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595" tabRatio="852" activeTab="0"/>
  </bookViews>
  <sheets>
    <sheet name="4.1.2.2.5." sheetId="1" r:id="rId1"/>
  </sheets>
  <definedNames/>
  <calcPr fullCalcOnLoad="1"/>
</workbook>
</file>

<file path=xl/comments1.xml><?xml version="1.0" encoding="utf-8"?>
<comments xmlns="http://schemas.openxmlformats.org/spreadsheetml/2006/main">
  <authors>
    <author>g838</author>
  </authors>
  <commentList>
    <comment ref="A1" authorId="0">
      <text>
        <r>
          <rPr>
            <sz val="8"/>
            <rFont val="Tahoma"/>
            <family val="2"/>
          </rPr>
          <t>1 joule=0,2388 cal</t>
        </r>
      </text>
    </comment>
    <comment ref="B2" authorId="0">
      <text>
        <r>
          <rPr>
            <sz val="8"/>
            <rFont val="Tahoma"/>
            <family val="2"/>
          </rPr>
          <t>Methodological changes have been made in 2005. See Methodological notes. For the sake of comparability data of 2004 have been revised.</t>
        </r>
      </text>
    </comment>
    <comment ref="A29" authorId="0">
      <text>
        <r>
          <rPr>
            <sz val="8"/>
            <rFont val="Tahoma"/>
            <family val="2"/>
          </rPr>
          <t>The data of nutrient consumption based on the data of the National Center for Epidemiology (OETI) changed in 2004. For the sake of comparability data of the year 2003 have been revised.</t>
        </r>
      </text>
    </comment>
  </commentList>
</comments>
</file>

<file path=xl/sharedStrings.xml><?xml version="1.0" encoding="utf-8"?>
<sst xmlns="http://schemas.openxmlformats.org/spreadsheetml/2006/main" count="13" uniqueCount="13">
  <si>
    <t>Year</t>
  </si>
  <si>
    <t>Meat</t>
  </si>
  <si>
    <t>Fish</t>
  </si>
  <si>
    <t>Milk</t>
  </si>
  <si>
    <t>Eggs</t>
  </si>
  <si>
    <t>Fats</t>
  </si>
  <si>
    <t>Flour and rice</t>
  </si>
  <si>
    <t>Potatoes</t>
  </si>
  <si>
    <t>Sugar and honey</t>
  </si>
  <si>
    <t>Vegetables, fruits</t>
  </si>
  <si>
    <t>Other foods of crop origin</t>
  </si>
  <si>
    <t>Total</t>
  </si>
  <si>
    <t>4.1.2.2.5. Daily amount of nutrients per capita in kilojoules (1970–)</t>
  </si>
</sst>
</file>

<file path=xl/styles.xml><?xml version="1.0" encoding="utf-8"?>
<styleSheet xmlns="http://schemas.openxmlformats.org/spreadsheetml/2006/main">
  <numFmts count="3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_"/>
    <numFmt numFmtId="175" formatCode="#,##0.0____"/>
    <numFmt numFmtId="176" formatCode="#,##0.0__;"/>
    <numFmt numFmtId="177" formatCode="#,##0.0;"/>
    <numFmt numFmtId="178" formatCode="#,##0.0;__"/>
    <numFmt numFmtId="179" formatCode="#,##0.0_____;"/>
    <numFmt numFmtId="180" formatCode="#,##0.00__"/>
    <numFmt numFmtId="181" formatCode="#,##0__"/>
    <numFmt numFmtId="182" formatCode="@__"/>
    <numFmt numFmtId="183" formatCode="&quot;Igen&quot;;&quot;Igen&quot;;&quot;Nem&quot;"/>
    <numFmt numFmtId="184" formatCode="&quot;Igaz&quot;;&quot;Igaz&quot;;&quot;Hamis&quot;"/>
    <numFmt numFmtId="185" formatCode="&quot;Be&quot;;&quot;Be&quot;;&quot;Ki&quot;"/>
  </numFmts>
  <fonts count="43">
    <font>
      <sz val="10"/>
      <name val="Arial CE"/>
      <family val="0"/>
    </font>
    <font>
      <sz val="8"/>
      <name val="Arial CE"/>
      <family val="0"/>
    </font>
    <font>
      <sz val="8"/>
      <name val="Tahoma"/>
      <family val="2"/>
    </font>
    <font>
      <b/>
      <sz val="8"/>
      <name val="Arial"/>
      <family val="2"/>
    </font>
    <font>
      <sz val="8"/>
      <name val="Arial"/>
      <family val="2"/>
    </font>
    <font>
      <sz val="8"/>
      <color indexed="17"/>
      <name val="Arial"/>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u val="single"/>
      <sz val="10"/>
      <color indexed="30"/>
      <name val="Arial CE"/>
      <family val="0"/>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u val="single"/>
      <sz val="10"/>
      <color theme="10"/>
      <name val="Arial CE"/>
      <family val="0"/>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8"/>
      <name val="Arial CE"/>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6" fillId="26"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8" borderId="7" applyNumberFormat="0" applyFont="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20">
    <xf numFmtId="0" fontId="0" fillId="0" borderId="0" xfId="0" applyAlignment="1">
      <alignment/>
    </xf>
    <xf numFmtId="0" fontId="4" fillId="0" borderId="0" xfId="0" applyFont="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4" fillId="0" borderId="13" xfId="0" applyFont="1" applyBorder="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xf>
    <xf numFmtId="1" fontId="4" fillId="0" borderId="0" xfId="0" applyNumberFormat="1" applyFont="1" applyBorder="1" applyAlignment="1">
      <alignment horizontal="center"/>
    </xf>
    <xf numFmtId="0" fontId="3" fillId="0" borderId="13" xfId="0" applyFont="1" applyBorder="1" applyAlignment="1">
      <alignment horizontal="left"/>
    </xf>
    <xf numFmtId="0" fontId="4" fillId="0" borderId="0" xfId="0" applyFont="1" applyBorder="1" applyAlignment="1">
      <alignment horizontal="left"/>
    </xf>
    <xf numFmtId="0" fontId="3" fillId="0" borderId="13" xfId="0" applyFont="1" applyBorder="1" applyAlignment="1">
      <alignment horizontal="left" vertical="center"/>
    </xf>
    <xf numFmtId="3" fontId="4" fillId="0" borderId="0" xfId="0" applyNumberFormat="1" applyFont="1" applyAlignment="1">
      <alignment/>
    </xf>
    <xf numFmtId="3" fontId="4" fillId="0" borderId="13" xfId="0" applyNumberFormat="1" applyFont="1" applyBorder="1" applyAlignment="1">
      <alignment/>
    </xf>
    <xf numFmtId="3" fontId="4" fillId="0" borderId="0" xfId="0" applyNumberFormat="1" applyFont="1" applyAlignment="1">
      <alignment/>
    </xf>
    <xf numFmtId="0" fontId="5" fillId="0" borderId="0" xfId="0" applyFont="1" applyAlignment="1">
      <alignment horizontal="right"/>
    </xf>
    <xf numFmtId="3" fontId="5" fillId="0" borderId="0" xfId="0" applyNumberFormat="1" applyFont="1" applyAlignment="1">
      <alignment/>
    </xf>
  </cellXfs>
  <cellStyles count="48">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yperlink" xfId="49"/>
    <cellStyle name="Hivatkozott cella" xfId="50"/>
    <cellStyle name="Jegyzet" xfId="51"/>
    <cellStyle name="Jó" xfId="52"/>
    <cellStyle name="Kimenet" xfId="53"/>
    <cellStyle name="Magyarázó szöveg" xfId="54"/>
    <cellStyle name="Összesen" xfId="55"/>
    <cellStyle name="Currency" xfId="56"/>
    <cellStyle name="Currency [0]" xfId="57"/>
    <cellStyle name="Rossz" xfId="58"/>
    <cellStyle name="Semleges" xfId="59"/>
    <cellStyle name="Számítás"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34">
      <selection activeCell="A43" sqref="A43:A45"/>
    </sheetView>
  </sheetViews>
  <sheetFormatPr defaultColWidth="9.00390625" defaultRowHeight="12.75"/>
  <cols>
    <col min="1" max="1" width="10.625" style="6" customWidth="1"/>
    <col min="2" max="5" width="8.75390625" style="8" customWidth="1"/>
    <col min="6" max="6" width="10.375" style="8" customWidth="1"/>
    <col min="7" max="10" width="10.375" style="1" customWidth="1"/>
    <col min="11" max="11" width="12.25390625" style="1" customWidth="1"/>
    <col min="12" max="12" width="10.375" style="1" customWidth="1"/>
    <col min="13" max="13" width="10.375" style="10" customWidth="1"/>
    <col min="14" max="16384" width="9.125" style="1" customWidth="1"/>
  </cols>
  <sheetData>
    <row r="1" spans="1:13" s="6" customFormat="1" ht="22.5" customHeight="1">
      <c r="A1" s="14" t="s">
        <v>12</v>
      </c>
      <c r="B1" s="12"/>
      <c r="C1" s="12"/>
      <c r="D1" s="12"/>
      <c r="E1" s="12"/>
      <c r="F1" s="12"/>
      <c r="G1" s="12"/>
      <c r="H1" s="12"/>
      <c r="I1" s="12"/>
      <c r="J1" s="12"/>
      <c r="K1" s="12"/>
      <c r="L1" s="12"/>
      <c r="M1" s="13"/>
    </row>
    <row r="2" spans="1:13" ht="27" customHeight="1">
      <c r="A2" s="2" t="s">
        <v>0</v>
      </c>
      <c r="B2" s="3" t="s">
        <v>1</v>
      </c>
      <c r="C2" s="3" t="s">
        <v>2</v>
      </c>
      <c r="D2" s="3" t="s">
        <v>3</v>
      </c>
      <c r="E2" s="3" t="s">
        <v>4</v>
      </c>
      <c r="F2" s="3" t="s">
        <v>5</v>
      </c>
      <c r="G2" s="3" t="s">
        <v>6</v>
      </c>
      <c r="H2" s="3" t="s">
        <v>7</v>
      </c>
      <c r="I2" s="3" t="s">
        <v>8</v>
      </c>
      <c r="J2" s="3" t="s">
        <v>9</v>
      </c>
      <c r="K2" s="3" t="s">
        <v>10</v>
      </c>
      <c r="L2" s="4" t="s">
        <v>11</v>
      </c>
      <c r="M2" s="9"/>
    </row>
    <row r="3" spans="1:13" ht="11.25">
      <c r="A3" s="5">
        <v>1970</v>
      </c>
      <c r="B3" s="15">
        <v>1222</v>
      </c>
      <c r="C3" s="15">
        <v>29</v>
      </c>
      <c r="D3" s="15">
        <v>829</v>
      </c>
      <c r="E3" s="15">
        <v>235</v>
      </c>
      <c r="F3" s="15">
        <v>2629</v>
      </c>
      <c r="G3" s="15">
        <v>5133</v>
      </c>
      <c r="H3" s="15">
        <v>557</v>
      </c>
      <c r="I3" s="15">
        <v>1541</v>
      </c>
      <c r="J3" s="15">
        <v>561</v>
      </c>
      <c r="K3" s="15">
        <v>235</v>
      </c>
      <c r="L3" s="15">
        <v>12971</v>
      </c>
      <c r="M3" s="11"/>
    </row>
    <row r="4" spans="1:13" ht="11.25">
      <c r="A4" s="5">
        <v>1975</v>
      </c>
      <c r="B4" s="15">
        <v>1491</v>
      </c>
      <c r="C4" s="15">
        <v>38</v>
      </c>
      <c r="D4" s="15">
        <v>976</v>
      </c>
      <c r="E4" s="15">
        <v>255</v>
      </c>
      <c r="F4" s="15">
        <v>2763</v>
      </c>
      <c r="G4" s="15">
        <v>4899</v>
      </c>
      <c r="H4" s="15">
        <v>498</v>
      </c>
      <c r="I4" s="15">
        <v>1813</v>
      </c>
      <c r="J4" s="15">
        <v>586</v>
      </c>
      <c r="K4" s="15">
        <v>255</v>
      </c>
      <c r="L4" s="15">
        <v>13574</v>
      </c>
      <c r="M4" s="11"/>
    </row>
    <row r="5" spans="1:13" ht="11.25">
      <c r="A5" s="5">
        <v>1980</v>
      </c>
      <c r="B5" s="15">
        <v>1378</v>
      </c>
      <c r="C5" s="15">
        <v>29</v>
      </c>
      <c r="D5" s="15">
        <v>1281</v>
      </c>
      <c r="E5" s="15">
        <v>297</v>
      </c>
      <c r="F5" s="15">
        <v>2897</v>
      </c>
      <c r="G5" s="15">
        <v>4623</v>
      </c>
      <c r="H5" s="15">
        <v>456</v>
      </c>
      <c r="I5" s="15">
        <v>1750</v>
      </c>
      <c r="J5" s="15">
        <v>574</v>
      </c>
      <c r="K5" s="15">
        <v>201</v>
      </c>
      <c r="L5" s="15">
        <v>13486</v>
      </c>
      <c r="M5" s="11"/>
    </row>
    <row r="6" spans="1:13" ht="11.25">
      <c r="A6" s="5">
        <v>1981</v>
      </c>
      <c r="B6" s="15">
        <v>1398</v>
      </c>
      <c r="C6" s="15">
        <v>29</v>
      </c>
      <c r="D6" s="15">
        <v>1323</v>
      </c>
      <c r="E6" s="15">
        <v>293</v>
      </c>
      <c r="F6" s="15">
        <v>2943</v>
      </c>
      <c r="G6" s="15">
        <v>4551</v>
      </c>
      <c r="H6" s="15">
        <v>440</v>
      </c>
      <c r="I6" s="15">
        <v>1641</v>
      </c>
      <c r="J6" s="15">
        <v>574</v>
      </c>
      <c r="K6" s="15">
        <v>193</v>
      </c>
      <c r="L6" s="15">
        <v>13385</v>
      </c>
      <c r="M6" s="11"/>
    </row>
    <row r="7" spans="1:13" ht="11.25">
      <c r="A7" s="5">
        <v>1982</v>
      </c>
      <c r="B7" s="15">
        <v>1423</v>
      </c>
      <c r="C7" s="15">
        <v>29</v>
      </c>
      <c r="D7" s="15">
        <v>1348</v>
      </c>
      <c r="E7" s="15">
        <v>289</v>
      </c>
      <c r="F7" s="15">
        <v>3019</v>
      </c>
      <c r="G7" s="15">
        <v>4539</v>
      </c>
      <c r="H7" s="15">
        <v>427</v>
      </c>
      <c r="I7" s="15">
        <v>1758</v>
      </c>
      <c r="J7" s="15">
        <v>595</v>
      </c>
      <c r="K7" s="15">
        <v>193</v>
      </c>
      <c r="L7" s="15">
        <v>13620</v>
      </c>
      <c r="M7" s="11"/>
    </row>
    <row r="8" spans="1:13" ht="11.25">
      <c r="A8" s="5">
        <v>1983</v>
      </c>
      <c r="B8" s="15">
        <v>1465</v>
      </c>
      <c r="C8" s="15">
        <v>33</v>
      </c>
      <c r="D8" s="15">
        <v>1403</v>
      </c>
      <c r="E8" s="15">
        <v>306</v>
      </c>
      <c r="F8" s="15">
        <v>3123</v>
      </c>
      <c r="G8" s="15">
        <v>4472</v>
      </c>
      <c r="H8" s="15">
        <v>431</v>
      </c>
      <c r="I8" s="15">
        <v>1645</v>
      </c>
      <c r="J8" s="15">
        <v>578</v>
      </c>
      <c r="K8" s="15">
        <v>193</v>
      </c>
      <c r="L8" s="15">
        <v>13649</v>
      </c>
      <c r="M8" s="11"/>
    </row>
    <row r="9" spans="1:13" ht="11.25">
      <c r="A9" s="5">
        <v>1984</v>
      </c>
      <c r="B9" s="15">
        <v>1465</v>
      </c>
      <c r="C9" s="15">
        <v>29</v>
      </c>
      <c r="D9" s="15">
        <v>1428</v>
      </c>
      <c r="E9" s="15">
        <v>302</v>
      </c>
      <c r="F9" s="15">
        <v>3182</v>
      </c>
      <c r="G9" s="15">
        <v>4467</v>
      </c>
      <c r="H9" s="15">
        <v>444</v>
      </c>
      <c r="I9" s="15">
        <v>1587</v>
      </c>
      <c r="J9" s="15">
        <v>548</v>
      </c>
      <c r="K9" s="15">
        <v>193</v>
      </c>
      <c r="L9" s="15">
        <v>13645</v>
      </c>
      <c r="M9" s="11"/>
    </row>
    <row r="10" spans="1:13" ht="11.25">
      <c r="A10" s="5">
        <v>1985</v>
      </c>
      <c r="B10" s="15">
        <v>1486</v>
      </c>
      <c r="C10" s="15">
        <v>29</v>
      </c>
      <c r="D10" s="15">
        <v>1415</v>
      </c>
      <c r="E10" s="15">
        <v>306</v>
      </c>
      <c r="F10" s="15">
        <v>3241</v>
      </c>
      <c r="G10" s="15">
        <v>4446</v>
      </c>
      <c r="H10" s="15">
        <v>406</v>
      </c>
      <c r="I10" s="15">
        <v>1646</v>
      </c>
      <c r="J10" s="15">
        <v>544</v>
      </c>
      <c r="K10" s="15">
        <v>184</v>
      </c>
      <c r="L10" s="15">
        <v>13703</v>
      </c>
      <c r="M10" s="11"/>
    </row>
    <row r="11" spans="1:13" ht="11.25">
      <c r="A11" s="5">
        <v>1986</v>
      </c>
      <c r="B11" s="15">
        <v>1491</v>
      </c>
      <c r="C11" s="15">
        <v>29</v>
      </c>
      <c r="D11" s="15">
        <v>1432</v>
      </c>
      <c r="E11" s="15">
        <v>302</v>
      </c>
      <c r="F11" s="15">
        <v>3236</v>
      </c>
      <c r="G11" s="15">
        <v>4421</v>
      </c>
      <c r="H11" s="15">
        <v>377</v>
      </c>
      <c r="I11" s="15">
        <v>1654</v>
      </c>
      <c r="J11" s="15">
        <v>561</v>
      </c>
      <c r="K11" s="15">
        <v>188</v>
      </c>
      <c r="L11" s="15">
        <v>13691</v>
      </c>
      <c r="M11" s="11"/>
    </row>
    <row r="12" spans="1:13" ht="11.25">
      <c r="A12" s="5">
        <v>1987</v>
      </c>
      <c r="B12" s="15">
        <v>1516</v>
      </c>
      <c r="C12" s="15">
        <v>25</v>
      </c>
      <c r="D12" s="15">
        <v>1536</v>
      </c>
      <c r="E12" s="15">
        <v>310</v>
      </c>
      <c r="F12" s="15">
        <v>3584</v>
      </c>
      <c r="G12" s="15">
        <v>4534</v>
      </c>
      <c r="H12" s="15">
        <v>377</v>
      </c>
      <c r="I12" s="15">
        <v>1855</v>
      </c>
      <c r="J12" s="15">
        <v>569</v>
      </c>
      <c r="K12" s="15">
        <v>193</v>
      </c>
      <c r="L12" s="15">
        <v>14499</v>
      </c>
      <c r="M12" s="11"/>
    </row>
    <row r="13" spans="1:13" ht="11.25">
      <c r="A13" s="5">
        <v>1988</v>
      </c>
      <c r="B13" s="15">
        <v>1461</v>
      </c>
      <c r="C13" s="15">
        <v>29</v>
      </c>
      <c r="D13" s="15">
        <v>1511</v>
      </c>
      <c r="E13" s="15">
        <v>339</v>
      </c>
      <c r="F13" s="15">
        <v>3530</v>
      </c>
      <c r="G13" s="15">
        <v>4388</v>
      </c>
      <c r="H13" s="15">
        <v>419</v>
      </c>
      <c r="I13" s="15">
        <v>1587</v>
      </c>
      <c r="J13" s="15">
        <v>595</v>
      </c>
      <c r="K13" s="15">
        <v>188</v>
      </c>
      <c r="L13" s="15">
        <v>14047</v>
      </c>
      <c r="M13" s="11"/>
    </row>
    <row r="14" spans="1:13" ht="11.25">
      <c r="A14" s="5">
        <v>1989</v>
      </c>
      <c r="B14" s="15">
        <v>1499</v>
      </c>
      <c r="C14" s="15">
        <v>38</v>
      </c>
      <c r="D14" s="15">
        <v>1465</v>
      </c>
      <c r="E14" s="15">
        <v>343</v>
      </c>
      <c r="F14" s="15">
        <v>3735</v>
      </c>
      <c r="G14" s="15">
        <v>4501</v>
      </c>
      <c r="H14" s="15">
        <v>410</v>
      </c>
      <c r="I14" s="15">
        <v>1871</v>
      </c>
      <c r="J14" s="15">
        <v>595</v>
      </c>
      <c r="K14" s="15">
        <v>180</v>
      </c>
      <c r="L14" s="15">
        <v>14637</v>
      </c>
      <c r="M14" s="11"/>
    </row>
    <row r="15" spans="1:13" ht="11.25">
      <c r="A15" s="5">
        <v>1990</v>
      </c>
      <c r="B15" s="15">
        <f>1382/1.001</f>
        <v>1380.6193806193808</v>
      </c>
      <c r="C15" s="15">
        <v>33</v>
      </c>
      <c r="D15" s="15">
        <f>1310/1.001</f>
        <v>1308.691308691309</v>
      </c>
      <c r="E15" s="15">
        <f>364/1.001</f>
        <v>363.6363636363637</v>
      </c>
      <c r="F15" s="15">
        <f>3693/1.001</f>
        <v>3689.3106893106897</v>
      </c>
      <c r="G15" s="15">
        <f>4430/1.001</f>
        <v>4425.574425574426</v>
      </c>
      <c r="H15" s="15">
        <f>456/1.001</f>
        <v>455.5444555444556</v>
      </c>
      <c r="I15" s="15">
        <f>1767/1.001</f>
        <v>1765.2347652347655</v>
      </c>
      <c r="J15" s="15">
        <f>578/1.001</f>
        <v>577.4225774225774</v>
      </c>
      <c r="K15" s="15">
        <f>151/1.001</f>
        <v>150.84915084915087</v>
      </c>
      <c r="L15" s="15">
        <f aca="true" t="shared" si="0" ref="L15:L25">SUM(B15:K15)</f>
        <v>14149.88311688312</v>
      </c>
      <c r="M15" s="11"/>
    </row>
    <row r="16" spans="1:13" ht="11.25">
      <c r="A16" s="5">
        <v>1991</v>
      </c>
      <c r="B16" s="15">
        <f>1352/1.003</f>
        <v>1347.9561316051845</v>
      </c>
      <c r="C16" s="15">
        <v>33</v>
      </c>
      <c r="D16" s="15">
        <f>1298/1.003</f>
        <v>1294.1176470588236</v>
      </c>
      <c r="E16" s="15">
        <f>335/1.003</f>
        <v>333.9980059820539</v>
      </c>
      <c r="F16" s="15">
        <f>3521/1.003</f>
        <v>3510.4685942173483</v>
      </c>
      <c r="G16" s="15">
        <f>4128/1.003</f>
        <v>4115.653040877369</v>
      </c>
      <c r="H16" s="15">
        <f>415/1.003</f>
        <v>413.7587238285145</v>
      </c>
      <c r="I16" s="15">
        <f>1625/1.003</f>
        <v>1620.1395812562314</v>
      </c>
      <c r="J16" s="15">
        <f>569/1.003</f>
        <v>567.2981056829512</v>
      </c>
      <c r="K16" s="15">
        <f>184/1.003</f>
        <v>183.44965104685943</v>
      </c>
      <c r="L16" s="15">
        <f t="shared" si="0"/>
        <v>13419.839481555337</v>
      </c>
      <c r="M16" s="11"/>
    </row>
    <row r="17" spans="1:13" ht="11.25">
      <c r="A17" s="5">
        <v>1992</v>
      </c>
      <c r="B17" s="15">
        <f>1348/1.004</f>
        <v>1342.6294820717133</v>
      </c>
      <c r="C17" s="15">
        <f>38/1.004</f>
        <v>37.84860557768924</v>
      </c>
      <c r="D17" s="15">
        <f>1235/1.004</f>
        <v>1230.0796812749004</v>
      </c>
      <c r="E17" s="15">
        <f>318/1.004</f>
        <v>316.73306772908364</v>
      </c>
      <c r="F17" s="15">
        <f>3571/1.004</f>
        <v>3556.772908366534</v>
      </c>
      <c r="G17" s="15">
        <f>4254/1.004</f>
        <v>4237.051792828685</v>
      </c>
      <c r="H17" s="15">
        <f>419/1.004</f>
        <v>417.33067729083666</v>
      </c>
      <c r="I17" s="15">
        <f>1838/1.004</f>
        <v>1830.6772908366534</v>
      </c>
      <c r="J17" s="15">
        <f>586/1.004</f>
        <v>583.6653386454183</v>
      </c>
      <c r="K17" s="15">
        <f>189/1.004</f>
        <v>188.24701195219123</v>
      </c>
      <c r="L17" s="15">
        <f t="shared" si="0"/>
        <v>13741.035856573706</v>
      </c>
      <c r="M17" s="11"/>
    </row>
    <row r="18" spans="1:13" ht="11.25">
      <c r="A18" s="5">
        <v>1993</v>
      </c>
      <c r="B18" s="15">
        <f>1231/1.006</f>
        <v>1223.658051689861</v>
      </c>
      <c r="C18" s="15">
        <f>38/1.006</f>
        <v>37.77335984095427</v>
      </c>
      <c r="D18" s="15">
        <f>1122/1.006</f>
        <v>1115.3081510934394</v>
      </c>
      <c r="E18" s="15">
        <f>343/1.006</f>
        <v>340.9542743538767</v>
      </c>
      <c r="F18" s="15">
        <f>3517/1.006</f>
        <v>3496.023856858847</v>
      </c>
      <c r="G18" s="15">
        <f>3936/1.006</f>
        <v>3912.524850894632</v>
      </c>
      <c r="H18" s="15">
        <f>444/1.006</f>
        <v>441.35188866799206</v>
      </c>
      <c r="I18" s="15">
        <f>1666/1.006</f>
        <v>1656.0636182902585</v>
      </c>
      <c r="J18" s="15">
        <f>599/1.006</f>
        <v>595.427435387674</v>
      </c>
      <c r="K18" s="15">
        <f>184/1.006</f>
        <v>182.90258449304176</v>
      </c>
      <c r="L18" s="15">
        <f t="shared" si="0"/>
        <v>13001.988071570577</v>
      </c>
      <c r="M18" s="11"/>
    </row>
    <row r="19" spans="1:13" ht="11.25">
      <c r="A19" s="5">
        <v>1994</v>
      </c>
      <c r="B19" s="15">
        <f>1181/1.008</f>
        <v>1171.626984126984</v>
      </c>
      <c r="C19" s="15">
        <f>42/1.008</f>
        <v>41.666666666666664</v>
      </c>
      <c r="D19" s="15">
        <f>1089/1.008</f>
        <v>1080.357142857143</v>
      </c>
      <c r="E19" s="15">
        <f>318/1.008</f>
        <v>315.4761904761905</v>
      </c>
      <c r="F19" s="15">
        <f>3655/1.008</f>
        <v>3625.9920634920636</v>
      </c>
      <c r="G19" s="15">
        <f>3688/1.008</f>
        <v>3658.7301587301586</v>
      </c>
      <c r="H19" s="15">
        <f>435/1.008</f>
        <v>431.54761904761904</v>
      </c>
      <c r="I19" s="15">
        <f>1600/1.008</f>
        <v>1587.3015873015872</v>
      </c>
      <c r="J19" s="15">
        <f>578/1.008</f>
        <v>573.4126984126984</v>
      </c>
      <c r="K19" s="15">
        <f>184/1.008</f>
        <v>182.53968253968253</v>
      </c>
      <c r="L19" s="15">
        <f t="shared" si="0"/>
        <v>12668.650793650791</v>
      </c>
      <c r="M19" s="11"/>
    </row>
    <row r="20" spans="1:13" ht="11.25">
      <c r="A20" s="5">
        <v>1995</v>
      </c>
      <c r="B20" s="15">
        <f>1114/1.01</f>
        <v>1102.970297029703</v>
      </c>
      <c r="C20" s="15">
        <f>33/1.01</f>
        <v>32.67326732673267</v>
      </c>
      <c r="D20" s="15">
        <f>1030/1.01</f>
        <v>1019.8019801980198</v>
      </c>
      <c r="E20" s="15">
        <f>280/1.01</f>
        <v>277.2277227722772</v>
      </c>
      <c r="F20" s="15">
        <f>3530/1.01</f>
        <v>3495.049504950495</v>
      </c>
      <c r="G20" s="15">
        <f>3576/1.01</f>
        <v>3540.5940594059407</v>
      </c>
      <c r="H20" s="15">
        <f>452/1.01</f>
        <v>447.5247524752475</v>
      </c>
      <c r="I20" s="15">
        <f>1746/1.01</f>
        <v>1728.7128712871288</v>
      </c>
      <c r="J20" s="15">
        <f>540/1.01</f>
        <v>534.6534653465346</v>
      </c>
      <c r="K20" s="15">
        <f>172/1.01</f>
        <v>170.2970297029703</v>
      </c>
      <c r="L20" s="15">
        <f t="shared" si="0"/>
        <v>12349.50495049505</v>
      </c>
      <c r="M20" s="11"/>
    </row>
    <row r="21" spans="1:13" ht="11.25">
      <c r="A21" s="5">
        <v>1996</v>
      </c>
      <c r="B21" s="15">
        <f>1076/1.012</f>
        <v>1063.2411067193675</v>
      </c>
      <c r="C21" s="15">
        <f>34/1.012</f>
        <v>33.59683794466403</v>
      </c>
      <c r="D21" s="15">
        <f>1068/1.012</f>
        <v>1055.3359683794467</v>
      </c>
      <c r="E21" s="15">
        <f>251/1.012</f>
        <v>248.02371541501975</v>
      </c>
      <c r="F21" s="15">
        <f>3334/1.012</f>
        <v>3294.4664031620555</v>
      </c>
      <c r="G21" s="15">
        <f>3433/1.012</f>
        <v>3392.292490118577</v>
      </c>
      <c r="H21" s="15">
        <f>502/1.012</f>
        <v>496.0474308300395</v>
      </c>
      <c r="I21" s="15">
        <f>1867/1.012</f>
        <v>1844.8616600790513</v>
      </c>
      <c r="J21" s="15">
        <f>565/1.012</f>
        <v>558.300395256917</v>
      </c>
      <c r="K21" s="15">
        <f>180/1.012</f>
        <v>177.86561264822134</v>
      </c>
      <c r="L21" s="15">
        <f t="shared" si="0"/>
        <v>12164.031620553362</v>
      </c>
      <c r="M21" s="11"/>
    </row>
    <row r="22" spans="1:13" ht="11.25">
      <c r="A22" s="5">
        <v>1997</v>
      </c>
      <c r="B22" s="15">
        <f>1052/1.013</f>
        <v>1038.4995064165846</v>
      </c>
      <c r="C22" s="15">
        <f>34/1.013</f>
        <v>33.563672260612044</v>
      </c>
      <c r="D22" s="15">
        <f>1223/1.013</f>
        <v>1207.3050345508393</v>
      </c>
      <c r="E22" s="15">
        <f>253/1.013</f>
        <v>249.7532082922014</v>
      </c>
      <c r="F22" s="15">
        <f>3334/1.013</f>
        <v>3291.2142152023694</v>
      </c>
      <c r="G22" s="15">
        <f>3579/1.013</f>
        <v>3533.070088845015</v>
      </c>
      <c r="H22" s="15">
        <f>493/1.013</f>
        <v>486.67324777887467</v>
      </c>
      <c r="I22" s="15">
        <f>1859/1.013</f>
        <v>1835.1431391905235</v>
      </c>
      <c r="J22" s="15">
        <f>581/1.013</f>
        <v>573.5439289239882</v>
      </c>
      <c r="K22" s="15">
        <f>192/1.013</f>
        <v>189.53603158933862</v>
      </c>
      <c r="L22" s="15">
        <f t="shared" si="0"/>
        <v>12438.302073050347</v>
      </c>
      <c r="M22" s="11"/>
    </row>
    <row r="23" spans="1:13" ht="11.25">
      <c r="A23" s="5">
        <v>1998</v>
      </c>
      <c r="B23" s="15">
        <f>1095/1.015</f>
        <v>1078.8177339901479</v>
      </c>
      <c r="C23" s="15">
        <f>36/1.015</f>
        <v>35.467980295566505</v>
      </c>
      <c r="D23" s="15">
        <f>1172/1.015</f>
        <v>1154.679802955665</v>
      </c>
      <c r="E23" s="15">
        <f>252/1.015</f>
        <v>248.27586206896555</v>
      </c>
      <c r="F23" s="15">
        <f>3334/1.015</f>
        <v>3284.729064039409</v>
      </c>
      <c r="G23" s="15">
        <f>3425/1.015</f>
        <v>3374.3842364532024</v>
      </c>
      <c r="H23" s="15">
        <f>510/1.015</f>
        <v>502.46305418719214</v>
      </c>
      <c r="I23" s="15">
        <f>1950/1.015</f>
        <v>1921.1822660098524</v>
      </c>
      <c r="J23" s="15">
        <f>599/1.015</f>
        <v>590.1477832512315</v>
      </c>
      <c r="K23" s="15">
        <f>223/1.015</f>
        <v>219.70443349753697</v>
      </c>
      <c r="L23" s="15">
        <f t="shared" si="0"/>
        <v>12409.852216748768</v>
      </c>
      <c r="M23" s="11"/>
    </row>
    <row r="24" spans="1:13" ht="11.25">
      <c r="A24" s="5">
        <v>1999</v>
      </c>
      <c r="B24" s="15">
        <f>1115/1.017</f>
        <v>1096.3618485742381</v>
      </c>
      <c r="C24" s="15">
        <f>36/1.017</f>
        <v>35.39823008849558</v>
      </c>
      <c r="D24" s="15">
        <f>1191/1.017</f>
        <v>1171.0914454277288</v>
      </c>
      <c r="E24" s="15">
        <f>261/1.017</f>
        <v>256.63716814159295</v>
      </c>
      <c r="F24" s="15">
        <f>3334/1.017</f>
        <v>3278.2694198623403</v>
      </c>
      <c r="G24" s="15">
        <f>3688/1.017</f>
        <v>3626.352015732547</v>
      </c>
      <c r="H24" s="15">
        <f>516/1.017</f>
        <v>507.37463126843664</v>
      </c>
      <c r="I24" s="15">
        <f>1780/1.017</f>
        <v>1750.2458210422815</v>
      </c>
      <c r="J24" s="15">
        <f>603/1.017</f>
        <v>592.920353982301</v>
      </c>
      <c r="K24" s="15">
        <f>242/1.017</f>
        <v>237.9547689282203</v>
      </c>
      <c r="L24" s="15">
        <f t="shared" si="0"/>
        <v>12552.605703048182</v>
      </c>
      <c r="M24" s="11"/>
    </row>
    <row r="25" spans="1:13" ht="11.25">
      <c r="A25" s="5">
        <v>2000</v>
      </c>
      <c r="B25" s="15">
        <v>1211</v>
      </c>
      <c r="C25" s="15">
        <v>38</v>
      </c>
      <c r="D25" s="15">
        <v>1240</v>
      </c>
      <c r="E25" s="15">
        <v>258</v>
      </c>
      <c r="F25" s="15">
        <v>3729</v>
      </c>
      <c r="G25" s="15">
        <v>3776</v>
      </c>
      <c r="H25" s="15">
        <v>477</v>
      </c>
      <c r="I25" s="15">
        <v>1535</v>
      </c>
      <c r="J25" s="15">
        <v>815</v>
      </c>
      <c r="K25" s="15">
        <v>191</v>
      </c>
      <c r="L25" s="15">
        <f t="shared" si="0"/>
        <v>13270</v>
      </c>
      <c r="M25" s="11"/>
    </row>
    <row r="26" spans="1:13" ht="11.25">
      <c r="A26" s="5">
        <v>2001</v>
      </c>
      <c r="B26" s="15">
        <v>1144</v>
      </c>
      <c r="C26" s="15">
        <v>37</v>
      </c>
      <c r="D26" s="15">
        <v>1113</v>
      </c>
      <c r="E26" s="15">
        <v>266</v>
      </c>
      <c r="F26" s="15">
        <v>3574</v>
      </c>
      <c r="G26" s="15">
        <v>3826</v>
      </c>
      <c r="H26" s="15">
        <v>509</v>
      </c>
      <c r="I26" s="15">
        <v>1517</v>
      </c>
      <c r="J26" s="15">
        <v>780</v>
      </c>
      <c r="K26" s="15">
        <v>177</v>
      </c>
      <c r="L26" s="15">
        <v>12943</v>
      </c>
      <c r="M26" s="11"/>
    </row>
    <row r="27" spans="1:13" ht="11.25">
      <c r="A27" s="5">
        <v>2002</v>
      </c>
      <c r="B27" s="15">
        <v>1242</v>
      </c>
      <c r="C27" s="15">
        <v>40</v>
      </c>
      <c r="D27" s="15">
        <v>1105</v>
      </c>
      <c r="E27" s="15">
        <v>283</v>
      </c>
      <c r="F27" s="15">
        <v>3729</v>
      </c>
      <c r="G27" s="15">
        <v>3524</v>
      </c>
      <c r="H27" s="15">
        <v>487</v>
      </c>
      <c r="I27" s="15">
        <v>1504</v>
      </c>
      <c r="J27" s="15">
        <v>749</v>
      </c>
      <c r="K27" s="15">
        <v>198</v>
      </c>
      <c r="L27" s="15">
        <v>12859</v>
      </c>
      <c r="M27" s="11"/>
    </row>
    <row r="28" spans="1:13" ht="11.25">
      <c r="A28" s="7">
        <v>2003</v>
      </c>
      <c r="B28" s="16">
        <v>1185</v>
      </c>
      <c r="C28" s="16">
        <v>41</v>
      </c>
      <c r="D28" s="16">
        <v>1068</v>
      </c>
      <c r="E28" s="16">
        <v>278</v>
      </c>
      <c r="F28" s="16">
        <v>3749</v>
      </c>
      <c r="G28" s="16">
        <v>3544</v>
      </c>
      <c r="H28" s="16">
        <v>481</v>
      </c>
      <c r="I28" s="16">
        <v>1519</v>
      </c>
      <c r="J28" s="16">
        <v>735</v>
      </c>
      <c r="K28" s="16">
        <v>211</v>
      </c>
      <c r="L28" s="16">
        <f aca="true" t="shared" si="1" ref="L28:L33">SUM(B28:K28)</f>
        <v>12811</v>
      </c>
      <c r="M28" s="11"/>
    </row>
    <row r="29" spans="1:13" ht="11.25">
      <c r="A29" s="5">
        <v>2003</v>
      </c>
      <c r="B29" s="15">
        <v>1582</v>
      </c>
      <c r="C29" s="15">
        <v>51</v>
      </c>
      <c r="D29" s="15">
        <v>1095</v>
      </c>
      <c r="E29" s="15">
        <v>312</v>
      </c>
      <c r="F29" s="15">
        <v>3655</v>
      </c>
      <c r="G29" s="15">
        <v>3549</v>
      </c>
      <c r="H29" s="15">
        <v>666</v>
      </c>
      <c r="I29" s="15">
        <v>1519</v>
      </c>
      <c r="J29" s="15">
        <v>969</v>
      </c>
      <c r="K29" s="15">
        <v>222</v>
      </c>
      <c r="L29" s="15">
        <f t="shared" si="1"/>
        <v>13620</v>
      </c>
      <c r="M29" s="11"/>
    </row>
    <row r="30" spans="1:13" ht="11.25">
      <c r="A30" s="5">
        <v>2004</v>
      </c>
      <c r="B30" s="15">
        <v>1429</v>
      </c>
      <c r="C30" s="15">
        <v>54</v>
      </c>
      <c r="D30" s="15">
        <v>1228</v>
      </c>
      <c r="E30" s="15">
        <v>315</v>
      </c>
      <c r="F30" s="15">
        <v>3313</v>
      </c>
      <c r="G30" s="15">
        <v>3592</v>
      </c>
      <c r="H30" s="15">
        <v>702</v>
      </c>
      <c r="I30" s="15">
        <v>1518</v>
      </c>
      <c r="J30" s="15">
        <v>1016</v>
      </c>
      <c r="K30" s="15">
        <v>220</v>
      </c>
      <c r="L30" s="15">
        <f t="shared" si="1"/>
        <v>13387</v>
      </c>
      <c r="M30" s="11"/>
    </row>
    <row r="31" spans="1:13" ht="11.25">
      <c r="A31" s="5">
        <v>2005</v>
      </c>
      <c r="B31" s="15">
        <v>1483</v>
      </c>
      <c r="C31" s="15">
        <v>56</v>
      </c>
      <c r="D31" s="15">
        <v>1320</v>
      </c>
      <c r="E31" s="15">
        <v>304</v>
      </c>
      <c r="F31" s="15">
        <v>3371</v>
      </c>
      <c r="G31" s="15">
        <v>3908</v>
      </c>
      <c r="H31" s="15">
        <v>689</v>
      </c>
      <c r="I31" s="15">
        <v>1446</v>
      </c>
      <c r="J31" s="15">
        <v>934</v>
      </c>
      <c r="K31" s="15">
        <v>208</v>
      </c>
      <c r="L31" s="15">
        <f t="shared" si="1"/>
        <v>13719</v>
      </c>
      <c r="M31" s="11"/>
    </row>
    <row r="32" spans="1:13" ht="11.25">
      <c r="A32" s="5">
        <v>2006</v>
      </c>
      <c r="B32" s="15">
        <v>1546</v>
      </c>
      <c r="C32" s="15">
        <v>58</v>
      </c>
      <c r="D32" s="15">
        <v>1291</v>
      </c>
      <c r="E32" s="15">
        <v>295</v>
      </c>
      <c r="F32" s="15">
        <v>3513</v>
      </c>
      <c r="G32" s="15">
        <v>3694</v>
      </c>
      <c r="H32" s="15">
        <v>638</v>
      </c>
      <c r="I32" s="15">
        <v>1487</v>
      </c>
      <c r="J32" s="15">
        <v>1003</v>
      </c>
      <c r="K32" s="15">
        <v>215</v>
      </c>
      <c r="L32" s="15">
        <f t="shared" si="1"/>
        <v>13740</v>
      </c>
      <c r="M32" s="11"/>
    </row>
    <row r="33" spans="1:13" ht="11.25">
      <c r="A33" s="5">
        <v>2007</v>
      </c>
      <c r="B33" s="15">
        <v>1494</v>
      </c>
      <c r="C33" s="15">
        <v>59</v>
      </c>
      <c r="D33" s="15">
        <v>1294</v>
      </c>
      <c r="E33" s="15">
        <v>292</v>
      </c>
      <c r="F33" s="15">
        <v>3498</v>
      </c>
      <c r="G33" s="15">
        <v>3549</v>
      </c>
      <c r="H33" s="15">
        <v>616</v>
      </c>
      <c r="I33" s="15">
        <v>1437</v>
      </c>
      <c r="J33" s="15">
        <v>927</v>
      </c>
      <c r="K33" s="15">
        <v>209</v>
      </c>
      <c r="L33" s="15">
        <f t="shared" si="1"/>
        <v>13375</v>
      </c>
      <c r="M33" s="11"/>
    </row>
    <row r="34" spans="1:12" ht="11.25">
      <c r="A34" s="5">
        <v>2008</v>
      </c>
      <c r="B34" s="17">
        <v>1434</v>
      </c>
      <c r="C34" s="17">
        <v>59</v>
      </c>
      <c r="D34" s="17">
        <v>1252</v>
      </c>
      <c r="E34" s="17">
        <v>282</v>
      </c>
      <c r="F34" s="17">
        <v>3423</v>
      </c>
      <c r="G34" s="15">
        <v>3571</v>
      </c>
      <c r="H34" s="15">
        <v>676</v>
      </c>
      <c r="I34" s="15">
        <v>1471</v>
      </c>
      <c r="J34" s="15">
        <v>993</v>
      </c>
      <c r="K34" s="15">
        <v>211</v>
      </c>
      <c r="L34" s="15">
        <f>SUM(B34:K34)</f>
        <v>13372</v>
      </c>
    </row>
    <row r="35" spans="1:12" ht="11.25">
      <c r="A35" s="5">
        <v>2009</v>
      </c>
      <c r="B35" s="15">
        <v>1459</v>
      </c>
      <c r="C35" s="15">
        <v>57</v>
      </c>
      <c r="D35" s="15">
        <v>1234</v>
      </c>
      <c r="E35" s="15">
        <v>272</v>
      </c>
      <c r="F35" s="15">
        <v>3418</v>
      </c>
      <c r="G35" s="15">
        <v>3553</v>
      </c>
      <c r="H35" s="15">
        <v>627</v>
      </c>
      <c r="I35" s="15">
        <v>1386</v>
      </c>
      <c r="J35" s="15">
        <v>985</v>
      </c>
      <c r="K35" s="15">
        <v>208</v>
      </c>
      <c r="L35" s="15">
        <f>SUM(B35:K35)</f>
        <v>13199</v>
      </c>
    </row>
    <row r="36" spans="1:12" ht="11.25">
      <c r="A36" s="5">
        <v>2010</v>
      </c>
      <c r="B36" s="15">
        <v>1350</v>
      </c>
      <c r="C36" s="15">
        <v>54</v>
      </c>
      <c r="D36" s="15">
        <v>1241</v>
      </c>
      <c r="E36" s="15">
        <v>259</v>
      </c>
      <c r="F36" s="15">
        <v>3235</v>
      </c>
      <c r="G36" s="15">
        <v>3545</v>
      </c>
      <c r="H36" s="15">
        <v>624</v>
      </c>
      <c r="I36" s="15">
        <v>1336</v>
      </c>
      <c r="J36" s="15">
        <v>893</v>
      </c>
      <c r="K36" s="15">
        <v>213</v>
      </c>
      <c r="L36" s="15">
        <f>SUM(B36:K36)</f>
        <v>12750</v>
      </c>
    </row>
    <row r="37" spans="1:12" ht="11.25">
      <c r="A37" s="5">
        <v>2011</v>
      </c>
      <c r="B37" s="15">
        <v>1327</v>
      </c>
      <c r="C37" s="15">
        <v>57</v>
      </c>
      <c r="D37" s="15">
        <v>1205</v>
      </c>
      <c r="E37" s="15">
        <v>238</v>
      </c>
      <c r="F37" s="15">
        <v>3209</v>
      </c>
      <c r="G37" s="15">
        <v>3412</v>
      </c>
      <c r="H37" s="15">
        <v>655</v>
      </c>
      <c r="I37" s="15">
        <v>1298</v>
      </c>
      <c r="J37" s="15">
        <v>833</v>
      </c>
      <c r="K37" s="15">
        <v>195</v>
      </c>
      <c r="L37" s="15">
        <f>SUM(B37:K37)</f>
        <v>12429</v>
      </c>
    </row>
    <row r="38" spans="1:12" ht="11.25">
      <c r="A38" s="5">
        <v>2012</v>
      </c>
      <c r="B38" s="15">
        <v>1330</v>
      </c>
      <c r="C38" s="15">
        <v>55</v>
      </c>
      <c r="D38" s="15">
        <v>1237</v>
      </c>
      <c r="E38" s="15">
        <v>237</v>
      </c>
      <c r="F38" s="15">
        <v>3118</v>
      </c>
      <c r="G38" s="15">
        <v>3416</v>
      </c>
      <c r="H38" s="15">
        <v>643</v>
      </c>
      <c r="I38" s="15">
        <v>1272</v>
      </c>
      <c r="J38" s="15">
        <v>822</v>
      </c>
      <c r="K38" s="15">
        <v>159</v>
      </c>
      <c r="L38" s="15">
        <f>SUM(B38:K38)</f>
        <v>12289</v>
      </c>
    </row>
    <row r="39" spans="1:12" ht="11.25">
      <c r="A39" s="5">
        <v>2013</v>
      </c>
      <c r="B39" s="15">
        <v>1306</v>
      </c>
      <c r="C39" s="15">
        <v>57</v>
      </c>
      <c r="D39" s="15">
        <v>1167</v>
      </c>
      <c r="E39" s="15">
        <v>235</v>
      </c>
      <c r="F39" s="15">
        <v>3078</v>
      </c>
      <c r="G39" s="15">
        <v>3413</v>
      </c>
      <c r="H39" s="15">
        <v>605</v>
      </c>
      <c r="I39" s="15">
        <v>1304</v>
      </c>
      <c r="J39" s="15">
        <v>884</v>
      </c>
      <c r="K39" s="15">
        <v>184</v>
      </c>
      <c r="L39" s="15">
        <v>12233</v>
      </c>
    </row>
    <row r="40" spans="1:12" ht="11.25">
      <c r="A40" s="5">
        <v>2014</v>
      </c>
      <c r="B40" s="15">
        <v>1380</v>
      </c>
      <c r="C40" s="15">
        <v>62</v>
      </c>
      <c r="D40" s="15">
        <v>1240</v>
      </c>
      <c r="E40" s="15">
        <v>243</v>
      </c>
      <c r="F40" s="15">
        <v>3221</v>
      </c>
      <c r="G40" s="15">
        <v>3381</v>
      </c>
      <c r="H40" s="15">
        <v>650</v>
      </c>
      <c r="I40" s="15">
        <v>1329</v>
      </c>
      <c r="J40" s="15">
        <v>943</v>
      </c>
      <c r="K40" s="15">
        <v>194</v>
      </c>
      <c r="L40" s="15">
        <v>12643</v>
      </c>
    </row>
    <row r="41" spans="1:12" ht="11.25">
      <c r="A41" s="5">
        <v>2015</v>
      </c>
      <c r="B41" s="15">
        <v>1504</v>
      </c>
      <c r="C41" s="15">
        <v>66</v>
      </c>
      <c r="D41" s="15">
        <v>1311</v>
      </c>
      <c r="E41" s="15">
        <v>252</v>
      </c>
      <c r="F41" s="15">
        <v>3393</v>
      </c>
      <c r="G41" s="15">
        <v>3366</v>
      </c>
      <c r="H41" s="15">
        <v>625</v>
      </c>
      <c r="I41" s="15">
        <v>1408</v>
      </c>
      <c r="J41" s="15">
        <v>958</v>
      </c>
      <c r="K41" s="15">
        <v>216</v>
      </c>
      <c r="L41" s="15">
        <v>13099</v>
      </c>
    </row>
    <row r="42" spans="1:12" ht="11.25">
      <c r="A42" s="5">
        <v>2016</v>
      </c>
      <c r="B42" s="17">
        <v>1574</v>
      </c>
      <c r="C42" s="17">
        <v>66</v>
      </c>
      <c r="D42" s="17">
        <v>1337</v>
      </c>
      <c r="E42" s="17">
        <v>258</v>
      </c>
      <c r="F42" s="17">
        <v>3482</v>
      </c>
      <c r="G42" s="15">
        <v>3554</v>
      </c>
      <c r="H42" s="15">
        <v>614</v>
      </c>
      <c r="I42" s="15">
        <v>1438</v>
      </c>
      <c r="J42" s="15">
        <v>973</v>
      </c>
      <c r="K42" s="15">
        <v>221</v>
      </c>
      <c r="L42" s="15">
        <v>13517</v>
      </c>
    </row>
    <row r="43" spans="1:12" ht="11.25">
      <c r="A43" s="5">
        <v>2017</v>
      </c>
      <c r="B43" s="17">
        <v>1670</v>
      </c>
      <c r="C43" s="8">
        <v>70</v>
      </c>
      <c r="D43" s="17">
        <v>1310</v>
      </c>
      <c r="E43" s="8">
        <v>262</v>
      </c>
      <c r="F43" s="17">
        <v>3471</v>
      </c>
      <c r="G43" s="15">
        <v>3630</v>
      </c>
      <c r="H43" s="1">
        <v>590</v>
      </c>
      <c r="I43" s="15">
        <v>1505</v>
      </c>
      <c r="J43" s="1">
        <v>952</v>
      </c>
      <c r="K43" s="1">
        <v>235</v>
      </c>
      <c r="L43" s="15">
        <v>13695</v>
      </c>
    </row>
    <row r="44" spans="1:12" ht="11.25">
      <c r="A44" s="5">
        <v>2018</v>
      </c>
      <c r="B44" s="17">
        <v>1787</v>
      </c>
      <c r="C44" s="18">
        <v>72</v>
      </c>
      <c r="D44" s="17">
        <v>1315</v>
      </c>
      <c r="E44" s="8">
        <v>264</v>
      </c>
      <c r="F44" s="17">
        <v>3575</v>
      </c>
      <c r="G44" s="15">
        <v>3682</v>
      </c>
      <c r="H44" s="1">
        <v>617</v>
      </c>
      <c r="I44" s="15">
        <v>1491</v>
      </c>
      <c r="J44" s="1">
        <v>977</v>
      </c>
      <c r="K44" s="1">
        <v>256</v>
      </c>
      <c r="L44" s="19">
        <v>14036</v>
      </c>
    </row>
    <row r="45" spans="1:12" ht="11.25">
      <c r="A45" s="5">
        <v>2019</v>
      </c>
      <c r="B45" s="17">
        <v>1802</v>
      </c>
      <c r="C45" s="8">
        <v>70</v>
      </c>
      <c r="D45" s="17">
        <v>1388</v>
      </c>
      <c r="E45" s="8">
        <v>267</v>
      </c>
      <c r="F45" s="17">
        <v>3688</v>
      </c>
      <c r="G45" s="15">
        <v>3692</v>
      </c>
      <c r="H45" s="1">
        <v>599</v>
      </c>
      <c r="I45" s="15">
        <v>1500</v>
      </c>
      <c r="J45" s="1">
        <v>954</v>
      </c>
      <c r="K45" s="1">
        <v>275</v>
      </c>
      <c r="L45" s="15">
        <v>14235</v>
      </c>
    </row>
  </sheetData>
  <sheetProtection/>
  <printOptions/>
  <pageMargins left="0.7480314960629921" right="0.7480314960629921" top="0.984251968503937" bottom="0.984251968503937" header="0.5118110236220472" footer="0.5118110236220472"/>
  <pageSetup firstPageNumber="15" useFirstPageNumber="1" horizontalDpi="600" verticalDpi="600" orientation="portrait" paperSize="9" scale="97" r:id="rId3"/>
  <headerFooter alignWithMargins="0">
    <oddHeader>&amp;RÉlelmiszermérlegek/&amp;"Arial CE,Dőlt"Food balances</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Fejleszto</dc:creator>
  <cp:keywords/>
  <dc:description/>
  <cp:lastModifiedBy>Kecskés Beatrix</cp:lastModifiedBy>
  <cp:lastPrinted>2009-03-19T14:59:02Z</cp:lastPrinted>
  <dcterms:created xsi:type="dcterms:W3CDTF">2002-05-08T06:41:00Z</dcterms:created>
  <dcterms:modified xsi:type="dcterms:W3CDTF">2021-02-24T14:51:08Z</dcterms:modified>
  <cp:category/>
  <cp:version/>
  <cp:contentType/>
  <cp:contentStatus/>
</cp:coreProperties>
</file>