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55" tabRatio="852" activeTab="1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1'!$C$1:$O$38</definedName>
    <definedName name="_xlnm.Print_Area" localSheetId="2">'Table 2A'!$C$1:$O$74</definedName>
    <definedName name="_xlnm.Print_Area" localSheetId="3">'Table 2B'!$C$1:$O$47</definedName>
    <definedName name="_xlnm.Print_Area" localSheetId="4">'Table 2C'!$C$1:$O$47</definedName>
    <definedName name="_xlnm.Print_Area" localSheetId="5">'Table 2D'!$A$1:$O$47</definedName>
    <definedName name="_xlnm.Print_Area" localSheetId="6">'Table 3A'!$C$2:$O$54</definedName>
    <definedName name="_xlnm.Print_Area" localSheetId="7">'Table 3B'!$C$1:$O$59</definedName>
    <definedName name="_xlnm.Print_Area" localSheetId="8">'Table 3C'!$C$1:$O$59</definedName>
    <definedName name="_xlnm.Print_Area" localSheetId="9">'Table 3D'!$C$1:$O$59</definedName>
    <definedName name="_xlnm.Print_Area" localSheetId="10">'Table 3E'!$C$1:$O$59</definedName>
    <definedName name="_xlnm.Print_Area" localSheetId="11">'Table 4'!$A$1:$O$42</definedName>
    <definedName name="TAB1" localSheetId="0">'Cover page'!#REF!</definedName>
    <definedName name="TAB1" localSheetId="1">'Table 1'!$B$1:$O$38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2A'!$A$1:$P$74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2B'!$B$1:$P$47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2C'!$B$1:$P$47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2D'!$B$1:$P$47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3B'!$B$2:$Q$60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3C'!$B$2:$Q$60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3D'!$B$1:$Q$60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3E'!$B$1:$Q$61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3A'!$B$2:$Q$55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4'!$B$1:$O$31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<sst xmlns="http://schemas.openxmlformats.org/spreadsheetml/2006/main" count="1541" uniqueCount="561">
  <si>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</si>
  <si>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</si>
  <si>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</si>
  <si>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</si>
  <si>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</si>
  <si>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</si>
  <si>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</si>
  <si>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</si>
  <si>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</si>
  <si>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</si>
  <si>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</si>
  <si>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</si>
  <si>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</si>
  <si>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</si>
  <si>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</si>
  <si>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</si>
  <si>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</si>
  <si>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</si>
  <si>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</si>
  <si>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</si>
  <si>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</si>
  <si>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</si>
  <si>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</si>
  <si>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</si>
  <si>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</si>
  <si>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</si>
  <si>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</si>
  <si>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</si>
  <si>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</si>
  <si>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</si>
  <si>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</si>
  <si>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</si>
  <si>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</si>
  <si>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</si>
  <si>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</si>
  <si>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</si>
  <si>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</si>
  <si>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</si>
  <si>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</si>
  <si>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</si>
  <si>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</si>
  <si>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</si>
  <si>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</si>
  <si>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</si>
  <si>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</si>
  <si>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</si>
  <si>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</si>
  <si>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</si>
  <si>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</si>
  <si>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</si>
  <si>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</si>
  <si>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</si>
  <si>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</si>
  <si>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</si>
  <si>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</si>
  <si>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</si>
  <si>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</si>
  <si>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</si>
  <si>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</si>
  <si>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</si>
  <si>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</si>
  <si>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</si>
  <si>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</si>
  <si>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</si>
  <si>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</si>
  <si>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</si>
  <si>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</si>
  <si>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</si>
  <si>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</si>
  <si>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</si>
  <si>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</si>
  <si>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</si>
  <si>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</si>
  <si>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</si>
  <si>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</si>
  <si>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</si>
  <si>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</si>
  <si>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</si>
  <si>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</si>
  <si>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</si>
  <si>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</si>
  <si>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</si>
  <si>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</si>
  <si>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</si>
  <si>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</si>
  <si>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</si>
  <si>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</si>
  <si>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</si>
  <si>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</si>
  <si>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</si>
  <si>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</si>
  <si>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</si>
  <si>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</si>
  <si>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</si>
  <si>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</si>
  <si>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</si>
  <si>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</si>
  <si>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</si>
  <si>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</si>
  <si>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</si>
  <si>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</si>
  <si>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</si>
  <si>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</si>
  <si>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</si>
  <si>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</si>
  <si>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</si>
  <si>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</si>
  <si>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</si>
  <si>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</si>
  <si>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T4.AF71L.S13</t>
  </si>
  <si>
    <t>T4.FPU.S13</t>
  </si>
  <si>
    <t>T4.GNI.S1</t>
  </si>
  <si>
    <t>Yellow cells: compulsory detail; green cells: automatic compilation; blue cells: voluntary detail.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</si>
  <si>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</si>
  <si>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</si>
  <si>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</si>
  <si>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</si>
  <si>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</si>
  <si>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</si>
  <si>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</si>
  <si>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</si>
  <si>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</si>
  <si>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</si>
  <si>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</si>
  <si>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</si>
  <si>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</si>
  <si>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</si>
  <si>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</si>
  <si>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</si>
  <si>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</si>
  <si>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</si>
  <si>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</si>
  <si>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</si>
  <si>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</si>
  <si>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</si>
  <si>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</si>
  <si>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</si>
  <si>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</si>
  <si>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</si>
  <si>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</si>
  <si>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</si>
  <si>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</si>
  <si>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</si>
  <si>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</si>
  <si>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</si>
  <si>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</si>
  <si>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</si>
  <si>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</si>
  <si>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</si>
  <si>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</si>
  <si>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</si>
  <si>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</si>
  <si>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</si>
  <si>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</si>
  <si>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</si>
  <si>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</si>
  <si>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</si>
  <si>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</si>
  <si>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</si>
  <si>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</si>
  <si>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</si>
  <si>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</si>
  <si>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</si>
  <si>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</si>
  <si>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</si>
  <si>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</si>
  <si>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</si>
  <si>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</si>
  <si>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</si>
  <si>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</si>
  <si>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</si>
  <si>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</si>
  <si>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</si>
  <si>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</si>
  <si>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</si>
  <si>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</si>
  <si>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</si>
  <si>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</si>
  <si>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</si>
  <si>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</si>
  <si>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</si>
  <si>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</si>
  <si>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</si>
  <si>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</si>
  <si>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</si>
  <si>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</si>
  <si>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</si>
  <si>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</si>
  <si>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</si>
  <si>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</si>
  <si>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</si>
  <si>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</si>
  <si>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</si>
  <si>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</si>
  <si>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</si>
  <si>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</si>
  <si>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</si>
  <si>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</si>
  <si>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</si>
  <si>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</si>
  <si>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</si>
  <si>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</si>
  <si>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</si>
  <si>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</si>
  <si>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</si>
  <si>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</si>
  <si>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T2.OFT1.S1311</t>
  </si>
  <si>
    <t>T2.OFT2.S1311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</si>
  <si>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</si>
  <si>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</si>
  <si>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</si>
  <si>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</si>
  <si>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</si>
  <si>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</si>
  <si>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</si>
  <si>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</si>
  <si>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</si>
  <si>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</si>
  <si>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</si>
  <si>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</si>
  <si>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</si>
  <si>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</si>
  <si>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T2.B9_OB.S1311</t>
  </si>
  <si>
    <t>T2.B9_OB1.S1311</t>
  </si>
  <si>
    <t>T2.B9_OB2.S1311</t>
  </si>
  <si>
    <t>T2.WB.S1312</t>
  </si>
  <si>
    <t>T2.FT.S1312</t>
  </si>
  <si>
    <t>T2.F4.S1312</t>
  </si>
  <si>
    <t>T2.F5.S1312</t>
  </si>
  <si>
    <t>T2.OFT.S1312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</si>
  <si>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</si>
  <si>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</si>
  <si>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</si>
  <si>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</si>
  <si>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</si>
  <si>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</si>
  <si>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</si>
  <si>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</si>
  <si>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</si>
  <si>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</si>
  <si>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</si>
  <si>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</si>
  <si>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T2.OA.S1312</t>
  </si>
  <si>
    <t>T2.OA1.S1312</t>
  </si>
  <si>
    <t>T2.OA2.S1312</t>
  </si>
  <si>
    <t>T2.OA3.S1312</t>
  </si>
  <si>
    <t>T2.B9.S1312</t>
  </si>
  <si>
    <t>DATES</t>
  </si>
  <si>
    <t>T2.WB.S1313</t>
  </si>
  <si>
    <t>T2.FT.S1313</t>
  </si>
  <si>
    <t>T2.F4.S1313</t>
  </si>
  <si>
    <t>T2.F5.S1313</t>
  </si>
  <si>
    <t>T2.OFT.S1313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</si>
  <si>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</si>
  <si>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</si>
  <si>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</si>
  <si>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</si>
  <si>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</si>
  <si>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</si>
  <si>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</si>
  <si>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</si>
  <si>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</si>
  <si>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</si>
  <si>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</si>
  <si>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</si>
  <si>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</si>
  <si>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</si>
  <si>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</si>
  <si>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</si>
  <si>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</si>
  <si>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</si>
  <si>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</si>
  <si>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</si>
  <si>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</si>
  <si>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</si>
  <si>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</si>
  <si>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</si>
  <si>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</si>
  <si>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</si>
  <si>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</si>
  <si>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</si>
  <si>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</si>
  <si>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</si>
  <si>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</si>
  <si>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</si>
  <si>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</si>
  <si>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</si>
  <si>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</si>
  <si>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</si>
  <si>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</si>
  <si>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</si>
  <si>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</si>
  <si>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</si>
  <si>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</si>
  <si>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</si>
  <si>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</si>
  <si>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</si>
  <si>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</si>
  <si>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</si>
  <si>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</si>
  <si>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</si>
  <si>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</si>
  <si>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</si>
  <si>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</si>
  <si>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</si>
  <si>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</si>
  <si>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</si>
  <si>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</si>
  <si>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</si>
  <si>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</si>
  <si>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</si>
  <si>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</si>
  <si>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</si>
  <si>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</si>
  <si>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</si>
  <si>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</si>
  <si>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</si>
  <si>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</si>
  <si>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</si>
  <si>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</si>
  <si>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</si>
  <si>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</si>
  <si>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</si>
  <si>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</si>
  <si>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</si>
  <si>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</si>
  <si>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</si>
  <si>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</si>
  <si>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</si>
  <si>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</si>
  <si>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</si>
  <si>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</si>
  <si>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</si>
  <si>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</si>
  <si>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</si>
  <si>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</si>
  <si>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</si>
  <si>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</si>
  <si>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</si>
  <si>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</si>
  <si>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</si>
  <si>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</si>
  <si>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</si>
  <si>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</si>
  <si>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</si>
  <si>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</si>
  <si>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</si>
  <si>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</si>
  <si>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</si>
  <si>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</si>
  <si>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</si>
  <si>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</si>
  <si>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</si>
  <si>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</si>
  <si>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</si>
  <si>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</si>
  <si>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</si>
  <si>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</si>
  <si>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</si>
  <si>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</si>
  <si>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</si>
  <si>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</si>
  <si>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</si>
  <si>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</si>
  <si>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</si>
  <si>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</si>
  <si>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</si>
  <si>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</si>
  <si>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</si>
  <si>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</si>
  <si>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</si>
  <si>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</si>
  <si>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</si>
  <si>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</si>
  <si>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</si>
  <si>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</si>
  <si>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</si>
  <si>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</si>
  <si>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</si>
  <si>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</si>
  <si>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</si>
  <si>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</si>
  <si>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</si>
  <si>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T3.CTDEBT.S1312</t>
  </si>
  <si>
    <t>T3.DEBT.S1312</t>
  </si>
  <si>
    <t>T3.HOLD.S1312</t>
  </si>
  <si>
    <t>T3.CTDEBT.S1311</t>
  </si>
  <si>
    <t>T3.DEBT.S1311</t>
  </si>
  <si>
    <t>T3.HOLD.S1311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</si>
  <si>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</si>
  <si>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</si>
  <si>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</si>
  <si>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</si>
  <si>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</si>
  <si>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</si>
  <si>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</si>
  <si>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</si>
  <si>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</si>
  <si>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</si>
  <si>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</si>
  <si>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</si>
  <si>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</si>
  <si>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</si>
  <si>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</si>
  <si>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</si>
  <si>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</si>
  <si>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</si>
  <si>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</si>
  <si>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</si>
  <si>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</si>
  <si>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</si>
  <si>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</si>
  <si>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</si>
  <si>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</si>
  <si>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T2.WBN.S1311</t>
  </si>
  <si>
    <t>T3.F41.S13</t>
  </si>
  <si>
    <t>T3.F42.S13</t>
  </si>
  <si>
    <t>T3.F42ACQ.S13</t>
  </si>
  <si>
    <t>T3.F42DIS.S13</t>
  </si>
  <si>
    <t>T3.F5OP.S13</t>
  </si>
  <si>
    <t>T3.F5OPACQ.S13</t>
  </si>
  <si>
    <t>T3.F5OPDIS.S13</t>
  </si>
  <si>
    <t>T3.F5PN.S13</t>
  </si>
  <si>
    <t>T2.OFTDL.S1311</t>
  </si>
  <si>
    <t>T2.OFTDL.S1312</t>
  </si>
  <si>
    <t>T2.WBN.S1312</t>
  </si>
  <si>
    <t>T2.B9_OB.S1312</t>
  </si>
  <si>
    <t>T2.B9_OB1.S1312</t>
  </si>
  <si>
    <t>T2.B9_OB2.S1312</t>
  </si>
  <si>
    <t>T2.OFTDL.S1313</t>
  </si>
  <si>
    <t>T2.WBN.S1313</t>
  </si>
  <si>
    <t>T2.B9_OB.S1313</t>
  </si>
  <si>
    <t>T2.B9_OB1.S1313</t>
  </si>
  <si>
    <t>T2.B9_OB2.S1313</t>
  </si>
  <si>
    <t>T2.WBN.S1314</t>
  </si>
  <si>
    <t>T2.B9_OB.S1314</t>
  </si>
  <si>
    <t>T2.B9_OB1.S1314</t>
  </si>
  <si>
    <t>T2.B9_OB2.S1314</t>
  </si>
  <si>
    <t>T2.OFTDL.S1314</t>
  </si>
  <si>
    <t>T3.F41.S1311</t>
  </si>
  <si>
    <t>T3.F42.S1311</t>
  </si>
  <si>
    <t>T3.F42ACQ.S1311</t>
  </si>
  <si>
    <t>T3.F42DIS.S1311</t>
  </si>
  <si>
    <t>T3.F5PN.S1311</t>
  </si>
  <si>
    <t>T3.F5OP.S1311</t>
  </si>
  <si>
    <t>T3.F5OPACQ.S1311</t>
  </si>
  <si>
    <t>T3.F5OPDIS.S1311</t>
  </si>
  <si>
    <t>T3.F41.S1312</t>
  </si>
  <si>
    <t>T3.F42.S1312</t>
  </si>
  <si>
    <t>T3.F42ACQ.S1312</t>
  </si>
  <si>
    <t>T3.F42DIS.S1312</t>
  </si>
  <si>
    <t>T3.F5PN.S1312</t>
  </si>
  <si>
    <t>T3.F5OP.S1312</t>
  </si>
  <si>
    <t>T3.F5OPACQ.S1312</t>
  </si>
  <si>
    <t>T3.F5OPDIS.S1312</t>
  </si>
  <si>
    <t>T3.F41.S1313</t>
  </si>
  <si>
    <t>T3.F42.S1313</t>
  </si>
  <si>
    <t>T3.F42ACQ.S1313</t>
  </si>
  <si>
    <t>T3.F42DIS.S1313</t>
  </si>
  <si>
    <t>T3.F5PN.S1313</t>
  </si>
  <si>
    <t>T3.F5OP.S1313</t>
  </si>
  <si>
    <t>T3.F5OPACQ.S1313</t>
  </si>
  <si>
    <t>T3.F5OPDIS.S1313</t>
  </si>
  <si>
    <t>T3.F41.S1314</t>
  </si>
  <si>
    <t>T3.F42.S1314</t>
  </si>
  <si>
    <t>T3.F42ACQ.S1314</t>
  </si>
  <si>
    <t>T3.F42DIS.S1314</t>
  </si>
  <si>
    <t>T3.F5PN.S1314</t>
  </si>
  <si>
    <t>T3.F5OP.S1314</t>
  </si>
  <si>
    <t>T3.F5OPACQ.S1314</t>
  </si>
  <si>
    <t>T3.F5OPDIS.S1314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</si>
  <si>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</si>
  <si>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</si>
  <si>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</si>
  <si>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</si>
  <si>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</si>
  <si>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T2.WB.S1312+T2.FT.S1312+T2.ONFT.S1312+T2.D41DIF.S1312+T2.F7ASS.S1312+T2.F7LIA.S1312+T2.OB.S1312+T2.OA.S1312= T2.B9.S1312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</si>
  <si>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</si>
  <si>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</si>
  <si>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</si>
  <si>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</si>
  <si>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</si>
  <si>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</si>
  <si>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T3.ADJ.S13=T3.LIA.S13+T3.OLIA.S13+T3.ISS_A.S13+T3.D41_A.S13+T3.RED_A.S13+T3.FREV_A.S13+T3.K121_A.S13+T3.OCVO_A.S13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</si>
  <si>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</si>
  <si>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</si>
  <si>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</si>
  <si>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</si>
  <si>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</si>
  <si>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</si>
  <si>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</si>
  <si>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</si>
  <si>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</si>
  <si>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</si>
  <si>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</si>
  <si>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</si>
  <si>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T2.ONFT.S1311</t>
  </si>
  <si>
    <t>T2.ONFT1.S1311</t>
  </si>
  <si>
    <t>T2.ONFT2.S1311</t>
  </si>
  <si>
    <t>T3.D41_AFD.S13</t>
  </si>
  <si>
    <t>T3.D41_AFD.S1311</t>
  </si>
  <si>
    <t>T3.D41_AFD.S1312</t>
  </si>
  <si>
    <t>T3.D41_AFD.S1313</t>
  </si>
  <si>
    <t>T3.D41_AFD.S1314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</si>
  <si>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</si>
  <si>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</si>
  <si>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</si>
  <si>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</si>
  <si>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</si>
  <si>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</si>
  <si>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</si>
  <si>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 xml:space="preserve">in accordance with Council Regulation (EC) N° 479/2009 </t>
  </si>
  <si>
    <t>Set of reporting tables as endorsed by the CMFB on 06/08/2009.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</si>
  <si>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</si>
  <si>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L</t>
  </si>
  <si>
    <t>M</t>
  </si>
  <si>
    <t>Memorandum item: advance payment by CG to financial institutions (relates to dwelling subsidies)</t>
  </si>
  <si>
    <t>Relates to P11 and P.131</t>
  </si>
  <si>
    <t>Relates to D.2</t>
  </si>
  <si>
    <t>Relates to D.5</t>
  </si>
  <si>
    <t>Relates to D.45 and K.2</t>
  </si>
  <si>
    <t>Relates to: Eu transfers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</si>
  <si>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</si>
  <si>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</si>
  <si>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</si>
  <si>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</si>
  <si>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</si>
  <si>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</si>
  <si>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</si>
  <si>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</si>
  <si>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</si>
  <si>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Capital transfer to insurance companies acting in field of agriculture</t>
  </si>
  <si>
    <t>Claim cancellation because of liquidations and damages caused by nature</t>
  </si>
  <si>
    <t>Capital transfers to Postabank Co.</t>
  </si>
  <si>
    <t>Capital transfer to MÁV Rt.</t>
  </si>
  <si>
    <t>Expenditure rerouted from Reorg Apport Rt.</t>
  </si>
  <si>
    <t>Expenditure rerouted from MFB Rt.</t>
  </si>
  <si>
    <t xml:space="preserve">Debt assumption from ÁAK Rt, treated as D.99 capital transfer in 1999, included in 2002 cash budget </t>
  </si>
  <si>
    <t>Mobile phone licences</t>
  </si>
  <si>
    <t>Adjustment to revenues that relate to the restructuring of extrabudgetary funds</t>
  </si>
  <si>
    <t>Deposit account arrangements</t>
  </si>
  <si>
    <t>Capital transfer to NA Rt. temporarily financed by the MFB Rt. (Hungarian Development Bank)</t>
  </si>
  <si>
    <t>Claim cancellation against ÁPV Rt.</t>
  </si>
  <si>
    <t>Claim cancellation against OTIVA Co.</t>
  </si>
  <si>
    <t>Debt (Bős-Nagymaros) assumption in 1995 and then debt cancellation against the State in 2001</t>
  </si>
  <si>
    <t>The difference between Treasury and Budget data treated as Capital transfer to Sportfólió Kht (non-profit institution classified in CG)</t>
  </si>
  <si>
    <t>Transfers from privatisation receipts paid by State Privatisation Co. to the Treasury single account (off-budget transaction)</t>
  </si>
  <si>
    <t>Claim cancellation 2003: against Republic of Russia, 2004: "of old government claim"</t>
  </si>
  <si>
    <t>Debt assumption from Rendezvénycsarnok Rt (decision was made in 2002, actual assumption in 2004, included in public balance)</t>
  </si>
  <si>
    <t xml:space="preserve">Income tax paid by Postabank </t>
  </si>
  <si>
    <t>Capital transfer to MAHART</t>
  </si>
  <si>
    <t>In 1996 and 1997 working balance contained sale and purchase of short term bonds</t>
  </si>
  <si>
    <t>Government bonds granted in kind, treated as D99 capital transfer, received</t>
  </si>
  <si>
    <t>Imputed dwelling privatisation financed by loan</t>
  </si>
  <si>
    <t>Relates to P.11 and P.131</t>
  </si>
  <si>
    <t>Relates to D.611</t>
  </si>
  <si>
    <t>Debt cancellation by the Central Budget</t>
  </si>
  <si>
    <t>Country: Hungary</t>
  </si>
  <si>
    <t>Date: 16/10/2009</t>
  </si>
  <si>
    <t>final</t>
  </si>
  <si>
    <t>cash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</si>
</sst>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5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8"/>
      <name val="Times New Roman"/>
      <family val="1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6" fillId="2" borderId="6" xfId="0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15" fillId="2" borderId="6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13" fillId="0" borderId="8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0" fillId="0" borderId="17" xfId="0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30" xfId="0" applyFont="1" applyFill="1" applyBorder="1" applyAlignment="1" applyProtection="1">
      <alignment/>
      <protection/>
    </xf>
    <xf numFmtId="0" fontId="13" fillId="0" borderId="31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/>
      <protection/>
    </xf>
    <xf numFmtId="0" fontId="10" fillId="0" borderId="22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22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32" xfId="0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24" fillId="0" borderId="34" xfId="0" applyFont="1" applyFill="1" applyBorder="1" applyAlignment="1" applyProtection="1">
      <alignment horizontal="left"/>
      <protection/>
    </xf>
    <xf numFmtId="0" fontId="15" fillId="0" borderId="15" xfId="0" applyFont="1" applyFill="1" applyBorder="1" applyAlignment="1" applyProtection="1">
      <alignment horizontal="left"/>
      <protection/>
    </xf>
    <xf numFmtId="0" fontId="24" fillId="0" borderId="22" xfId="0" applyFont="1" applyFill="1" applyBorder="1" applyAlignment="1" applyProtection="1">
      <alignment horizontal="left"/>
      <protection/>
    </xf>
    <xf numFmtId="0" fontId="24" fillId="0" borderId="15" xfId="0" applyFont="1" applyFill="1" applyBorder="1" applyAlignment="1" applyProtection="1">
      <alignment horizontal="left"/>
      <protection/>
    </xf>
    <xf numFmtId="0" fontId="31" fillId="0" borderId="17" xfId="0" applyFont="1" applyFill="1" applyBorder="1" applyAlignment="1" applyProtection="1">
      <alignment/>
      <protection/>
    </xf>
    <xf numFmtId="0" fontId="31" fillId="0" borderId="22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13" fillId="0" borderId="35" xfId="0" applyFont="1" applyBorder="1" applyAlignment="1" applyProtection="1">
      <alignment/>
      <protection/>
    </xf>
    <xf numFmtId="0" fontId="24" fillId="0" borderId="36" xfId="0" applyFont="1" applyFill="1" applyBorder="1" applyAlignment="1" applyProtection="1">
      <alignment horizontal="left"/>
      <protection/>
    </xf>
    <xf numFmtId="0" fontId="3" fillId="0" borderId="37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38" xfId="0" applyFont="1" applyFill="1" applyBorder="1" applyAlignment="1" applyProtection="1">
      <alignment horizontal="left" vertical="center"/>
      <protection/>
    </xf>
    <xf numFmtId="0" fontId="16" fillId="0" borderId="39" xfId="0" applyFont="1" applyFill="1" applyBorder="1" applyAlignment="1" applyProtection="1">
      <alignment horizontal="centerContinuous" vertical="center"/>
      <protection/>
    </xf>
    <xf numFmtId="0" fontId="16" fillId="0" borderId="40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22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8" fillId="2" borderId="42" xfId="0" applyFont="1" applyFill="1" applyBorder="1" applyAlignment="1" applyProtection="1">
      <alignment/>
      <protection locked="0"/>
    </xf>
    <xf numFmtId="0" fontId="8" fillId="2" borderId="43" xfId="0" applyFont="1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2" borderId="44" xfId="0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1" fillId="3" borderId="6" xfId="0" applyFont="1" applyFill="1" applyBorder="1" applyAlignment="1" applyProtection="1">
      <alignment/>
      <protection locked="0"/>
    </xf>
    <xf numFmtId="0" fontId="1" fillId="2" borderId="45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3" borderId="7" xfId="0" applyFont="1" applyFill="1" applyBorder="1" applyAlignment="1" applyProtection="1">
      <alignment/>
      <protection locked="0"/>
    </xf>
    <xf numFmtId="0" fontId="1" fillId="3" borderId="44" xfId="0" applyFont="1" applyFill="1" applyBorder="1" applyAlignment="1" applyProtection="1">
      <alignment/>
      <protection locked="0"/>
    </xf>
    <xf numFmtId="0" fontId="26" fillId="0" borderId="46" xfId="0" applyFont="1" applyFill="1" applyBorder="1" applyAlignment="1" applyProtection="1">
      <alignment horizontal="centerContinuous" vertical="center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47" xfId="0" applyFont="1" applyFill="1" applyBorder="1" applyAlignment="1" applyProtection="1">
      <alignment horizontal="centerContinuous"/>
      <protection locked="0"/>
    </xf>
    <xf numFmtId="0" fontId="1" fillId="3" borderId="47" xfId="0" applyFont="1" applyFill="1" applyBorder="1" applyAlignment="1" applyProtection="1">
      <alignment horizontal="centerContinuous"/>
      <protection locked="0"/>
    </xf>
    <xf numFmtId="0" fontId="8" fillId="0" borderId="46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1" fillId="2" borderId="44" xfId="0" applyFont="1" applyFill="1" applyBorder="1" applyAlignment="1" applyProtection="1">
      <alignment/>
      <protection locked="0"/>
    </xf>
    <xf numFmtId="0" fontId="31" fillId="2" borderId="6" xfId="0" applyFont="1" applyFill="1" applyBorder="1" applyAlignment="1" applyProtection="1">
      <alignment/>
      <protection locked="0"/>
    </xf>
    <xf numFmtId="0" fontId="31" fillId="2" borderId="45" xfId="0" applyFont="1" applyFill="1" applyBorder="1" applyAlignment="1" applyProtection="1">
      <alignment/>
      <protection locked="0"/>
    </xf>
    <xf numFmtId="0" fontId="31" fillId="2" borderId="10" xfId="0" applyFont="1" applyFill="1" applyBorder="1" applyAlignment="1" applyProtection="1">
      <alignment/>
      <protection locked="0"/>
    </xf>
    <xf numFmtId="0" fontId="24" fillId="2" borderId="42" xfId="0" applyFont="1" applyFill="1" applyBorder="1" applyAlignment="1" applyProtection="1">
      <alignment/>
      <protection locked="0"/>
    </xf>
    <xf numFmtId="0" fontId="31" fillId="0" borderId="47" xfId="0" applyFont="1" applyFill="1" applyBorder="1" applyAlignment="1" applyProtection="1">
      <alignment horizontal="centerContinuous"/>
      <protection locked="0"/>
    </xf>
    <xf numFmtId="0" fontId="31" fillId="0" borderId="4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/>
      <protection locked="0"/>
    </xf>
    <xf numFmtId="0" fontId="24" fillId="0" borderId="46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8" fillId="0" borderId="36" xfId="0" applyFont="1" applyFill="1" applyBorder="1" applyAlignment="1" applyProtection="1">
      <alignment/>
      <protection locked="0"/>
    </xf>
    <xf numFmtId="0" fontId="8" fillId="0" borderId="37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7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6" fillId="0" borderId="46" xfId="0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 applyProtection="1">
      <alignment/>
      <protection locked="0"/>
    </xf>
    <xf numFmtId="0" fontId="31" fillId="4" borderId="44" xfId="0" applyFont="1" applyFill="1" applyBorder="1" applyAlignment="1" applyProtection="1">
      <alignment/>
      <protection/>
    </xf>
    <xf numFmtId="0" fontId="31" fillId="4" borderId="6" xfId="0" applyFont="1" applyFill="1" applyBorder="1" applyAlignment="1" applyProtection="1">
      <alignment/>
      <protection/>
    </xf>
    <xf numFmtId="0" fontId="31" fillId="2" borderId="5" xfId="0" applyFont="1" applyFill="1" applyBorder="1" applyAlignment="1" applyProtection="1">
      <alignment/>
      <protection locked="0"/>
    </xf>
    <xf numFmtId="0" fontId="31" fillId="2" borderId="7" xfId="0" applyFont="1" applyFill="1" applyBorder="1" applyAlignment="1" applyProtection="1">
      <alignment/>
      <protection locked="0"/>
    </xf>
    <xf numFmtId="0" fontId="24" fillId="2" borderId="43" xfId="0" applyFont="1" applyFill="1" applyBorder="1" applyAlignment="1" applyProtection="1">
      <alignment/>
      <protection locked="0"/>
    </xf>
    <xf numFmtId="0" fontId="36" fillId="0" borderId="0" xfId="0" applyFont="1" applyFill="1" applyAlignment="1">
      <alignment/>
    </xf>
    <xf numFmtId="0" fontId="6" fillId="0" borderId="15" xfId="0" applyFont="1" applyFill="1" applyBorder="1" applyAlignment="1" applyProtection="1">
      <alignment/>
      <protection locked="0"/>
    </xf>
    <xf numFmtId="0" fontId="13" fillId="0" borderId="50" xfId="0" applyFont="1" applyFill="1" applyBorder="1" applyAlignment="1" applyProtection="1">
      <alignment/>
      <protection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1" fillId="0" borderId="44" xfId="0" applyFont="1" applyFill="1" applyBorder="1" applyAlignment="1" applyProtection="1">
      <alignment/>
      <protection locked="0"/>
    </xf>
    <xf numFmtId="0" fontId="1" fillId="3" borderId="51" xfId="0" applyFont="1" applyFill="1" applyBorder="1" applyAlignment="1" applyProtection="1">
      <alignment horizontal="centerContinuous"/>
      <protection locked="0"/>
    </xf>
    <xf numFmtId="0" fontId="1" fillId="0" borderId="52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53" xfId="0" applyFont="1" applyFill="1" applyBorder="1" applyAlignment="1" applyProtection="1">
      <alignment horizontal="centerContinuous"/>
      <protection locked="0"/>
    </xf>
    <xf numFmtId="0" fontId="0" fillId="0" borderId="41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2" fontId="13" fillId="0" borderId="18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/>
      <protection locked="0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0" fillId="0" borderId="14" xfId="0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 quotePrefix="1">
      <alignment horizontal="center"/>
      <protection locked="0"/>
    </xf>
    <xf numFmtId="0" fontId="1" fillId="2" borderId="14" xfId="0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Alignment="1" applyProtection="1">
      <alignment horizontal="right"/>
      <protection/>
    </xf>
    <xf numFmtId="0" fontId="13" fillId="0" borderId="21" xfId="0" applyFont="1" applyFill="1" applyBorder="1" applyAlignment="1" applyProtection="1">
      <alignment horizontal="left"/>
      <protection/>
    </xf>
    <xf numFmtId="0" fontId="13" fillId="0" borderId="22" xfId="0" applyFont="1" applyFill="1" applyBorder="1" applyAlignment="1" applyProtection="1">
      <alignment horizontal="left"/>
      <protection/>
    </xf>
    <xf numFmtId="0" fontId="31" fillId="0" borderId="22" xfId="0" applyFont="1" applyFill="1" applyBorder="1" applyAlignment="1" applyProtection="1">
      <alignment horizontal="left"/>
      <protection/>
    </xf>
    <xf numFmtId="0" fontId="13" fillId="0" borderId="29" xfId="0" applyFont="1" applyFill="1" applyBorder="1" applyAlignment="1" applyProtection="1">
      <alignment horizontal="left"/>
      <protection/>
    </xf>
    <xf numFmtId="0" fontId="16" fillId="0" borderId="39" xfId="0" applyFont="1" applyFill="1" applyBorder="1" applyAlignment="1" applyProtection="1">
      <alignment horizontal="left" vertical="center"/>
      <protection/>
    </xf>
    <xf numFmtId="0" fontId="24" fillId="0" borderId="3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/>
      <protection/>
    </xf>
    <xf numFmtId="0" fontId="16" fillId="0" borderId="54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/>
      <protection/>
    </xf>
    <xf numFmtId="0" fontId="42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5" fillId="5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0" fillId="0" borderId="22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 horizontal="left"/>
      <protection/>
    </xf>
    <xf numFmtId="0" fontId="49" fillId="0" borderId="55" xfId="0" applyFont="1" applyFill="1" applyBorder="1" applyAlignment="1" applyProtection="1">
      <alignment/>
      <protection/>
    </xf>
    <xf numFmtId="0" fontId="49" fillId="0" borderId="56" xfId="0" applyFont="1" applyFill="1" applyBorder="1" applyAlignment="1" applyProtection="1">
      <alignment/>
      <protection/>
    </xf>
    <xf numFmtId="0" fontId="0" fillId="0" borderId="57" xfId="0" applyFill="1" applyBorder="1" applyAlignment="1" applyProtection="1">
      <alignment/>
      <protection/>
    </xf>
    <xf numFmtId="0" fontId="49" fillId="0" borderId="58" xfId="0" applyFont="1" applyFill="1" applyBorder="1" applyAlignment="1" applyProtection="1">
      <alignment/>
      <protection/>
    </xf>
    <xf numFmtId="0" fontId="0" fillId="0" borderId="59" xfId="0" applyFill="1" applyBorder="1" applyAlignment="1" applyProtection="1">
      <alignment/>
      <protection/>
    </xf>
    <xf numFmtId="0" fontId="50" fillId="0" borderId="58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 wrapText="1"/>
      <protection/>
    </xf>
    <xf numFmtId="0" fontId="6" fillId="0" borderId="58" xfId="0" applyFont="1" applyFill="1" applyBorder="1" applyAlignment="1" applyProtection="1">
      <alignment/>
      <protection/>
    </xf>
    <xf numFmtId="0" fontId="6" fillId="0" borderId="60" xfId="0" applyFont="1" applyFill="1" applyBorder="1" applyAlignment="1" applyProtection="1">
      <alignment/>
      <protection/>
    </xf>
    <xf numFmtId="0" fontId="51" fillId="0" borderId="61" xfId="0" applyFont="1" applyBorder="1" applyAlignment="1" applyProtection="1">
      <alignment wrapText="1"/>
      <protection/>
    </xf>
    <xf numFmtId="0" fontId="6" fillId="0" borderId="61" xfId="0" applyFont="1" applyFill="1" applyBorder="1" applyAlignment="1" applyProtection="1">
      <alignment/>
      <protection/>
    </xf>
    <xf numFmtId="0" fontId="13" fillId="6" borderId="31" xfId="0" applyFont="1" applyFill="1" applyBorder="1" applyAlignment="1" applyProtection="1">
      <alignment horizontal="center"/>
      <protection/>
    </xf>
    <xf numFmtId="0" fontId="13" fillId="6" borderId="31" xfId="0" applyFont="1" applyFill="1" applyBorder="1" applyAlignment="1" applyProtection="1">
      <alignment/>
      <protection/>
    </xf>
    <xf numFmtId="0" fontId="49" fillId="0" borderId="62" xfId="0" applyFont="1" applyFill="1" applyBorder="1" applyAlignment="1" applyProtection="1">
      <alignment/>
      <protection/>
    </xf>
    <xf numFmtId="0" fontId="49" fillId="0" borderId="63" xfId="0" applyFont="1" applyFill="1" applyBorder="1" applyAlignment="1" applyProtection="1">
      <alignment/>
      <protection/>
    </xf>
    <xf numFmtId="0" fontId="0" fillId="0" borderId="56" xfId="0" applyFill="1" applyBorder="1" applyAlignment="1" applyProtection="1">
      <alignment horizontal="left"/>
      <protection/>
    </xf>
    <xf numFmtId="0" fontId="0" fillId="0" borderId="56" xfId="0" applyFill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2" fillId="0" borderId="58" xfId="0" applyFont="1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51" fillId="0" borderId="61" xfId="0" applyFont="1" applyBorder="1" applyAlignment="1" applyProtection="1">
      <alignment horizontal="left" wrapText="1"/>
      <protection/>
    </xf>
    <xf numFmtId="0" fontId="0" fillId="0" borderId="61" xfId="0" applyFill="1" applyBorder="1" applyAlignment="1" applyProtection="1">
      <alignment/>
      <protection/>
    </xf>
    <xf numFmtId="0" fontId="0" fillId="0" borderId="64" xfId="0" applyFill="1" applyBorder="1" applyAlignment="1" applyProtection="1">
      <alignment/>
      <protection/>
    </xf>
    <xf numFmtId="0" fontId="49" fillId="0" borderId="55" xfId="0" applyFont="1" applyFill="1" applyBorder="1" applyAlignment="1" applyProtection="1">
      <alignment vertical="top"/>
      <protection/>
    </xf>
    <xf numFmtId="0" fontId="0" fillId="0" borderId="58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/>
      <protection/>
    </xf>
    <xf numFmtId="0" fontId="0" fillId="0" borderId="60" xfId="0" applyFill="1" applyBorder="1" applyAlignment="1" applyProtection="1">
      <alignment/>
      <protection/>
    </xf>
    <xf numFmtId="0" fontId="0" fillId="2" borderId="42" xfId="0" applyFont="1" applyFill="1" applyBorder="1" applyAlignment="1" applyProtection="1">
      <alignment horizontal="center"/>
      <protection locked="0"/>
    </xf>
    <xf numFmtId="0" fontId="0" fillId="2" borderId="42" xfId="0" applyFont="1" applyFill="1" applyBorder="1" applyAlignment="1" applyProtection="1" quotePrefix="1">
      <alignment horizontal="center"/>
      <protection locked="0"/>
    </xf>
    <xf numFmtId="0" fontId="0" fillId="2" borderId="43" xfId="0" applyFont="1" applyFill="1" applyBorder="1" applyAlignment="1" applyProtection="1" quotePrefix="1">
      <alignment horizontal="center"/>
      <protection locked="0"/>
    </xf>
    <xf numFmtId="0" fontId="6" fillId="2" borderId="6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/>
      <protection locked="0"/>
    </xf>
    <xf numFmtId="0" fontId="6" fillId="0" borderId="28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0" fontId="43" fillId="0" borderId="16" xfId="0" applyFont="1" applyFill="1" applyBorder="1" applyAlignment="1" applyProtection="1" quotePrefix="1">
      <alignment horizontal="center"/>
      <protection/>
    </xf>
    <xf numFmtId="0" fontId="43" fillId="0" borderId="14" xfId="0" applyFont="1" applyFill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45" xfId="0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1" fillId="0" borderId="70" xfId="0" applyFont="1" applyFill="1" applyBorder="1" applyAlignment="1" applyProtection="1">
      <alignment/>
      <protection locked="0"/>
    </xf>
    <xf numFmtId="0" fontId="1" fillId="0" borderId="67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" fillId="0" borderId="71" xfId="0" applyFont="1" applyFill="1" applyBorder="1" applyAlignment="1" applyProtection="1">
      <alignment/>
      <protection locked="0"/>
    </xf>
    <xf numFmtId="0" fontId="1" fillId="0" borderId="72" xfId="0" applyFont="1" applyFill="1" applyBorder="1" applyAlignment="1" applyProtection="1">
      <alignment/>
      <protection locked="0"/>
    </xf>
    <xf numFmtId="0" fontId="1" fillId="0" borderId="73" xfId="0" applyFont="1" applyFill="1" applyBorder="1" applyAlignment="1" applyProtection="1">
      <alignment/>
      <protection locked="0"/>
    </xf>
    <xf numFmtId="0" fontId="46" fillId="0" borderId="16" xfId="0" applyFont="1" applyFill="1" applyBorder="1" applyAlignment="1" applyProtection="1" quotePrefix="1">
      <alignment horizontal="center"/>
      <protection/>
    </xf>
    <xf numFmtId="0" fontId="46" fillId="0" borderId="14" xfId="0" applyFont="1" applyFill="1" applyBorder="1" applyAlignment="1" applyProtection="1" quotePrefix="1">
      <alignment horizontal="center"/>
      <protection/>
    </xf>
    <xf numFmtId="0" fontId="31" fillId="0" borderId="10" xfId="0" applyFont="1" applyFill="1" applyBorder="1" applyAlignment="1" applyProtection="1">
      <alignment/>
      <protection locked="0"/>
    </xf>
    <xf numFmtId="0" fontId="31" fillId="0" borderId="11" xfId="0" applyFont="1" applyFill="1" applyBorder="1" applyAlignment="1" applyProtection="1">
      <alignment/>
      <protection locked="0"/>
    </xf>
    <xf numFmtId="0" fontId="31" fillId="0" borderId="12" xfId="0" applyFont="1" applyFill="1" applyBorder="1" applyAlignment="1" applyProtection="1">
      <alignment/>
      <protection locked="0"/>
    </xf>
    <xf numFmtId="0" fontId="31" fillId="0" borderId="44" xfId="0" applyFont="1" applyFill="1" applyBorder="1" applyAlignment="1" applyProtection="1">
      <alignment/>
      <protection locked="0"/>
    </xf>
    <xf numFmtId="0" fontId="31" fillId="0" borderId="70" xfId="0" applyFont="1" applyFill="1" applyBorder="1" applyAlignment="1" applyProtection="1">
      <alignment/>
      <protection locked="0"/>
    </xf>
    <xf numFmtId="0" fontId="31" fillId="0" borderId="67" xfId="0" applyFont="1" applyFill="1" applyBorder="1" applyAlignment="1" applyProtection="1">
      <alignment/>
      <protection locked="0"/>
    </xf>
    <xf numFmtId="0" fontId="31" fillId="0" borderId="45" xfId="0" applyFont="1" applyFill="1" applyBorder="1" applyAlignment="1" applyProtection="1">
      <alignment/>
      <protection locked="0"/>
    </xf>
    <xf numFmtId="0" fontId="31" fillId="0" borderId="26" xfId="0" applyFont="1" applyFill="1" applyBorder="1" applyAlignment="1" applyProtection="1">
      <alignment/>
      <protection locked="0"/>
    </xf>
    <xf numFmtId="0" fontId="31" fillId="0" borderId="25" xfId="0" applyFont="1" applyFill="1" applyBorder="1" applyAlignment="1" applyProtection="1">
      <alignment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2" borderId="74" xfId="0" applyFont="1" applyFill="1" applyBorder="1" applyAlignment="1" applyProtection="1">
      <alignment/>
      <protection locked="0"/>
    </xf>
    <xf numFmtId="0" fontId="6" fillId="2" borderId="75" xfId="0" applyFont="1" applyFill="1" applyBorder="1" applyAlignment="1" applyProtection="1">
      <alignment/>
      <protection locked="0"/>
    </xf>
    <xf numFmtId="0" fontId="0" fillId="0" borderId="70" xfId="0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2" fontId="6" fillId="0" borderId="61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Fill="1" applyBorder="1" applyAlignment="1" applyProtection="1" quotePrefix="1">
      <alignment horizontal="right"/>
      <protection/>
    </xf>
    <xf numFmtId="2" fontId="6" fillId="5" borderId="0" xfId="0" applyNumberFormat="1" applyFont="1" applyFill="1" applyBorder="1" applyAlignment="1" applyProtection="1">
      <alignment horizontal="right"/>
      <protection/>
    </xf>
    <xf numFmtId="2" fontId="6" fillId="0" borderId="61" xfId="0" applyNumberFormat="1" applyFont="1" applyFill="1" applyBorder="1" applyAlignment="1" applyProtection="1" quotePrefix="1">
      <alignment horizontal="right"/>
      <protection/>
    </xf>
    <xf numFmtId="0" fontId="31" fillId="0" borderId="7" xfId="0" applyFont="1" applyFill="1" applyBorder="1" applyAlignment="1" applyProtection="1">
      <alignment/>
      <protection locked="0"/>
    </xf>
    <xf numFmtId="0" fontId="31" fillId="0" borderId="6" xfId="0" applyFont="1" applyFill="1" applyBorder="1" applyAlignment="1" applyProtection="1">
      <alignment/>
      <protection locked="0"/>
    </xf>
    <xf numFmtId="0" fontId="31" fillId="0" borderId="5" xfId="0" applyFont="1" applyFill="1" applyBorder="1" applyAlignment="1" applyProtection="1">
      <alignment/>
      <protection locked="0"/>
    </xf>
    <xf numFmtId="0" fontId="8" fillId="0" borderId="76" xfId="0" applyFont="1" applyFill="1" applyBorder="1" applyAlignment="1" applyProtection="1">
      <alignment/>
      <protection locked="0"/>
    </xf>
    <xf numFmtId="0" fontId="3" fillId="0" borderId="77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15" fillId="0" borderId="17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6" fillId="0" borderId="59" xfId="0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4" fillId="3" borderId="47" xfId="0" applyFont="1" applyFill="1" applyBorder="1" applyAlignment="1" applyProtection="1">
      <alignment horizontal="left"/>
      <protection locked="0"/>
    </xf>
    <xf numFmtId="0" fontId="1" fillId="3" borderId="47" xfId="0" applyFont="1" applyFill="1" applyBorder="1" applyAlignment="1" applyProtection="1">
      <alignment horizontal="left"/>
      <protection locked="0"/>
    </xf>
    <xf numFmtId="0" fontId="1" fillId="3" borderId="47" xfId="0" applyFont="1" applyFill="1" applyBorder="1" applyAlignment="1" applyProtection="1">
      <alignment horizontal="left" wrapText="1"/>
      <protection locked="0"/>
    </xf>
    <xf numFmtId="3" fontId="1" fillId="2" borderId="78" xfId="0" applyNumberFormat="1" applyFont="1" applyFill="1" applyBorder="1" applyAlignment="1" applyProtection="1">
      <alignment/>
      <protection locked="0"/>
    </xf>
    <xf numFmtId="3" fontId="1" fillId="2" borderId="6" xfId="0" applyNumberFormat="1" applyFont="1" applyFill="1" applyBorder="1" applyAlignment="1" applyProtection="1">
      <alignment/>
      <protection locked="0"/>
    </xf>
    <xf numFmtId="3" fontId="8" fillId="2" borderId="43" xfId="0" applyNumberFormat="1" applyFont="1" applyFill="1" applyBorder="1" applyAlignment="1" applyProtection="1">
      <alignment/>
      <protection locked="0"/>
    </xf>
    <xf numFmtId="3" fontId="31" fillId="2" borderId="44" xfId="0" applyNumberFormat="1" applyFont="1" applyFill="1" applyBorder="1" applyAlignment="1" applyProtection="1">
      <alignment/>
      <protection locked="0"/>
    </xf>
    <xf numFmtId="3" fontId="31" fillId="2" borderId="6" xfId="0" applyNumberFormat="1" applyFont="1" applyFill="1" applyBorder="1" applyAlignment="1" applyProtection="1">
      <alignment/>
      <protection locked="0"/>
    </xf>
    <xf numFmtId="0" fontId="0" fillId="2" borderId="7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 wrapText="1"/>
    </xf>
    <xf numFmtId="0" fontId="0" fillId="0" borderId="0" xfId="0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 wrapText="1"/>
      <protection/>
    </xf>
    <xf numFmtId="0" fontId="0" fillId="0" borderId="56" xfId="0" applyFill="1" applyBorder="1" applyAlignment="1" applyProtection="1">
      <alignment horizontal="center" wrapText="1"/>
      <protection/>
    </xf>
    <xf numFmtId="0" fontId="0" fillId="0" borderId="56" xfId="0" applyFont="1" applyFill="1" applyBorder="1" applyAlignment="1" applyProtection="1">
      <alignment horizontal="center" vertical="top" wrapText="1"/>
      <protection/>
    </xf>
    <xf numFmtId="0" fontId="0" fillId="0" borderId="56" xfId="0" applyFill="1" applyBorder="1" applyAlignment="1" applyProtection="1">
      <alignment horizontal="center" vertical="top" wrapText="1"/>
      <protection/>
    </xf>
    <xf numFmtId="0" fontId="0" fillId="0" borderId="63" xfId="0" applyFont="1" applyFill="1" applyBorder="1" applyAlignment="1" applyProtection="1">
      <alignment horizontal="center" wrapText="1"/>
      <protection/>
    </xf>
    <xf numFmtId="0" fontId="0" fillId="0" borderId="80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border/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14300" cy="285750"/>
    <xdr:sp>
      <xdr:nvSpPr>
        <xdr:cNvPr id="1" name="TextBox 7"/>
        <xdr:cNvSpPr txBox="1">
          <a:spLocks noChangeArrowheads="1"/>
        </xdr:cNvSpPr>
      </xdr:nvSpPr>
      <xdr:spPr>
        <a:xfrm>
          <a:off x="5676900" y="37528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755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9457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06406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0526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1455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2502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212502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22602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6191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15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29457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659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0"/>
  <sheetViews>
    <sheetView showGridLines="0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280" customWidth="1"/>
    <col min="2" max="2" width="3.77734375" style="280" customWidth="1"/>
    <col min="3" max="3" width="54.10546875" style="280" customWidth="1"/>
    <col min="4" max="4" width="10.99609375" style="280" customWidth="1"/>
    <col min="5" max="6" width="10.77734375" style="280" customWidth="1"/>
    <col min="7" max="8" width="10.6640625" style="280" customWidth="1"/>
    <col min="9" max="9" width="13.4453125" style="280" customWidth="1"/>
    <col min="10" max="10" width="60.77734375" style="280" customWidth="1"/>
    <col min="11" max="11" width="5.3359375" style="280" customWidth="1"/>
    <col min="12" max="12" width="0.9921875" style="280" customWidth="1"/>
    <col min="13" max="13" width="0.55078125" style="280" customWidth="1"/>
    <col min="14" max="14" width="9.77734375" style="280" customWidth="1"/>
    <col min="15" max="15" width="40.77734375" style="280" customWidth="1"/>
    <col min="16" max="16384" width="9.77734375" style="280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281"/>
    </row>
    <row r="3" spans="2:12" ht="41.25">
      <c r="B3" s="282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282"/>
      <c r="C4" s="17" t="s">
        <v>511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282"/>
      <c r="C5" s="17" t="s">
        <v>141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282"/>
      <c r="C6" s="283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282"/>
      <c r="C7" s="17"/>
      <c r="D7" s="18"/>
      <c r="E7" s="19"/>
      <c r="F7" s="19"/>
      <c r="G7" s="16"/>
      <c r="H7" s="16"/>
      <c r="I7" s="16"/>
      <c r="J7" s="4"/>
      <c r="K7" s="4"/>
      <c r="L7" s="4"/>
    </row>
    <row r="8" spans="2:12" ht="10.5" customHeight="1" thickBot="1">
      <c r="B8" s="282"/>
      <c r="C8" s="17"/>
      <c r="D8" s="20"/>
      <c r="E8" s="21"/>
      <c r="F8" s="21"/>
      <c r="G8" s="22"/>
      <c r="H8" s="22"/>
      <c r="I8" s="22"/>
      <c r="J8" s="4"/>
      <c r="K8" s="4"/>
      <c r="L8" s="4"/>
    </row>
    <row r="9" spans="2:12" ht="10.5" customHeight="1">
      <c r="B9" s="282"/>
      <c r="C9" s="17"/>
      <c r="D9" s="18"/>
      <c r="E9" s="19"/>
      <c r="F9" s="19"/>
      <c r="G9" s="16"/>
      <c r="H9" s="16"/>
      <c r="I9" s="16"/>
      <c r="J9" s="4"/>
      <c r="K9" s="4"/>
      <c r="L9" s="4"/>
    </row>
    <row r="10" spans="2:12" ht="42">
      <c r="B10" s="282"/>
      <c r="C10" s="17" t="s">
        <v>512</v>
      </c>
      <c r="D10" s="18"/>
      <c r="E10" s="19"/>
      <c r="F10" s="19"/>
      <c r="G10" s="16"/>
      <c r="H10" s="16"/>
      <c r="I10" s="16"/>
      <c r="J10" s="4"/>
      <c r="K10" s="4"/>
      <c r="L10" s="4"/>
    </row>
    <row r="11" spans="2:12" ht="32.25" customHeight="1">
      <c r="B11" s="282"/>
      <c r="G11" s="4"/>
      <c r="H11" s="4"/>
      <c r="I11" s="257"/>
      <c r="J11" s="257"/>
      <c r="K11" s="4"/>
      <c r="L11" s="4"/>
    </row>
    <row r="12" spans="2:12" ht="31.5">
      <c r="B12" s="282"/>
      <c r="D12" s="5"/>
      <c r="E12" s="4"/>
      <c r="G12" s="4"/>
      <c r="H12" s="4"/>
      <c r="I12" s="4"/>
      <c r="J12" s="4"/>
      <c r="K12" s="4"/>
      <c r="L12" s="4"/>
    </row>
    <row r="13" spans="2:12" ht="33.75">
      <c r="B13" s="282"/>
      <c r="C13" s="5"/>
      <c r="E13" s="285" t="s">
        <v>557</v>
      </c>
      <c r="F13" s="285"/>
      <c r="G13" s="285"/>
      <c r="H13" s="285"/>
      <c r="I13" s="285"/>
      <c r="J13" s="16"/>
      <c r="K13" s="4"/>
      <c r="L13" s="4"/>
    </row>
    <row r="14" spans="2:12" ht="33.75">
      <c r="B14" s="282"/>
      <c r="C14" s="5"/>
      <c r="E14" s="286" t="s">
        <v>558</v>
      </c>
      <c r="F14" s="286"/>
      <c r="G14" s="286"/>
      <c r="H14" s="286"/>
      <c r="I14" s="286"/>
      <c r="J14" s="4"/>
      <c r="K14" s="4"/>
      <c r="L14" s="4"/>
    </row>
    <row r="15" spans="2:7" ht="31.5">
      <c r="B15" s="282"/>
      <c r="C15" s="6"/>
      <c r="E15" s="258" t="s">
        <v>130</v>
      </c>
      <c r="G15" s="259"/>
    </row>
    <row r="16" spans="2:7" ht="31.5">
      <c r="B16" s="282"/>
      <c r="C16" s="6"/>
      <c r="D16" s="258"/>
      <c r="G16" s="259"/>
    </row>
    <row r="17" spans="2:4" ht="23.25">
      <c r="B17" s="282"/>
      <c r="C17" s="7" t="s">
        <v>119</v>
      </c>
      <c r="D17" s="7"/>
    </row>
    <row r="18" spans="2:4" ht="23.25">
      <c r="B18" s="282"/>
      <c r="C18" s="7"/>
      <c r="D18" s="7"/>
    </row>
    <row r="19" spans="1:16" ht="23.25" customHeight="1">
      <c r="A19" s="8"/>
      <c r="B19" s="9"/>
      <c r="C19" s="410" t="s">
        <v>120</v>
      </c>
      <c r="D19" s="410"/>
      <c r="E19" s="410"/>
      <c r="F19" s="410"/>
      <c r="G19" s="410"/>
      <c r="H19" s="410"/>
      <c r="I19" s="410"/>
      <c r="J19" s="410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10"/>
      <c r="D20" s="410"/>
      <c r="E20" s="410"/>
      <c r="F20" s="410"/>
      <c r="G20" s="410"/>
      <c r="H20" s="410"/>
      <c r="I20" s="410"/>
      <c r="J20" s="410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0" ht="23.25" customHeight="1">
      <c r="A22" s="8"/>
      <c r="C22" s="410" t="s">
        <v>121</v>
      </c>
      <c r="D22" s="410"/>
      <c r="E22" s="410"/>
      <c r="F22" s="410"/>
      <c r="G22" s="410"/>
      <c r="H22" s="410"/>
      <c r="I22" s="410"/>
      <c r="J22" s="410"/>
    </row>
    <row r="23" spans="1:10" ht="23.25" customHeight="1">
      <c r="A23" s="8"/>
      <c r="C23" s="410"/>
      <c r="D23" s="410"/>
      <c r="E23" s="410"/>
      <c r="F23" s="410"/>
      <c r="G23" s="410"/>
      <c r="H23" s="410"/>
      <c r="I23" s="410"/>
      <c r="J23" s="410"/>
    </row>
    <row r="24" spans="1:4" ht="23.25">
      <c r="A24" s="8"/>
      <c r="C24" s="7"/>
      <c r="D24" s="7"/>
    </row>
    <row r="25" spans="1:4" ht="23.25">
      <c r="A25" s="8"/>
      <c r="C25" s="10" t="s">
        <v>1</v>
      </c>
      <c r="D25" s="10"/>
    </row>
    <row r="26" spans="1:13" ht="15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8"/>
      <c r="B27" s="9"/>
      <c r="G27" s="8"/>
      <c r="H27" s="8"/>
      <c r="I27" s="8"/>
      <c r="J27" s="8"/>
      <c r="K27" s="8"/>
      <c r="L27" s="8"/>
      <c r="M27" s="8"/>
    </row>
    <row r="28" spans="1:13" ht="23.25">
      <c r="A28" s="8"/>
      <c r="B28" s="9"/>
      <c r="C28" s="241" t="s">
        <v>112</v>
      </c>
      <c r="D28" s="8"/>
      <c r="G28" s="8"/>
      <c r="H28" s="8"/>
      <c r="I28" s="8"/>
      <c r="J28" s="8"/>
      <c r="K28" s="8"/>
      <c r="L28" s="8"/>
      <c r="M28" s="8"/>
    </row>
    <row r="29" spans="1:13" ht="36" customHeight="1">
      <c r="A29" s="8"/>
      <c r="B29" s="9"/>
      <c r="C29" s="241" t="s">
        <v>113</v>
      </c>
      <c r="D29" s="11"/>
      <c r="G29" s="11"/>
      <c r="H29" s="11"/>
      <c r="I29" s="8"/>
      <c r="K29" s="8"/>
      <c r="L29" s="8"/>
      <c r="M29" s="8"/>
    </row>
    <row r="30" spans="1:13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2"/>
      <c r="F33" s="12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3"/>
      <c r="B36" s="14"/>
      <c r="C36" s="284"/>
      <c r="D36" s="4"/>
      <c r="E36" s="13"/>
      <c r="F36" s="13"/>
      <c r="G36" s="13"/>
      <c r="H36" s="13"/>
      <c r="I36" s="13"/>
      <c r="J36" s="13"/>
      <c r="K36" s="13"/>
      <c r="L36" s="13"/>
      <c r="M36" s="13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Q75"/>
  <sheetViews>
    <sheetView showGridLines="0" defaultGridColor="0" zoomScale="70" zoomScaleNormal="70" colorId="22" workbookViewId="0" topLeftCell="B31">
      <selection activeCell="A1" sqref="A1"/>
    </sheetView>
  </sheetViews>
  <sheetFormatPr defaultColWidth="9.77734375" defaultRowHeight="15"/>
  <cols>
    <col min="1" max="1" width="46.10546875" style="47" hidden="1" customWidth="1"/>
    <col min="2" max="2" width="3.77734375" style="32" customWidth="1"/>
    <col min="3" max="3" width="70.21484375" style="77" customWidth="1"/>
    <col min="4" max="10" width="10.99609375" style="32" customWidth="1"/>
    <col min="11" max="12" width="10.77734375" style="32" customWidth="1"/>
    <col min="13" max="13" width="10.6640625" style="32" customWidth="1"/>
    <col min="14" max="14" width="87.5546875" style="32" customWidth="1"/>
    <col min="15" max="15" width="5.3359375" style="32" customWidth="1"/>
    <col min="16" max="16" width="0.9921875" style="32" customWidth="1"/>
    <col min="17" max="17" width="0.55078125" style="32" customWidth="1"/>
    <col min="18" max="18" width="9.77734375" style="32" customWidth="1"/>
    <col min="19" max="19" width="40.77734375" style="32" customWidth="1"/>
    <col min="20" max="16384" width="9.77734375" style="32" customWidth="1"/>
  </cols>
  <sheetData>
    <row r="1" spans="1:17" ht="9.75" customHeight="1">
      <c r="A1" s="59"/>
      <c r="B1" s="59"/>
      <c r="C1" s="144"/>
      <c r="D1" s="61"/>
      <c r="E1" s="61"/>
      <c r="F1" s="61"/>
      <c r="G1" s="61"/>
      <c r="H1" s="61"/>
      <c r="I1" s="61"/>
      <c r="J1" s="61"/>
      <c r="K1" s="145"/>
      <c r="L1" s="145"/>
      <c r="M1" s="145"/>
      <c r="N1" s="145"/>
      <c r="O1" s="145"/>
      <c r="Q1" s="33"/>
    </row>
    <row r="2" spans="1:17" ht="18">
      <c r="A2" s="55"/>
      <c r="B2" s="146" t="s">
        <v>44</v>
      </c>
      <c r="C2" s="68" t="s">
        <v>83</v>
      </c>
      <c r="D2" s="31"/>
      <c r="E2" s="31"/>
      <c r="F2" s="31"/>
      <c r="G2" s="31"/>
      <c r="H2" s="31"/>
      <c r="I2" s="31"/>
      <c r="J2" s="31"/>
      <c r="Q2" s="33"/>
    </row>
    <row r="3" spans="1:17" ht="18">
      <c r="A3" s="55"/>
      <c r="B3" s="146"/>
      <c r="C3" s="68" t="s">
        <v>84</v>
      </c>
      <c r="D3" s="31"/>
      <c r="E3" s="31"/>
      <c r="F3" s="31"/>
      <c r="G3" s="31"/>
      <c r="H3" s="31"/>
      <c r="I3" s="31"/>
      <c r="J3" s="31"/>
      <c r="Q3" s="33"/>
    </row>
    <row r="4" spans="1:17" ht="16.5" thickBot="1">
      <c r="A4" s="55"/>
      <c r="B4" s="146"/>
      <c r="C4" s="75"/>
      <c r="D4" s="56"/>
      <c r="E4" s="56"/>
      <c r="F4" s="56"/>
      <c r="G4" s="56"/>
      <c r="H4" s="56"/>
      <c r="I4" s="56"/>
      <c r="J4" s="56"/>
      <c r="Q4" s="33"/>
    </row>
    <row r="5" spans="1:17" ht="16.5" thickTop="1">
      <c r="A5" s="147"/>
      <c r="B5" s="148"/>
      <c r="C5" s="70"/>
      <c r="D5" s="35"/>
      <c r="E5" s="35"/>
      <c r="F5" s="35"/>
      <c r="G5" s="35"/>
      <c r="H5" s="35"/>
      <c r="I5" s="35"/>
      <c r="J5" s="35"/>
      <c r="K5" s="35"/>
      <c r="L5" s="35"/>
      <c r="M5" s="36"/>
      <c r="N5" s="36"/>
      <c r="O5" s="37"/>
      <c r="Q5" s="33"/>
    </row>
    <row r="6" spans="1:15" ht="15.75">
      <c r="A6" s="149"/>
      <c r="B6" s="85"/>
      <c r="C6" s="71" t="str">
        <f>'Cover page'!E13</f>
        <v>Country: Hungary</v>
      </c>
      <c r="D6" s="38"/>
      <c r="E6" s="39"/>
      <c r="F6" s="39"/>
      <c r="G6" s="39"/>
      <c r="H6" s="39" t="s">
        <v>2</v>
      </c>
      <c r="I6" s="39"/>
      <c r="J6" s="39"/>
      <c r="K6" s="375"/>
      <c r="L6" s="375"/>
      <c r="M6" s="39"/>
      <c r="N6" s="40"/>
      <c r="O6" s="50"/>
    </row>
    <row r="7" spans="1:15" ht="15.75">
      <c r="A7" s="149"/>
      <c r="B7" s="85"/>
      <c r="C7" s="64" t="s">
        <v>103</v>
      </c>
      <c r="D7" s="42">
        <v>1995</v>
      </c>
      <c r="E7" s="42">
        <v>1996</v>
      </c>
      <c r="F7" s="42">
        <v>1997</v>
      </c>
      <c r="G7" s="42">
        <v>1998</v>
      </c>
      <c r="H7" s="42">
        <v>1999</v>
      </c>
      <c r="I7" s="42">
        <v>2000</v>
      </c>
      <c r="J7" s="42">
        <v>2001</v>
      </c>
      <c r="K7" s="42">
        <v>2002</v>
      </c>
      <c r="L7" s="42">
        <v>2003</v>
      </c>
      <c r="M7" s="42">
        <v>2004</v>
      </c>
      <c r="N7" s="43"/>
      <c r="O7" s="50"/>
    </row>
    <row r="8" spans="1:15" ht="15.75">
      <c r="A8" s="149"/>
      <c r="B8" s="85"/>
      <c r="C8" s="71" t="str">
        <f>'Cover page'!E14</f>
        <v>Date: 16/10/2009</v>
      </c>
      <c r="D8" s="341"/>
      <c r="E8" s="341"/>
      <c r="F8" s="341"/>
      <c r="G8" s="341"/>
      <c r="H8" s="341"/>
      <c r="I8" s="341"/>
      <c r="J8" s="341"/>
      <c r="K8" s="341"/>
      <c r="L8" s="341"/>
      <c r="M8" s="342"/>
      <c r="N8" s="150"/>
      <c r="O8" s="50"/>
    </row>
    <row r="9" spans="1:15" ht="10.5" customHeight="1" thickBot="1">
      <c r="A9" s="149"/>
      <c r="B9" s="85"/>
      <c r="C9" s="72"/>
      <c r="D9" s="92"/>
      <c r="E9" s="92"/>
      <c r="F9" s="92"/>
      <c r="G9" s="92"/>
      <c r="H9" s="92"/>
      <c r="I9" s="92"/>
      <c r="J9" s="92"/>
      <c r="K9" s="92"/>
      <c r="L9" s="92"/>
      <c r="M9" s="177"/>
      <c r="N9" s="151"/>
      <c r="O9" s="50"/>
    </row>
    <row r="10" spans="1:15" ht="17.25" thickBot="1" thickTop="1">
      <c r="A10" s="136" t="s">
        <v>358</v>
      </c>
      <c r="B10" s="85"/>
      <c r="C10" s="152" t="s">
        <v>117</v>
      </c>
      <c r="D10" s="193">
        <f>-'Table 1'!E13</f>
        <v>-10640</v>
      </c>
      <c r="E10" s="193">
        <f>-'Table 1'!F13</f>
        <v>-29958</v>
      </c>
      <c r="F10" s="193">
        <f>-'Table 1'!G13</f>
        <v>985</v>
      </c>
      <c r="G10" s="193">
        <f>-'Table 1'!H13</f>
        <v>30413</v>
      </c>
      <c r="H10" s="193">
        <f>-'Table 1'!I13</f>
        <v>-978</v>
      </c>
      <c r="I10" s="193">
        <f>-'Table 1'!J13</f>
        <v>35172</v>
      </c>
      <c r="J10" s="193">
        <f>-'Table 1'!K13</f>
        <v>-17712</v>
      </c>
      <c r="K10" s="193">
        <f>-'Table 1'!L13</f>
        <v>147809</v>
      </c>
      <c r="L10" s="193">
        <f>-'Table 1'!M13</f>
        <v>24324</v>
      </c>
      <c r="M10" s="193">
        <f>-'Table 1'!N13</f>
        <v>52580</v>
      </c>
      <c r="N10" s="210"/>
      <c r="O10" s="50"/>
    </row>
    <row r="11" spans="1:15" ht="6" customHeight="1" thickTop="1">
      <c r="A11" s="133"/>
      <c r="B11" s="85"/>
      <c r="C11" s="153"/>
      <c r="D11" s="206"/>
      <c r="E11" s="206"/>
      <c r="F11" s="206"/>
      <c r="G11" s="206"/>
      <c r="H11" s="206"/>
      <c r="I11" s="206"/>
      <c r="J11" s="206"/>
      <c r="K11" s="206"/>
      <c r="L11" s="206"/>
      <c r="M11" s="249"/>
      <c r="N11" s="207"/>
      <c r="O11" s="50"/>
    </row>
    <row r="12" spans="1:15" s="126" customFormat="1" ht="16.5" customHeight="1">
      <c r="A12" s="136" t="s">
        <v>359</v>
      </c>
      <c r="B12" s="154"/>
      <c r="C12" s="155" t="s">
        <v>146</v>
      </c>
      <c r="D12" s="236">
        <f>D13+D14+D15+D22+D27</f>
        <v>4370</v>
      </c>
      <c r="E12" s="236">
        <f aca="true" t="shared" si="0" ref="E12:M12">E13+E14+E15+E22+E27</f>
        <v>48697</v>
      </c>
      <c r="F12" s="236">
        <f t="shared" si="0"/>
        <v>16186</v>
      </c>
      <c r="G12" s="236">
        <f t="shared" si="0"/>
        <v>12521</v>
      </c>
      <c r="H12" s="236">
        <f t="shared" si="0"/>
        <v>474</v>
      </c>
      <c r="I12" s="236">
        <f t="shared" si="0"/>
        <v>20320</v>
      </c>
      <c r="J12" s="236">
        <f t="shared" si="0"/>
        <v>87489</v>
      </c>
      <c r="K12" s="236">
        <f t="shared" si="0"/>
        <v>-14818</v>
      </c>
      <c r="L12" s="236">
        <f t="shared" si="0"/>
        <v>-26513</v>
      </c>
      <c r="M12" s="237">
        <f t="shared" si="0"/>
        <v>43667</v>
      </c>
      <c r="N12" s="217"/>
      <c r="O12" s="156"/>
    </row>
    <row r="13" spans="1:15" s="126" customFormat="1" ht="16.5" customHeight="1">
      <c r="A13" s="136" t="s">
        <v>360</v>
      </c>
      <c r="B13" s="157"/>
      <c r="C13" s="158" t="s">
        <v>86</v>
      </c>
      <c r="D13" s="212">
        <v>6224</v>
      </c>
      <c r="E13" s="212">
        <v>30574</v>
      </c>
      <c r="F13" s="212">
        <v>32656</v>
      </c>
      <c r="G13" s="212">
        <v>4762</v>
      </c>
      <c r="H13" s="212">
        <v>2348</v>
      </c>
      <c r="I13" s="212">
        <v>15305</v>
      </c>
      <c r="J13" s="212">
        <v>53610</v>
      </c>
      <c r="K13" s="212">
        <v>25473</v>
      </c>
      <c r="L13" s="212">
        <v>-10496</v>
      </c>
      <c r="M13" s="213">
        <v>30818</v>
      </c>
      <c r="N13" s="217"/>
      <c r="O13" s="156"/>
    </row>
    <row r="14" spans="1:15" s="126" customFormat="1" ht="16.5" customHeight="1">
      <c r="A14" s="136" t="s">
        <v>361</v>
      </c>
      <c r="B14" s="157"/>
      <c r="C14" s="158" t="s">
        <v>96</v>
      </c>
      <c r="D14" s="212">
        <v>8672</v>
      </c>
      <c r="E14" s="212">
        <v>21490</v>
      </c>
      <c r="F14" s="212">
        <v>46263</v>
      </c>
      <c r="G14" s="212">
        <v>5426</v>
      </c>
      <c r="H14" s="212">
        <v>9700</v>
      </c>
      <c r="I14" s="212">
        <v>3578</v>
      </c>
      <c r="J14" s="212">
        <v>16452</v>
      </c>
      <c r="K14" s="212">
        <v>-52732</v>
      </c>
      <c r="L14" s="212">
        <v>-20661</v>
      </c>
      <c r="M14" s="213">
        <v>14409</v>
      </c>
      <c r="N14" s="217"/>
      <c r="O14" s="156"/>
    </row>
    <row r="15" spans="1:15" s="126" customFormat="1" ht="16.5" customHeight="1">
      <c r="A15" s="136" t="s">
        <v>362</v>
      </c>
      <c r="B15" s="157"/>
      <c r="C15" s="158" t="s">
        <v>45</v>
      </c>
      <c r="D15" s="213">
        <v>2405</v>
      </c>
      <c r="E15" s="213">
        <v>8053</v>
      </c>
      <c r="F15" s="213">
        <v>7414</v>
      </c>
      <c r="G15" s="213">
        <v>1162</v>
      </c>
      <c r="H15" s="213">
        <v>3151</v>
      </c>
      <c r="I15" s="213">
        <v>10892</v>
      </c>
      <c r="J15" s="213">
        <v>2552</v>
      </c>
      <c r="K15" s="213">
        <v>15199</v>
      </c>
      <c r="L15" s="213">
        <v>2672</v>
      </c>
      <c r="M15" s="213">
        <v>-1363</v>
      </c>
      <c r="N15" s="217"/>
      <c r="O15" s="156"/>
    </row>
    <row r="16" spans="1:15" s="126" customFormat="1" ht="16.5" customHeight="1">
      <c r="A16" s="136" t="s">
        <v>363</v>
      </c>
      <c r="B16" s="157"/>
      <c r="C16" s="159" t="s">
        <v>76</v>
      </c>
      <c r="D16" s="212">
        <v>7326</v>
      </c>
      <c r="E16" s="212">
        <v>10540</v>
      </c>
      <c r="F16" s="212">
        <v>9670</v>
      </c>
      <c r="G16" s="212">
        <v>9113</v>
      </c>
      <c r="H16" s="212">
        <v>13475</v>
      </c>
      <c r="I16" s="212">
        <v>17906</v>
      </c>
      <c r="J16" s="212">
        <v>15900</v>
      </c>
      <c r="K16" s="212">
        <v>24214.67299999999</v>
      </c>
      <c r="L16" s="212">
        <v>17000</v>
      </c>
      <c r="M16" s="213">
        <v>14000</v>
      </c>
      <c r="N16" s="217"/>
      <c r="O16" s="156"/>
    </row>
    <row r="17" spans="1:15" s="126" customFormat="1" ht="16.5" customHeight="1">
      <c r="A17" s="136" t="s">
        <v>364</v>
      </c>
      <c r="B17" s="157"/>
      <c r="C17" s="158" t="s">
        <v>77</v>
      </c>
      <c r="D17" s="212">
        <v>-4921</v>
      </c>
      <c r="E17" s="212">
        <v>-2487</v>
      </c>
      <c r="F17" s="212">
        <v>-2256</v>
      </c>
      <c r="G17" s="212">
        <v>-7951</v>
      </c>
      <c r="H17" s="212">
        <v>-10324</v>
      </c>
      <c r="I17" s="212">
        <v>-7014</v>
      </c>
      <c r="J17" s="212">
        <v>-13348</v>
      </c>
      <c r="K17" s="212">
        <v>-9015.672999999993</v>
      </c>
      <c r="L17" s="212">
        <v>-14328</v>
      </c>
      <c r="M17" s="213">
        <v>-15363</v>
      </c>
      <c r="N17" s="217"/>
      <c r="O17" s="156"/>
    </row>
    <row r="18" spans="1:15" s="126" customFormat="1" ht="16.5" customHeight="1">
      <c r="A18" s="305" t="s">
        <v>455</v>
      </c>
      <c r="B18" s="157"/>
      <c r="C18" s="159" t="s">
        <v>138</v>
      </c>
      <c r="D18" s="212">
        <v>-2819</v>
      </c>
      <c r="E18" s="212">
        <v>1</v>
      </c>
      <c r="F18" s="212">
        <v>520</v>
      </c>
      <c r="G18" s="212">
        <v>-406</v>
      </c>
      <c r="H18" s="212">
        <v>246</v>
      </c>
      <c r="I18" s="212">
        <v>6528</v>
      </c>
      <c r="J18" s="212">
        <v>-4012</v>
      </c>
      <c r="K18" s="212">
        <v>4543</v>
      </c>
      <c r="L18" s="212">
        <v>2606</v>
      </c>
      <c r="M18" s="213">
        <v>521</v>
      </c>
      <c r="N18" s="217"/>
      <c r="O18" s="156"/>
    </row>
    <row r="19" spans="1:15" s="126" customFormat="1" ht="16.5" customHeight="1">
      <c r="A19" s="305" t="s">
        <v>456</v>
      </c>
      <c r="B19" s="157"/>
      <c r="C19" s="159" t="s">
        <v>132</v>
      </c>
      <c r="D19" s="212">
        <v>5224</v>
      </c>
      <c r="E19" s="212">
        <v>8052</v>
      </c>
      <c r="F19" s="212">
        <v>6894</v>
      </c>
      <c r="G19" s="212">
        <v>1568</v>
      </c>
      <c r="H19" s="212">
        <v>2905</v>
      </c>
      <c r="I19" s="212">
        <v>4364</v>
      </c>
      <c r="J19" s="212">
        <v>6564</v>
      </c>
      <c r="K19" s="212">
        <v>10656</v>
      </c>
      <c r="L19" s="212">
        <v>65.99999999999895</v>
      </c>
      <c r="M19" s="213">
        <v>-1884</v>
      </c>
      <c r="N19" s="217"/>
      <c r="O19" s="156"/>
    </row>
    <row r="20" spans="1:15" s="126" customFormat="1" ht="16.5" customHeight="1">
      <c r="A20" s="305" t="s">
        <v>457</v>
      </c>
      <c r="B20" s="157"/>
      <c r="C20" s="159" t="s">
        <v>128</v>
      </c>
      <c r="D20" s="212">
        <v>7000</v>
      </c>
      <c r="E20" s="212">
        <v>10000</v>
      </c>
      <c r="F20" s="212">
        <v>8000</v>
      </c>
      <c r="G20" s="212">
        <v>8000</v>
      </c>
      <c r="H20" s="212">
        <v>8200</v>
      </c>
      <c r="I20" s="212">
        <v>10600</v>
      </c>
      <c r="J20" s="212">
        <v>14681</v>
      </c>
      <c r="K20" s="212">
        <v>20000</v>
      </c>
      <c r="L20" s="212">
        <v>13643</v>
      </c>
      <c r="M20" s="213">
        <v>11809</v>
      </c>
      <c r="N20" s="217"/>
      <c r="O20" s="156"/>
    </row>
    <row r="21" spans="1:15" s="126" customFormat="1" ht="16.5" customHeight="1">
      <c r="A21" s="305" t="s">
        <v>458</v>
      </c>
      <c r="B21" s="157"/>
      <c r="C21" s="158" t="s">
        <v>129</v>
      </c>
      <c r="D21" s="212">
        <v>-1776</v>
      </c>
      <c r="E21" s="212">
        <v>-1948</v>
      </c>
      <c r="F21" s="212">
        <v>-1106</v>
      </c>
      <c r="G21" s="212">
        <v>-6432</v>
      </c>
      <c r="H21" s="212">
        <v>-5295</v>
      </c>
      <c r="I21" s="212">
        <v>-6236</v>
      </c>
      <c r="J21" s="212">
        <v>-8117</v>
      </c>
      <c r="K21" s="212">
        <v>-9344</v>
      </c>
      <c r="L21" s="212">
        <v>-13577</v>
      </c>
      <c r="M21" s="213">
        <v>-13693</v>
      </c>
      <c r="N21" s="217"/>
      <c r="O21" s="156"/>
    </row>
    <row r="22" spans="1:15" s="126" customFormat="1" ht="16.5" customHeight="1">
      <c r="A22" s="136" t="s">
        <v>365</v>
      </c>
      <c r="B22" s="157"/>
      <c r="C22" s="159" t="s">
        <v>46</v>
      </c>
      <c r="D22" s="212">
        <v>-16687</v>
      </c>
      <c r="E22" s="212">
        <v>6126</v>
      </c>
      <c r="F22" s="212">
        <v>-75870</v>
      </c>
      <c r="G22" s="212">
        <v>-9145</v>
      </c>
      <c r="H22" s="212">
        <v>-10844</v>
      </c>
      <c r="I22" s="212">
        <v>-11986</v>
      </c>
      <c r="J22" s="212">
        <v>11596</v>
      </c>
      <c r="K22" s="212">
        <v>2970</v>
      </c>
      <c r="L22" s="212">
        <v>-2684</v>
      </c>
      <c r="M22" s="213">
        <v>-473</v>
      </c>
      <c r="N22" s="217"/>
      <c r="O22" s="156"/>
    </row>
    <row r="23" spans="1:15" s="126" customFormat="1" ht="16.5" customHeight="1">
      <c r="A23" s="305" t="s">
        <v>459</v>
      </c>
      <c r="B23" s="157"/>
      <c r="C23" s="159" t="s">
        <v>147</v>
      </c>
      <c r="D23" s="212">
        <v>0</v>
      </c>
      <c r="E23" s="212">
        <v>2089</v>
      </c>
      <c r="F23" s="212">
        <v>432</v>
      </c>
      <c r="G23" s="212">
        <v>1798</v>
      </c>
      <c r="H23" s="212">
        <v>1280</v>
      </c>
      <c r="I23" s="212">
        <v>3766</v>
      </c>
      <c r="J23" s="212">
        <v>6895</v>
      </c>
      <c r="K23" s="212">
        <v>-430.0000000000006</v>
      </c>
      <c r="L23" s="212">
        <v>-1558</v>
      </c>
      <c r="M23" s="213">
        <v>2223</v>
      </c>
      <c r="N23" s="217"/>
      <c r="O23" s="156"/>
    </row>
    <row r="24" spans="1:15" s="126" customFormat="1" ht="16.5" customHeight="1">
      <c r="A24" s="305" t="s">
        <v>460</v>
      </c>
      <c r="B24" s="157"/>
      <c r="C24" s="159" t="s">
        <v>139</v>
      </c>
      <c r="D24" s="213">
        <v>-16687</v>
      </c>
      <c r="E24" s="213">
        <v>4037</v>
      </c>
      <c r="F24" s="213">
        <v>-76302</v>
      </c>
      <c r="G24" s="213">
        <v>-10943</v>
      </c>
      <c r="H24" s="213">
        <v>-12124</v>
      </c>
      <c r="I24" s="213">
        <v>-15752</v>
      </c>
      <c r="J24" s="213">
        <v>4701</v>
      </c>
      <c r="K24" s="213">
        <v>3400</v>
      </c>
      <c r="L24" s="213">
        <v>-1126</v>
      </c>
      <c r="M24" s="213">
        <v>-2696</v>
      </c>
      <c r="N24" s="217"/>
      <c r="O24" s="156"/>
    </row>
    <row r="25" spans="1:15" s="126" customFormat="1" ht="16.5" customHeight="1">
      <c r="A25" s="305" t="s">
        <v>461</v>
      </c>
      <c r="B25" s="157"/>
      <c r="C25" s="159" t="s">
        <v>133</v>
      </c>
      <c r="D25" s="212">
        <v>3115</v>
      </c>
      <c r="E25" s="212">
        <v>28346</v>
      </c>
      <c r="F25" s="212">
        <v>4600</v>
      </c>
      <c r="G25" s="212">
        <v>4700</v>
      </c>
      <c r="H25" s="212">
        <v>5500</v>
      </c>
      <c r="I25" s="212">
        <v>8800</v>
      </c>
      <c r="J25" s="212">
        <v>12200</v>
      </c>
      <c r="K25" s="212">
        <v>11900</v>
      </c>
      <c r="L25" s="212">
        <v>6600</v>
      </c>
      <c r="M25" s="213">
        <v>6700</v>
      </c>
      <c r="N25" s="217"/>
      <c r="O25" s="156"/>
    </row>
    <row r="26" spans="1:15" s="126" customFormat="1" ht="16.5" customHeight="1">
      <c r="A26" s="305" t="s">
        <v>462</v>
      </c>
      <c r="B26" s="157"/>
      <c r="C26" s="158" t="s">
        <v>134</v>
      </c>
      <c r="D26" s="212">
        <v>-19802</v>
      </c>
      <c r="E26" s="212">
        <v>-24309</v>
      </c>
      <c r="F26" s="212">
        <v>-80902</v>
      </c>
      <c r="G26" s="212">
        <v>-15643</v>
      </c>
      <c r="H26" s="212">
        <v>-17624</v>
      </c>
      <c r="I26" s="212">
        <v>-24552</v>
      </c>
      <c r="J26" s="212">
        <v>-7499</v>
      </c>
      <c r="K26" s="212">
        <v>-8500</v>
      </c>
      <c r="L26" s="212">
        <v>-7726</v>
      </c>
      <c r="M26" s="213">
        <v>-9396</v>
      </c>
      <c r="N26" s="217"/>
      <c r="O26" s="156"/>
    </row>
    <row r="27" spans="1:15" s="126" customFormat="1" ht="16.5" customHeight="1">
      <c r="A27" s="136" t="s">
        <v>366</v>
      </c>
      <c r="B27" s="157"/>
      <c r="C27" s="158" t="s">
        <v>87</v>
      </c>
      <c r="D27" s="212">
        <v>3756</v>
      </c>
      <c r="E27" s="212">
        <v>-17546</v>
      </c>
      <c r="F27" s="212">
        <v>5723</v>
      </c>
      <c r="G27" s="212">
        <v>10316</v>
      </c>
      <c r="H27" s="212">
        <v>-3881</v>
      </c>
      <c r="I27" s="212">
        <v>2531</v>
      </c>
      <c r="J27" s="212">
        <v>3279</v>
      </c>
      <c r="K27" s="212">
        <v>-5728</v>
      </c>
      <c r="L27" s="212">
        <v>4656</v>
      </c>
      <c r="M27" s="213">
        <v>276</v>
      </c>
      <c r="N27" s="217"/>
      <c r="O27" s="156"/>
    </row>
    <row r="28" spans="1:15" s="126" customFormat="1" ht="16.5" customHeight="1">
      <c r="A28" s="133"/>
      <c r="B28" s="157"/>
      <c r="C28" s="158"/>
      <c r="D28" s="355"/>
      <c r="E28" s="355"/>
      <c r="F28" s="355"/>
      <c r="G28" s="355"/>
      <c r="H28" s="355"/>
      <c r="I28" s="355"/>
      <c r="J28" s="355"/>
      <c r="K28" s="355"/>
      <c r="L28" s="355"/>
      <c r="M28" s="381"/>
      <c r="N28" s="217"/>
      <c r="O28" s="156"/>
    </row>
    <row r="29" spans="1:15" s="126" customFormat="1" ht="16.5" customHeight="1">
      <c r="A29" s="136" t="s">
        <v>367</v>
      </c>
      <c r="B29" s="157"/>
      <c r="C29" s="155" t="s">
        <v>513</v>
      </c>
      <c r="D29" s="237">
        <f>D30+D31+D33+D34+D36+D38+D39+D40</f>
        <v>-9401.000000000005</v>
      </c>
      <c r="E29" s="237">
        <f aca="true" t="shared" si="1" ref="E29:M29">E30+E31+E33+E34+E36+E38+E39+E40</f>
        <v>-549</v>
      </c>
      <c r="F29" s="237">
        <f t="shared" si="1"/>
        <v>-1708</v>
      </c>
      <c r="G29" s="237">
        <f t="shared" si="1"/>
        <v>-10287.000000000007</v>
      </c>
      <c r="H29" s="237">
        <f t="shared" si="1"/>
        <v>3107.9999999999977</v>
      </c>
      <c r="I29" s="237">
        <f t="shared" si="1"/>
        <v>-15748.999999999973</v>
      </c>
      <c r="J29" s="237">
        <f t="shared" si="1"/>
        <v>-26026</v>
      </c>
      <c r="K29" s="237">
        <f t="shared" si="1"/>
        <v>-28198</v>
      </c>
      <c r="L29" s="237">
        <f t="shared" si="1"/>
        <v>-493.0000000000582</v>
      </c>
      <c r="M29" s="237">
        <f t="shared" si="1"/>
        <v>-49494.99999999994</v>
      </c>
      <c r="N29" s="217"/>
      <c r="O29" s="156"/>
    </row>
    <row r="30" spans="1:15" s="126" customFormat="1" ht="16.5" customHeight="1">
      <c r="A30" s="136" t="s">
        <v>368</v>
      </c>
      <c r="B30" s="157"/>
      <c r="C30" s="158" t="s">
        <v>90</v>
      </c>
      <c r="D30" s="212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3">
        <v>0</v>
      </c>
      <c r="N30" s="217"/>
      <c r="O30" s="156"/>
    </row>
    <row r="31" spans="1:15" s="126" customFormat="1" ht="16.5" customHeight="1">
      <c r="A31" s="136" t="s">
        <v>369</v>
      </c>
      <c r="B31" s="157"/>
      <c r="C31" s="158" t="s">
        <v>100</v>
      </c>
      <c r="D31" s="212">
        <v>-10426</v>
      </c>
      <c r="E31" s="212">
        <v>-2277</v>
      </c>
      <c r="F31" s="212">
        <v>-3380</v>
      </c>
      <c r="G31" s="212">
        <v>-12750</v>
      </c>
      <c r="H31" s="212">
        <v>3150</v>
      </c>
      <c r="I31" s="212">
        <v>-17043</v>
      </c>
      <c r="J31" s="212">
        <v>-22630</v>
      </c>
      <c r="K31" s="212">
        <v>-25483</v>
      </c>
      <c r="L31" s="212">
        <v>-9834</v>
      </c>
      <c r="M31" s="213">
        <v>-46315</v>
      </c>
      <c r="N31" s="217"/>
      <c r="O31" s="156"/>
    </row>
    <row r="32" spans="1:15" s="126" customFormat="1" ht="16.5" customHeight="1">
      <c r="A32" s="133"/>
      <c r="B32" s="157"/>
      <c r="C32" s="292"/>
      <c r="D32" s="358"/>
      <c r="E32" s="358"/>
      <c r="F32" s="358"/>
      <c r="G32" s="358"/>
      <c r="H32" s="358"/>
      <c r="I32" s="358"/>
      <c r="J32" s="358"/>
      <c r="K32" s="358"/>
      <c r="L32" s="358"/>
      <c r="M32" s="382"/>
      <c r="N32" s="217"/>
      <c r="O32" s="156"/>
    </row>
    <row r="33" spans="1:15" s="126" customFormat="1" ht="16.5" customHeight="1">
      <c r="A33" s="136" t="s">
        <v>370</v>
      </c>
      <c r="B33" s="157"/>
      <c r="C33" s="292" t="s">
        <v>98</v>
      </c>
      <c r="D33" s="212">
        <v>0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3">
        <v>0</v>
      </c>
      <c r="N33" s="218"/>
      <c r="O33" s="156"/>
    </row>
    <row r="34" spans="1:15" s="126" customFormat="1" ht="16.5" customHeight="1">
      <c r="A34" s="136" t="s">
        <v>371</v>
      </c>
      <c r="B34" s="157"/>
      <c r="C34" s="158" t="s">
        <v>97</v>
      </c>
      <c r="D34" s="215">
        <v>55</v>
      </c>
      <c r="E34" s="215">
        <v>113</v>
      </c>
      <c r="F34" s="215">
        <v>156</v>
      </c>
      <c r="G34" s="215">
        <v>-784</v>
      </c>
      <c r="H34" s="215">
        <v>51</v>
      </c>
      <c r="I34" s="215">
        <v>-47.99999999999993</v>
      </c>
      <c r="J34" s="215">
        <v>-183</v>
      </c>
      <c r="K34" s="215">
        <v>8.999999999999897</v>
      </c>
      <c r="L34" s="215">
        <v>772</v>
      </c>
      <c r="M34" s="239">
        <v>-72</v>
      </c>
      <c r="N34" s="217"/>
      <c r="O34" s="156"/>
    </row>
    <row r="35" spans="1:15" s="126" customFormat="1" ht="16.5" customHeight="1">
      <c r="A35" s="305" t="s">
        <v>502</v>
      </c>
      <c r="B35" s="157"/>
      <c r="C35" s="159" t="s">
        <v>127</v>
      </c>
      <c r="D35" s="215">
        <v>0</v>
      </c>
      <c r="E35" s="215">
        <v>0</v>
      </c>
      <c r="F35" s="215">
        <v>0</v>
      </c>
      <c r="G35" s="215">
        <v>0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7"/>
      <c r="O35" s="156"/>
    </row>
    <row r="36" spans="1:15" s="126" customFormat="1" ht="16.5" customHeight="1">
      <c r="A36" s="136" t="s">
        <v>372</v>
      </c>
      <c r="B36" s="157"/>
      <c r="C36" s="159" t="s">
        <v>99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7"/>
      <c r="O36" s="156"/>
    </row>
    <row r="37" spans="1:15" s="126" customFormat="1" ht="16.5" customHeight="1">
      <c r="A37" s="133"/>
      <c r="B37" s="157"/>
      <c r="C37" s="292"/>
      <c r="D37" s="358"/>
      <c r="E37" s="358"/>
      <c r="F37" s="358"/>
      <c r="G37" s="358"/>
      <c r="H37" s="358"/>
      <c r="I37" s="358"/>
      <c r="J37" s="358"/>
      <c r="K37" s="358"/>
      <c r="L37" s="358"/>
      <c r="M37" s="382"/>
      <c r="N37" s="217"/>
      <c r="O37" s="156"/>
    </row>
    <row r="38" spans="1:15" s="126" customFormat="1" ht="16.5" customHeight="1">
      <c r="A38" s="136" t="s">
        <v>373</v>
      </c>
      <c r="B38" s="157"/>
      <c r="C38" s="158" t="s">
        <v>148</v>
      </c>
      <c r="D38" s="212">
        <v>969.9999999999939</v>
      </c>
      <c r="E38" s="212">
        <v>1615</v>
      </c>
      <c r="F38" s="212">
        <v>1516</v>
      </c>
      <c r="G38" s="212">
        <v>3246.9999999999927</v>
      </c>
      <c r="H38" s="212">
        <v>-93.00000000000227</v>
      </c>
      <c r="I38" s="212">
        <v>1342.0000000000273</v>
      </c>
      <c r="J38" s="212">
        <v>-3213</v>
      </c>
      <c r="K38" s="212">
        <v>-2724</v>
      </c>
      <c r="L38" s="212">
        <v>8568.999999999942</v>
      </c>
      <c r="M38" s="213">
        <v>-3107.999999999942</v>
      </c>
      <c r="N38" s="217"/>
      <c r="O38" s="156"/>
    </row>
    <row r="39" spans="1:15" s="126" customFormat="1" ht="16.5" customHeight="1">
      <c r="A39" s="136" t="s">
        <v>374</v>
      </c>
      <c r="B39" s="157"/>
      <c r="C39" s="158" t="s">
        <v>149</v>
      </c>
      <c r="D39" s="212">
        <v>0</v>
      </c>
      <c r="E39" s="212">
        <v>0</v>
      </c>
      <c r="F39" s="212">
        <v>0</v>
      </c>
      <c r="G39" s="212">
        <v>0</v>
      </c>
      <c r="H39" s="212">
        <v>0</v>
      </c>
      <c r="I39" s="212">
        <v>0</v>
      </c>
      <c r="J39" s="212">
        <v>0</v>
      </c>
      <c r="K39" s="212">
        <v>0</v>
      </c>
      <c r="L39" s="212">
        <v>0</v>
      </c>
      <c r="M39" s="212">
        <v>0</v>
      </c>
      <c r="N39" s="217"/>
      <c r="O39" s="156"/>
    </row>
    <row r="40" spans="1:15" s="126" customFormat="1" ht="16.5" customHeight="1">
      <c r="A40" s="136" t="s">
        <v>375</v>
      </c>
      <c r="B40" s="157"/>
      <c r="C40" s="158" t="s">
        <v>150</v>
      </c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215">
        <v>0</v>
      </c>
      <c r="M40" s="215">
        <v>0</v>
      </c>
      <c r="N40" s="217"/>
      <c r="O40" s="156"/>
    </row>
    <row r="41" spans="1:15" s="126" customFormat="1" ht="16.5" customHeight="1">
      <c r="A41" s="133"/>
      <c r="B41" s="157"/>
      <c r="C41" s="160"/>
      <c r="D41" s="355"/>
      <c r="E41" s="355"/>
      <c r="F41" s="355"/>
      <c r="G41" s="355"/>
      <c r="H41" s="355"/>
      <c r="I41" s="355"/>
      <c r="J41" s="355"/>
      <c r="K41" s="355"/>
      <c r="L41" s="355"/>
      <c r="M41" s="381"/>
      <c r="N41" s="217"/>
      <c r="O41" s="156"/>
    </row>
    <row r="42" spans="1:15" s="126" customFormat="1" ht="16.5" customHeight="1">
      <c r="A42" s="136" t="s">
        <v>376</v>
      </c>
      <c r="B42" s="157"/>
      <c r="C42" s="161" t="s">
        <v>91</v>
      </c>
      <c r="D42" s="408">
        <f>D43</f>
        <v>11879.000000000005</v>
      </c>
      <c r="E42" s="408">
        <f aca="true" t="shared" si="2" ref="E42:M42">E43</f>
        <v>-23071</v>
      </c>
      <c r="F42" s="408">
        <f t="shared" si="2"/>
        <v>10423</v>
      </c>
      <c r="G42" s="408">
        <f t="shared" si="2"/>
        <v>-3474.9999999999927</v>
      </c>
      <c r="H42" s="408">
        <f t="shared" si="2"/>
        <v>4316.000000000002</v>
      </c>
      <c r="I42" s="408">
        <f t="shared" si="2"/>
        <v>-26064.00000000003</v>
      </c>
      <c r="J42" s="408">
        <f t="shared" si="2"/>
        <v>-9061</v>
      </c>
      <c r="K42" s="408">
        <f t="shared" si="2"/>
        <v>-10016</v>
      </c>
      <c r="L42" s="408">
        <f t="shared" si="2"/>
        <v>22198.00000000006</v>
      </c>
      <c r="M42" s="408">
        <f t="shared" si="2"/>
        <v>14315.999999999942</v>
      </c>
      <c r="N42" s="217"/>
      <c r="O42" s="156"/>
    </row>
    <row r="43" spans="1:15" s="126" customFormat="1" ht="16.5" customHeight="1">
      <c r="A43" s="136" t="s">
        <v>377</v>
      </c>
      <c r="B43" s="157"/>
      <c r="C43" s="162" t="s">
        <v>114</v>
      </c>
      <c r="D43" s="407">
        <f>D46-(D10+D12+D30+D31+D33+D34+D36+D38)</f>
        <v>11879.000000000005</v>
      </c>
      <c r="E43" s="407">
        <f aca="true" t="shared" si="3" ref="E43:M43">E46-(E10+E12+E30+E31+E33+E34+E36+E38)</f>
        <v>-23071</v>
      </c>
      <c r="F43" s="407">
        <f t="shared" si="3"/>
        <v>10423</v>
      </c>
      <c r="G43" s="407">
        <f t="shared" si="3"/>
        <v>-3474.9999999999927</v>
      </c>
      <c r="H43" s="407">
        <f t="shared" si="3"/>
        <v>4316.000000000002</v>
      </c>
      <c r="I43" s="407">
        <f t="shared" si="3"/>
        <v>-26064.00000000003</v>
      </c>
      <c r="J43" s="407">
        <f t="shared" si="3"/>
        <v>-9061</v>
      </c>
      <c r="K43" s="407">
        <f t="shared" si="3"/>
        <v>-10016</v>
      </c>
      <c r="L43" s="407">
        <f t="shared" si="3"/>
        <v>22198.00000000006</v>
      </c>
      <c r="M43" s="407">
        <f t="shared" si="3"/>
        <v>14315.999999999942</v>
      </c>
      <c r="N43" s="217"/>
      <c r="O43" s="156"/>
    </row>
    <row r="44" spans="1:15" s="126" customFormat="1" ht="16.5" customHeight="1">
      <c r="A44" s="136" t="s">
        <v>378</v>
      </c>
      <c r="B44" s="157"/>
      <c r="C44" s="158" t="s">
        <v>89</v>
      </c>
      <c r="D44" s="212">
        <v>0</v>
      </c>
      <c r="E44" s="212">
        <v>0</v>
      </c>
      <c r="F44" s="212">
        <v>0</v>
      </c>
      <c r="G44" s="212">
        <v>0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7"/>
      <c r="O44" s="156"/>
    </row>
    <row r="45" spans="1:15" ht="12.75" customHeight="1" thickBot="1">
      <c r="A45" s="149"/>
      <c r="B45" s="157"/>
      <c r="D45" s="361"/>
      <c r="E45" s="361"/>
      <c r="F45" s="361"/>
      <c r="G45" s="361"/>
      <c r="H45" s="361"/>
      <c r="I45" s="361"/>
      <c r="J45" s="361"/>
      <c r="K45" s="361"/>
      <c r="L45" s="361"/>
      <c r="M45" s="383"/>
      <c r="N45" s="226"/>
      <c r="O45" s="156"/>
    </row>
    <row r="46" spans="1:15" s="126" customFormat="1" ht="20.25" customHeight="1" thickBot="1" thickTop="1">
      <c r="A46" s="163" t="s">
        <v>379</v>
      </c>
      <c r="B46" s="157"/>
      <c r="C46" s="152" t="s">
        <v>166</v>
      </c>
      <c r="D46" s="216">
        <v>-3792</v>
      </c>
      <c r="E46" s="216">
        <v>-4881</v>
      </c>
      <c r="F46" s="216">
        <v>25886</v>
      </c>
      <c r="G46" s="216">
        <v>29172</v>
      </c>
      <c r="H46" s="216">
        <v>6920</v>
      </c>
      <c r="I46" s="216">
        <v>13679</v>
      </c>
      <c r="J46" s="216">
        <v>34690</v>
      </c>
      <c r="K46" s="216">
        <v>94777</v>
      </c>
      <c r="L46" s="216">
        <v>19516</v>
      </c>
      <c r="M46" s="240">
        <v>61068</v>
      </c>
      <c r="N46" s="220"/>
      <c r="O46" s="156"/>
    </row>
    <row r="47" spans="1:15" s="273" customFormat="1" ht="9" customHeight="1" thickBot="1" thickTop="1">
      <c r="A47" s="149"/>
      <c r="B47" s="85"/>
      <c r="C47" s="164"/>
      <c r="D47" s="223"/>
      <c r="E47" s="223"/>
      <c r="F47" s="223"/>
      <c r="G47" s="223"/>
      <c r="H47" s="223"/>
      <c r="I47" s="223"/>
      <c r="J47" s="223"/>
      <c r="K47" s="223"/>
      <c r="L47" s="223"/>
      <c r="M47" s="384"/>
      <c r="N47" s="223"/>
      <c r="O47" s="50"/>
    </row>
    <row r="48" spans="1:15" s="273" customFormat="1" ht="9" customHeight="1" thickBot="1" thickTop="1">
      <c r="A48" s="149"/>
      <c r="B48" s="85"/>
      <c r="C48" s="165"/>
      <c r="D48" s="364"/>
      <c r="E48" s="364"/>
      <c r="F48" s="364"/>
      <c r="G48" s="364"/>
      <c r="H48" s="364"/>
      <c r="I48" s="364"/>
      <c r="J48" s="364"/>
      <c r="K48" s="364"/>
      <c r="L48" s="364"/>
      <c r="M48" s="385"/>
      <c r="N48" s="224"/>
      <c r="O48" s="50"/>
    </row>
    <row r="49" spans="1:15" s="273" customFormat="1" ht="18.75" thickBot="1" thickTop="1">
      <c r="A49" s="163" t="s">
        <v>380</v>
      </c>
      <c r="B49" s="85"/>
      <c r="C49" s="152" t="s">
        <v>167</v>
      </c>
      <c r="D49" s="193">
        <v>33667</v>
      </c>
      <c r="E49" s="193">
        <v>6372</v>
      </c>
      <c r="F49" s="193">
        <v>-7389</v>
      </c>
      <c r="G49" s="193">
        <v>27875</v>
      </c>
      <c r="H49" s="193">
        <v>9873</v>
      </c>
      <c r="I49" s="193">
        <v>28929</v>
      </c>
      <c r="J49" s="193">
        <v>53988</v>
      </c>
      <c r="K49" s="193">
        <v>185010</v>
      </c>
      <c r="L49" s="193">
        <v>224547</v>
      </c>
      <c r="M49" s="194">
        <v>270061</v>
      </c>
      <c r="N49" s="210"/>
      <c r="O49" s="50"/>
    </row>
    <row r="50" spans="1:15" s="273" customFormat="1" ht="15.75" thickTop="1">
      <c r="A50" s="136" t="s">
        <v>381</v>
      </c>
      <c r="B50" s="85"/>
      <c r="C50" s="158" t="s">
        <v>168</v>
      </c>
      <c r="D50" s="195">
        <v>59643</v>
      </c>
      <c r="E50" s="195">
        <v>54762</v>
      </c>
      <c r="F50" s="195">
        <v>80648</v>
      </c>
      <c r="G50" s="195">
        <v>109820</v>
      </c>
      <c r="H50" s="195">
        <v>116740</v>
      </c>
      <c r="I50" s="195">
        <v>130419</v>
      </c>
      <c r="J50" s="195">
        <v>165109</v>
      </c>
      <c r="K50" s="195">
        <v>259886</v>
      </c>
      <c r="L50" s="195">
        <v>279402</v>
      </c>
      <c r="M50" s="195">
        <v>340470</v>
      </c>
      <c r="N50" s="208"/>
      <c r="O50" s="50"/>
    </row>
    <row r="51" spans="1:15" s="273" customFormat="1" ht="15">
      <c r="A51" s="136" t="s">
        <v>382</v>
      </c>
      <c r="B51" s="85"/>
      <c r="C51" s="158" t="s">
        <v>169</v>
      </c>
      <c r="D51" s="195">
        <v>25976</v>
      </c>
      <c r="E51" s="195">
        <v>48390</v>
      </c>
      <c r="F51" s="195">
        <v>88037</v>
      </c>
      <c r="G51" s="195">
        <v>81945</v>
      </c>
      <c r="H51" s="195">
        <v>106867</v>
      </c>
      <c r="I51" s="195">
        <v>101490</v>
      </c>
      <c r="J51" s="195">
        <v>111121</v>
      </c>
      <c r="K51" s="195">
        <v>74876</v>
      </c>
      <c r="L51" s="195">
        <v>54855</v>
      </c>
      <c r="M51" s="195">
        <v>70409</v>
      </c>
      <c r="N51" s="225"/>
      <c r="O51" s="50"/>
    </row>
    <row r="52" spans="1:15" s="273" customFormat="1" ht="9.75" customHeight="1" thickBot="1">
      <c r="A52" s="149"/>
      <c r="B52" s="85"/>
      <c r="C52" s="159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166"/>
      <c r="O52" s="50"/>
    </row>
    <row r="53" spans="1:17" s="273" customFormat="1" ht="20.25" thickBot="1" thickTop="1">
      <c r="A53" s="149"/>
      <c r="B53" s="85"/>
      <c r="C53" s="167" t="s">
        <v>93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9"/>
      <c r="O53" s="50"/>
      <c r="Q53" s="33"/>
    </row>
    <row r="54" spans="1:17" s="273" customFormat="1" ht="8.25" customHeight="1" thickTop="1">
      <c r="A54" s="149"/>
      <c r="B54" s="85"/>
      <c r="C54" s="170"/>
      <c r="D54" s="171"/>
      <c r="E54" s="171"/>
      <c r="F54" s="171"/>
      <c r="G54" s="171"/>
      <c r="H54" s="171"/>
      <c r="I54" s="171"/>
      <c r="J54" s="171"/>
      <c r="K54" s="264"/>
      <c r="L54" s="264"/>
      <c r="M54" s="264"/>
      <c r="N54" s="264"/>
      <c r="O54" s="50"/>
      <c r="Q54" s="33"/>
    </row>
    <row r="55" spans="1:17" s="273" customFormat="1" ht="15.75">
      <c r="A55" s="149"/>
      <c r="B55" s="85"/>
      <c r="C55" s="288"/>
      <c r="D55" s="33"/>
      <c r="E55" s="33"/>
      <c r="F55" s="33"/>
      <c r="G55" s="33"/>
      <c r="H55" s="33"/>
      <c r="I55" s="33"/>
      <c r="J55" s="33"/>
      <c r="K55" s="47"/>
      <c r="L55" s="47"/>
      <c r="M55" s="33"/>
      <c r="N55" s="47"/>
      <c r="O55" s="50"/>
      <c r="Q55" s="33"/>
    </row>
    <row r="56" spans="1:17" s="273" customFormat="1" ht="15.75">
      <c r="A56" s="149"/>
      <c r="B56" s="85"/>
      <c r="C56" s="33" t="s">
        <v>151</v>
      </c>
      <c r="D56" s="33"/>
      <c r="E56" s="33"/>
      <c r="F56" s="33"/>
      <c r="G56" s="33"/>
      <c r="H56" s="33"/>
      <c r="I56" s="33"/>
      <c r="J56" s="33"/>
      <c r="K56" s="47"/>
      <c r="L56" s="47"/>
      <c r="M56" s="33" t="s">
        <v>92</v>
      </c>
      <c r="N56" s="47"/>
      <c r="O56" s="50"/>
      <c r="Q56" s="33"/>
    </row>
    <row r="57" spans="1:17" s="273" customFormat="1" ht="15.75">
      <c r="A57" s="149"/>
      <c r="B57" s="85"/>
      <c r="C57" s="71" t="s">
        <v>165</v>
      </c>
      <c r="D57" s="33"/>
      <c r="E57" s="33"/>
      <c r="F57" s="33"/>
      <c r="G57" s="33"/>
      <c r="H57" s="33"/>
      <c r="I57" s="33"/>
      <c r="J57" s="33"/>
      <c r="K57" s="47"/>
      <c r="L57" s="47"/>
      <c r="M57" s="33" t="s">
        <v>153</v>
      </c>
      <c r="N57" s="47"/>
      <c r="O57" s="50"/>
      <c r="Q57" s="33"/>
    </row>
    <row r="58" spans="1:17" s="273" customFormat="1" ht="15.75">
      <c r="A58" s="149"/>
      <c r="B58" s="85"/>
      <c r="C58" s="71" t="s">
        <v>145</v>
      </c>
      <c r="D58" s="33"/>
      <c r="E58" s="33"/>
      <c r="F58" s="33"/>
      <c r="G58" s="33"/>
      <c r="H58" s="33"/>
      <c r="I58" s="33"/>
      <c r="J58" s="33"/>
      <c r="K58" s="47"/>
      <c r="L58" s="47"/>
      <c r="N58" s="47"/>
      <c r="O58" s="50"/>
      <c r="Q58" s="33"/>
    </row>
    <row r="59" spans="1:17" ht="9.75" customHeight="1" thickBot="1">
      <c r="A59" s="173"/>
      <c r="B59" s="174"/>
      <c r="C59" s="175"/>
      <c r="D59" s="254"/>
      <c r="E59" s="254"/>
      <c r="F59" s="254"/>
      <c r="G59" s="254"/>
      <c r="H59" s="254"/>
      <c r="I59" s="254"/>
      <c r="J59" s="254"/>
      <c r="K59" s="255"/>
      <c r="L59" s="255"/>
      <c r="M59" s="255"/>
      <c r="N59" s="255"/>
      <c r="O59" s="58"/>
      <c r="Q59" s="33"/>
    </row>
    <row r="60" spans="1:17" ht="16.5" thickTop="1">
      <c r="A60" s="55"/>
      <c r="B60" s="176"/>
      <c r="C60" s="71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33"/>
      <c r="P60" s="33"/>
      <c r="Q60" s="33"/>
    </row>
    <row r="61" spans="4:14" ht="15"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</row>
    <row r="62" spans="1:16" s="273" customFormat="1" ht="15" customHeight="1">
      <c r="A62" s="47"/>
      <c r="B62" s="318" t="s">
        <v>193</v>
      </c>
      <c r="C62" s="308"/>
      <c r="D62" s="415" t="str">
        <f>IF(COUNTA(D10:M10,D12:M27,D29:M31,D33:M36,D38:M40,D42:M44,D46:M46,D49:M51)/340*100=100,"OK - Table 3D is fully completed","WARNING - Table 3D is not fully completed, please fill in figure, L, M or 0")</f>
        <v>OK - Table 3D is fully completed</v>
      </c>
      <c r="E62" s="415"/>
      <c r="F62" s="415"/>
      <c r="G62" s="415"/>
      <c r="H62" s="415"/>
      <c r="I62" s="415"/>
      <c r="J62" s="415"/>
      <c r="K62" s="415"/>
      <c r="L62" s="415"/>
      <c r="M62" s="415"/>
      <c r="N62" s="309"/>
      <c r="O62" s="295"/>
      <c r="P62" s="319"/>
    </row>
    <row r="63" spans="1:16" s="273" customFormat="1" ht="15">
      <c r="A63" s="47"/>
      <c r="B63" s="296" t="s">
        <v>194</v>
      </c>
      <c r="C63" s="144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297"/>
      <c r="P63" s="319"/>
    </row>
    <row r="64" spans="1:16" s="273" customFormat="1" ht="15.75">
      <c r="A64" s="47"/>
      <c r="B64" s="319"/>
      <c r="C64" s="311" t="s">
        <v>480</v>
      </c>
      <c r="D64" s="378">
        <f aca="true" t="shared" si="4" ref="D64:M64">IF(D46="M",0,D46)-IF(D10="M",0,D10)-IF(D12="M",0,D12)-IF(D29="M",0,D29)-IF(D42="M",0,D42)</f>
        <v>0</v>
      </c>
      <c r="E64" s="378">
        <f t="shared" si="4"/>
        <v>0</v>
      </c>
      <c r="F64" s="378">
        <f t="shared" si="4"/>
        <v>0</v>
      </c>
      <c r="G64" s="378">
        <f t="shared" si="4"/>
        <v>0</v>
      </c>
      <c r="H64" s="378">
        <f t="shared" si="4"/>
        <v>0</v>
      </c>
      <c r="I64" s="378">
        <f t="shared" si="4"/>
        <v>0</v>
      </c>
      <c r="J64" s="378">
        <f t="shared" si="4"/>
        <v>0</v>
      </c>
      <c r="K64" s="378">
        <f t="shared" si="4"/>
        <v>0</v>
      </c>
      <c r="L64" s="378">
        <f t="shared" si="4"/>
        <v>0</v>
      </c>
      <c r="M64" s="378">
        <f t="shared" si="4"/>
        <v>0</v>
      </c>
      <c r="N64" s="320"/>
      <c r="O64" s="297"/>
      <c r="P64" s="319"/>
    </row>
    <row r="65" spans="1:16" s="273" customFormat="1" ht="15.75">
      <c r="A65" s="47"/>
      <c r="B65" s="319"/>
      <c r="C65" s="311" t="s">
        <v>481</v>
      </c>
      <c r="D65" s="378">
        <f>IF(D12="M",0,D12)-IF(D13="M",0,D13)-IF(D14="M",0,D14)-IF(D15="M",0,D15)-IF(D22="M",0,D22)-IF(D27="M",0,D27)</f>
        <v>0</v>
      </c>
      <c r="E65" s="378">
        <f aca="true" t="shared" si="5" ref="E65:J65">IF(E12="M",0,E12)-IF(E13="M",0,E13)-IF(E14="M",0,E14)-IF(E15="M",0,E15)-IF(E22="M",0,E22)-IF(E27="M",0,E27)</f>
        <v>0</v>
      </c>
      <c r="F65" s="378">
        <f t="shared" si="5"/>
        <v>0</v>
      </c>
      <c r="G65" s="378">
        <f t="shared" si="5"/>
        <v>0</v>
      </c>
      <c r="H65" s="378">
        <f t="shared" si="5"/>
        <v>0</v>
      </c>
      <c r="I65" s="378">
        <f t="shared" si="5"/>
        <v>0</v>
      </c>
      <c r="J65" s="378">
        <f t="shared" si="5"/>
        <v>0</v>
      </c>
      <c r="K65" s="378">
        <f>IF(K12="M",0,K12)-IF(K13="M",0,K13)-IF(K14="M",0,K14)-IF(K15="M",0,K15)-IF(K22="M",0,K22)-IF(K27="M",0,K27)</f>
        <v>0</v>
      </c>
      <c r="L65" s="378">
        <f>IF(L12="M",0,L12)-IF(L13="M",0,L13)-IF(L14="M",0,L14)-IF(L15="M",0,L15)-IF(L22="M",0,L22)-IF(L27="M",0,L27)</f>
        <v>0</v>
      </c>
      <c r="M65" s="378">
        <f>IF(M12="M",0,M12)-IF(M13="M",0,M13)-IF(M14="M",0,M14)-IF(M15="M",0,M15)-IF(M22="M",0,M22)-IF(M27="M",0,M27)</f>
        <v>0</v>
      </c>
      <c r="N65" s="320"/>
      <c r="O65" s="297"/>
      <c r="P65" s="319"/>
    </row>
    <row r="66" spans="1:16" s="273" customFormat="1" ht="15.75">
      <c r="A66" s="47"/>
      <c r="B66" s="319"/>
      <c r="C66" s="186" t="s">
        <v>490</v>
      </c>
      <c r="D66" s="378">
        <f>IF(D15="M",0,D15)-IF(D18="M",0,D18)-IF(D19="M",0,D19)</f>
        <v>0</v>
      </c>
      <c r="E66" s="378">
        <f aca="true" t="shared" si="6" ref="E66:J66">IF(E15="M",0,E15)-IF(E18="M",0,E18)-IF(E19="M",0,E19)</f>
        <v>0</v>
      </c>
      <c r="F66" s="378">
        <f t="shared" si="6"/>
        <v>0</v>
      </c>
      <c r="G66" s="378">
        <f t="shared" si="6"/>
        <v>0</v>
      </c>
      <c r="H66" s="378">
        <f t="shared" si="6"/>
        <v>0</v>
      </c>
      <c r="I66" s="378">
        <f t="shared" si="6"/>
        <v>0</v>
      </c>
      <c r="J66" s="378">
        <f t="shared" si="6"/>
        <v>0</v>
      </c>
      <c r="K66" s="378">
        <f>IF(K15="M",0,K15)-IF(K18="M",0,K18)-IF(K19="M",0,K19)</f>
        <v>0</v>
      </c>
      <c r="L66" s="378">
        <f>IF(L15="M",0,L15)-IF(L18="M",0,L18)-IF(L19="M",0,L19)</f>
        <v>1.0516032489249483E-12</v>
      </c>
      <c r="M66" s="378">
        <f>IF(M15="M",0,M15)-IF(M18="M",0,M18)-IF(M19="M",0,M19)</f>
        <v>0</v>
      </c>
      <c r="N66" s="320"/>
      <c r="O66" s="297"/>
      <c r="P66" s="319"/>
    </row>
    <row r="67" spans="1:16" s="273" customFormat="1" ht="15.75">
      <c r="A67" s="47"/>
      <c r="B67" s="319"/>
      <c r="C67" s="311" t="s">
        <v>482</v>
      </c>
      <c r="D67" s="378">
        <f>IF(D15="M",0,D15)-IF(D16="M",0,D16)-IF(D17="M",0,D17)</f>
        <v>0</v>
      </c>
      <c r="E67" s="378">
        <f aca="true" t="shared" si="7" ref="E67:J67">IF(E15="M",0,E15)-IF(E16="M",0,E16)-IF(E17="M",0,E17)</f>
        <v>0</v>
      </c>
      <c r="F67" s="378">
        <f t="shared" si="7"/>
        <v>0</v>
      </c>
      <c r="G67" s="378">
        <f t="shared" si="7"/>
        <v>0</v>
      </c>
      <c r="H67" s="378">
        <f t="shared" si="7"/>
        <v>0</v>
      </c>
      <c r="I67" s="378">
        <f t="shared" si="7"/>
        <v>0</v>
      </c>
      <c r="J67" s="378">
        <f t="shared" si="7"/>
        <v>0</v>
      </c>
      <c r="K67" s="378">
        <f>IF(K15="M",0,K15)-IF(K16="M",0,K16)-IF(K17="M",0,K17)</f>
        <v>0</v>
      </c>
      <c r="L67" s="378">
        <f>IF(L15="M",0,L15)-IF(L16="M",0,L16)-IF(L17="M",0,L17)</f>
        <v>0</v>
      </c>
      <c r="M67" s="378">
        <f>IF(M15="M",0,M15)-IF(M16="M",0,M16)-IF(M17="M",0,M17)</f>
        <v>0</v>
      </c>
      <c r="N67" s="320"/>
      <c r="O67" s="297"/>
      <c r="P67" s="319"/>
    </row>
    <row r="68" spans="1:16" s="273" customFormat="1" ht="15.75">
      <c r="A68" s="47"/>
      <c r="B68" s="319"/>
      <c r="C68" s="311" t="s">
        <v>488</v>
      </c>
      <c r="D68" s="378">
        <f>IF(D19="M",0,D19)-IF(D20="M",0,D20)-IF(D21="M",0,D21)</f>
        <v>0</v>
      </c>
      <c r="E68" s="378">
        <f aca="true" t="shared" si="8" ref="E68:J68">IF(E19="M",0,E19)-IF(E20="M",0,E20)-IF(E21="M",0,E21)</f>
        <v>0</v>
      </c>
      <c r="F68" s="378">
        <f t="shared" si="8"/>
        <v>0</v>
      </c>
      <c r="G68" s="378">
        <f t="shared" si="8"/>
        <v>0</v>
      </c>
      <c r="H68" s="378">
        <f t="shared" si="8"/>
        <v>0</v>
      </c>
      <c r="I68" s="378">
        <f t="shared" si="8"/>
        <v>0</v>
      </c>
      <c r="J68" s="378">
        <f t="shared" si="8"/>
        <v>0</v>
      </c>
      <c r="K68" s="378">
        <f>IF(K19="M",0,K19)-IF(K20="M",0,K20)-IF(K21="M",0,K21)</f>
        <v>0</v>
      </c>
      <c r="L68" s="378">
        <f>IF(L19="M",0,L19)-IF(L20="M",0,L20)-IF(L21="M",0,L21)</f>
        <v>0</v>
      </c>
      <c r="M68" s="378">
        <f>IF(M19="M",0,M19)-IF(M20="M",0,M20)-IF(M21="M",0,M21)</f>
        <v>0</v>
      </c>
      <c r="N68" s="320"/>
      <c r="O68" s="297"/>
      <c r="P68" s="319"/>
    </row>
    <row r="69" spans="1:16" s="273" customFormat="1" ht="15.75">
      <c r="A69" s="47"/>
      <c r="B69" s="319"/>
      <c r="C69" s="311" t="s">
        <v>491</v>
      </c>
      <c r="D69" s="378">
        <f>IF(D22="M",0,D22)-IF(D23="M",0,D23)-IF(D24="M",0,D24)</f>
        <v>0</v>
      </c>
      <c r="E69" s="378">
        <f aca="true" t="shared" si="9" ref="E69:J69">IF(E22="M",0,E22)-IF(E23="M",0,E23)-IF(E24="M",0,E24)</f>
        <v>0</v>
      </c>
      <c r="F69" s="378">
        <f t="shared" si="9"/>
        <v>0</v>
      </c>
      <c r="G69" s="378">
        <f t="shared" si="9"/>
        <v>0</v>
      </c>
      <c r="H69" s="378">
        <f t="shared" si="9"/>
        <v>0</v>
      </c>
      <c r="I69" s="378">
        <f t="shared" si="9"/>
        <v>0</v>
      </c>
      <c r="J69" s="378">
        <f t="shared" si="9"/>
        <v>0</v>
      </c>
      <c r="K69" s="378">
        <f>IF(K22="M",0,K22)-IF(K23="M",0,K23)-IF(K24="M",0,K24)</f>
        <v>0</v>
      </c>
      <c r="L69" s="378">
        <f>IF(L22="M",0,L22)-IF(L23="M",0,L23)-IF(L24="M",0,L24)</f>
        <v>0</v>
      </c>
      <c r="M69" s="378">
        <f>IF(M22="M",0,M22)-IF(M23="M",0,M23)-IF(M24="M",0,M24)</f>
        <v>0</v>
      </c>
      <c r="N69" s="320"/>
      <c r="O69" s="297"/>
      <c r="P69" s="319"/>
    </row>
    <row r="70" spans="1:16" s="273" customFormat="1" ht="15.75">
      <c r="A70" s="47"/>
      <c r="B70" s="319"/>
      <c r="C70" s="311" t="s">
        <v>489</v>
      </c>
      <c r="D70" s="378">
        <f>IF(D24="M",0,D24)-IF(D25="M",0,D25)-IF(D26="M",0,D26)</f>
        <v>0</v>
      </c>
      <c r="E70" s="378">
        <f aca="true" t="shared" si="10" ref="E70:J70">IF(E24="M",0,E24)-IF(E25="M",0,E25)-IF(E26="M",0,E26)</f>
        <v>0</v>
      </c>
      <c r="F70" s="378">
        <f t="shared" si="10"/>
        <v>0</v>
      </c>
      <c r="G70" s="378">
        <f t="shared" si="10"/>
        <v>0</v>
      </c>
      <c r="H70" s="378">
        <f t="shared" si="10"/>
        <v>0</v>
      </c>
      <c r="I70" s="378">
        <f t="shared" si="10"/>
        <v>0</v>
      </c>
      <c r="J70" s="378">
        <f t="shared" si="10"/>
        <v>0</v>
      </c>
      <c r="K70" s="378">
        <f>IF(K24="M",0,K24)-IF(K25="M",0,K25)-IF(K26="M",0,K26)</f>
        <v>0</v>
      </c>
      <c r="L70" s="378">
        <f>IF(L24="M",0,L24)-IF(L25="M",0,L25)-IF(L26="M",0,L26)</f>
        <v>0</v>
      </c>
      <c r="M70" s="378">
        <f>IF(M24="M",0,M24)-IF(M25="M",0,M25)-IF(M26="M",0,M26)</f>
        <v>0</v>
      </c>
      <c r="N70" s="320"/>
      <c r="O70" s="297"/>
      <c r="P70" s="319"/>
    </row>
    <row r="71" spans="1:16" s="273" customFormat="1" ht="23.25">
      <c r="A71" s="47"/>
      <c r="B71" s="319"/>
      <c r="C71" s="311" t="s">
        <v>483</v>
      </c>
      <c r="D71" s="378">
        <f>IF(D29="M",0,D29)-IF(D30="M",0,D30)-IF(D31="M",0,D31)-IF(D33="M",0,D33)-IF(D34="M",0,D34)-IF(D36="M",0,D36)-IF(D38="M",0,D38)-IF(D39="M",0,D39)-IF(D40="M",0,D40)</f>
        <v>6.821210263296962E-13</v>
      </c>
      <c r="E71" s="378">
        <f aca="true" t="shared" si="11" ref="E71:J71">IF(E29="M",0,E29)-IF(E30="M",0,E30)-IF(E31="M",0,E31)-IF(E33="M",0,E33)-IF(E34="M",0,E34)-IF(E36="M",0,E36)-IF(E38="M",0,E38)-IF(E39="M",0,E39)-IF(E40="M",0,E40)</f>
        <v>0</v>
      </c>
      <c r="F71" s="378">
        <f t="shared" si="11"/>
        <v>0</v>
      </c>
      <c r="G71" s="378">
        <f t="shared" si="11"/>
        <v>0</v>
      </c>
      <c r="H71" s="378">
        <f t="shared" si="11"/>
        <v>0</v>
      </c>
      <c r="I71" s="378">
        <f t="shared" si="11"/>
        <v>0</v>
      </c>
      <c r="J71" s="378">
        <f t="shared" si="11"/>
        <v>0</v>
      </c>
      <c r="K71" s="378">
        <f>IF(K29="M",0,K29)-IF(K30="M",0,K30)-IF(K31="M",0,K31)-IF(K33="M",0,K33)-IF(K34="M",0,K34)-IF(K36="M",0,K36)-IF(K38="M",0,K38)-IF(K39="M",0,K39)-IF(K40="M",0,K40)</f>
        <v>0</v>
      </c>
      <c r="L71" s="378">
        <f>IF(L29="M",0,L29)-IF(L30="M",0,L30)-IF(L31="M",0,L31)-IF(L33="M",0,L33)-IF(L34="M",0,L34)-IF(L36="M",0,L36)-IF(L38="M",0,L38)-IF(L39="M",0,L39)-IF(L40="M",0,L40)</f>
        <v>0</v>
      </c>
      <c r="M71" s="378">
        <f>IF(M29="M",0,M29)-IF(M30="M",0,M30)-IF(M31="M",0,M31)-IF(M33="M",0,M33)-IF(M34="M",0,M34)-IF(M36="M",0,M36)-IF(M38="M",0,M38)-IF(M39="M",0,M39)-IF(M40="M",0,M40)</f>
        <v>0</v>
      </c>
      <c r="N71" s="320"/>
      <c r="O71" s="297"/>
      <c r="P71" s="319"/>
    </row>
    <row r="72" spans="1:15" s="273" customFormat="1" ht="15.75">
      <c r="A72" s="47"/>
      <c r="B72" s="319"/>
      <c r="C72" s="311" t="s">
        <v>484</v>
      </c>
      <c r="D72" s="378">
        <f>IF(D42="M",0,D42)-IF(D43="M",0,D43)-IF(D44="M",0,D44)</f>
        <v>0</v>
      </c>
      <c r="E72" s="378">
        <f aca="true" t="shared" si="12" ref="E72:J72">IF(E42="M",0,E42)-IF(E43="M",0,E43)-IF(E44="M",0,E44)</f>
        <v>0</v>
      </c>
      <c r="F72" s="378">
        <f t="shared" si="12"/>
        <v>0</v>
      </c>
      <c r="G72" s="378">
        <f t="shared" si="12"/>
        <v>0</v>
      </c>
      <c r="H72" s="378">
        <f t="shared" si="12"/>
        <v>0</v>
      </c>
      <c r="I72" s="378">
        <f t="shared" si="12"/>
        <v>0</v>
      </c>
      <c r="J72" s="378">
        <f t="shared" si="12"/>
        <v>0</v>
      </c>
      <c r="K72" s="378">
        <f>IF(K42="M",0,K42)-IF(K43="M",0,K43)-IF(K44="M",0,K44)</f>
        <v>0</v>
      </c>
      <c r="L72" s="378">
        <f>IF(L42="M",0,L42)-IF(L43="M",0,L43)-IF(L44="M",0,L44)</f>
        <v>0</v>
      </c>
      <c r="M72" s="378">
        <f>IF(M42="M",0,M42)-IF(M43="M",0,M43)-IF(M44="M",0,M44)</f>
        <v>0</v>
      </c>
      <c r="N72" s="61"/>
      <c r="O72" s="297"/>
    </row>
    <row r="73" spans="1:15" s="273" customFormat="1" ht="15.75">
      <c r="A73" s="47"/>
      <c r="B73" s="319"/>
      <c r="C73" s="311" t="s">
        <v>494</v>
      </c>
      <c r="D73" s="378">
        <f>IF(D49="M",0,D49)-IF(D50="M",0,D50)+IF(D51="M",0,D51)</f>
        <v>0</v>
      </c>
      <c r="E73" s="378">
        <f aca="true" t="shared" si="13" ref="E73:J73">IF(E49="M",0,E49)-IF(E50="M",0,E50)+IF(E51="M",0,E51)</f>
        <v>0</v>
      </c>
      <c r="F73" s="378">
        <f t="shared" si="13"/>
        <v>0</v>
      </c>
      <c r="G73" s="378">
        <f t="shared" si="13"/>
        <v>0</v>
      </c>
      <c r="H73" s="378">
        <f t="shared" si="13"/>
        <v>0</v>
      </c>
      <c r="I73" s="378">
        <f t="shared" si="13"/>
        <v>0</v>
      </c>
      <c r="J73" s="378">
        <f t="shared" si="13"/>
        <v>0</v>
      </c>
      <c r="K73" s="378">
        <f>IF(K49="M",0,K49)-IF(K50="M",0,K50)+IF(K51="M",0,K51)</f>
        <v>0</v>
      </c>
      <c r="L73" s="378">
        <f>IF(L49="M",0,L49)-IF(L50="M",0,L50)+IF(L51="M",0,L51)</f>
        <v>0</v>
      </c>
      <c r="M73" s="378">
        <f>IF(M49="M",0,M49)-IF(M50="M",0,M50)+IF(M51="M",0,M51)</f>
        <v>0</v>
      </c>
      <c r="N73" s="61"/>
      <c r="O73" s="297"/>
    </row>
    <row r="74" spans="1:15" s="273" customFormat="1" ht="15.75">
      <c r="A74" s="47"/>
      <c r="B74" s="313" t="s">
        <v>474</v>
      </c>
      <c r="C74" s="321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61"/>
      <c r="O74" s="297"/>
    </row>
    <row r="75" spans="1:15" s="273" customFormat="1" ht="15.75">
      <c r="A75" s="47"/>
      <c r="B75" s="322"/>
      <c r="C75" s="315" t="s">
        <v>485</v>
      </c>
      <c r="D75" s="377">
        <f>IF('Table 1'!J13="M",0,'Table 1'!J13)+IF(D10="M",0,D10)</f>
        <v>-45812</v>
      </c>
      <c r="E75" s="377">
        <f>IF('Table 1'!K13="M",0,'Table 1'!K13)+IF(E10="M",0,E10)</f>
        <v>-12246</v>
      </c>
      <c r="F75" s="377">
        <f>IF('Table 1'!L13="M",0,'Table 1'!L13)+IF(F10="M",0,F10)</f>
        <v>-146824</v>
      </c>
      <c r="G75" s="377">
        <f>IF('Table 1'!M13="M",0,'Table 1'!M13)+IF(G10="M",0,G10)</f>
        <v>6089</v>
      </c>
      <c r="H75" s="377">
        <f>IF('Table 1'!N13="M",0,'Table 1'!N13)+IF(H10="M",0,H10)</f>
        <v>-53558</v>
      </c>
      <c r="I75" s="377">
        <f>IF('Table 1'!O13="M",0,'Table 1'!O13)+IF(I10="M",0,I10)</f>
        <v>35172</v>
      </c>
      <c r="J75" s="377">
        <f>IF('Table 1'!P13="M",0,'Table 1'!P13)+IF(J10="M",0,J10)</f>
        <v>-17712</v>
      </c>
      <c r="K75" s="377">
        <f>IF('Table 1'!K13="M",0,'Table 1'!K13)+IF(K10="M",0,K10)</f>
        <v>165521</v>
      </c>
      <c r="L75" s="377">
        <f>IF('Table 1'!L13="M",0,'Table 1'!L13)+IF(L10="M",0,L10)</f>
        <v>-123485</v>
      </c>
      <c r="M75" s="377">
        <f>IF('Table 1'!M13="M",0,'Table 1'!M13)+IF(M10="M",0,M10)</f>
        <v>28256</v>
      </c>
      <c r="N75" s="316"/>
      <c r="O75" s="317"/>
    </row>
  </sheetData>
  <sheetProtection password="CC00" sheet="1" objects="1" scenarios="1"/>
  <mergeCells count="1">
    <mergeCell ref="D62:M62"/>
  </mergeCells>
  <conditionalFormatting sqref="D62:M62">
    <cfRule type="expression" priority="1" dxfId="2" stopIfTrue="1">
      <formula>COUNTA(D10:M10,D12:M27,D29:M31,D33:M36,D38:M40,D42:M44,D46:M46,D49:M51)/340*100&lt;&gt;100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Q75"/>
  <sheetViews>
    <sheetView showGridLines="0" defaultGridColor="0" zoomScale="70" zoomScaleNormal="70" colorId="22" workbookViewId="0" topLeftCell="B37">
      <selection activeCell="A1" sqref="A1"/>
    </sheetView>
  </sheetViews>
  <sheetFormatPr defaultColWidth="9.77734375" defaultRowHeight="15"/>
  <cols>
    <col min="1" max="1" width="36.10546875" style="47" hidden="1" customWidth="1"/>
    <col min="2" max="2" width="3.77734375" style="32" customWidth="1"/>
    <col min="3" max="3" width="72.4453125" style="77" customWidth="1"/>
    <col min="4" max="10" width="10.99609375" style="32" customWidth="1"/>
    <col min="11" max="12" width="10.77734375" style="32" customWidth="1"/>
    <col min="13" max="13" width="10.6640625" style="32" customWidth="1"/>
    <col min="14" max="14" width="87.5546875" style="32" customWidth="1"/>
    <col min="15" max="15" width="5.3359375" style="32" customWidth="1"/>
    <col min="16" max="16" width="0.9921875" style="32" customWidth="1"/>
    <col min="17" max="17" width="0.55078125" style="32" customWidth="1"/>
    <col min="18" max="18" width="9.77734375" style="32" customWidth="1"/>
    <col min="19" max="19" width="40.77734375" style="32" customWidth="1"/>
    <col min="20" max="16384" width="9.77734375" style="32" customWidth="1"/>
  </cols>
  <sheetData>
    <row r="1" spans="1:17" ht="9.75" customHeight="1">
      <c r="A1" s="59"/>
      <c r="B1" s="59"/>
      <c r="C1" s="144"/>
      <c r="D1" s="61"/>
      <c r="E1" s="61"/>
      <c r="F1" s="61"/>
      <c r="G1" s="61"/>
      <c r="H1" s="61"/>
      <c r="I1" s="61"/>
      <c r="J1" s="61"/>
      <c r="K1" s="145"/>
      <c r="L1" s="145"/>
      <c r="M1" s="145"/>
      <c r="N1" s="145"/>
      <c r="O1" s="145"/>
      <c r="Q1" s="33"/>
    </row>
    <row r="2" spans="1:17" ht="18">
      <c r="A2" s="55"/>
      <c r="B2" s="146" t="s">
        <v>44</v>
      </c>
      <c r="C2" s="68" t="s">
        <v>81</v>
      </c>
      <c r="D2" s="31"/>
      <c r="E2" s="31"/>
      <c r="F2" s="31"/>
      <c r="G2" s="31"/>
      <c r="H2" s="31"/>
      <c r="I2" s="31"/>
      <c r="J2" s="31"/>
      <c r="Q2" s="33"/>
    </row>
    <row r="3" spans="1:17" ht="18">
      <c r="A3" s="55"/>
      <c r="B3" s="146"/>
      <c r="C3" s="68" t="s">
        <v>82</v>
      </c>
      <c r="D3" s="31"/>
      <c r="E3" s="31"/>
      <c r="F3" s="31"/>
      <c r="G3" s="31"/>
      <c r="H3" s="31"/>
      <c r="I3" s="31"/>
      <c r="J3" s="31"/>
      <c r="Q3" s="33"/>
    </row>
    <row r="4" spans="1:17" ht="16.5" thickBot="1">
      <c r="A4" s="55"/>
      <c r="B4" s="146"/>
      <c r="C4" s="75"/>
      <c r="D4" s="56"/>
      <c r="E4" s="56"/>
      <c r="F4" s="56"/>
      <c r="G4" s="56"/>
      <c r="H4" s="56"/>
      <c r="I4" s="56"/>
      <c r="J4" s="56"/>
      <c r="Q4" s="33"/>
    </row>
    <row r="5" spans="1:17" ht="16.5" thickTop="1">
      <c r="A5" s="147"/>
      <c r="B5" s="148"/>
      <c r="C5" s="70"/>
      <c r="D5" s="35"/>
      <c r="E5" s="35"/>
      <c r="F5" s="35"/>
      <c r="G5" s="35"/>
      <c r="H5" s="35"/>
      <c r="I5" s="35"/>
      <c r="J5" s="35"/>
      <c r="K5" s="35"/>
      <c r="L5" s="35"/>
      <c r="M5" s="36"/>
      <c r="N5" s="36"/>
      <c r="O5" s="37"/>
      <c r="Q5" s="33"/>
    </row>
    <row r="6" spans="1:15" ht="15.75">
      <c r="A6" s="149"/>
      <c r="B6" s="85"/>
      <c r="C6" s="71" t="str">
        <f>'Cover page'!E13</f>
        <v>Country: Hungary</v>
      </c>
      <c r="D6" s="38"/>
      <c r="E6" s="39"/>
      <c r="F6" s="39"/>
      <c r="G6" s="39"/>
      <c r="H6" s="39" t="s">
        <v>2</v>
      </c>
      <c r="I6" s="39"/>
      <c r="J6" s="39"/>
      <c r="K6" s="375"/>
      <c r="L6" s="375"/>
      <c r="M6" s="39"/>
      <c r="N6" s="40"/>
      <c r="O6" s="50"/>
    </row>
    <row r="7" spans="1:15" ht="15.75">
      <c r="A7" s="149"/>
      <c r="B7" s="85"/>
      <c r="C7" s="64" t="s">
        <v>103</v>
      </c>
      <c r="D7" s="42">
        <v>1995</v>
      </c>
      <c r="E7" s="42">
        <v>1996</v>
      </c>
      <c r="F7" s="42">
        <v>1997</v>
      </c>
      <c r="G7" s="42">
        <v>1998</v>
      </c>
      <c r="H7" s="42">
        <v>1999</v>
      </c>
      <c r="I7" s="42">
        <v>2000</v>
      </c>
      <c r="J7" s="42">
        <v>2001</v>
      </c>
      <c r="K7" s="42">
        <v>2002</v>
      </c>
      <c r="L7" s="42">
        <v>2003</v>
      </c>
      <c r="M7" s="42">
        <v>2004</v>
      </c>
      <c r="N7" s="43"/>
      <c r="O7" s="50"/>
    </row>
    <row r="8" spans="1:15" ht="15.75">
      <c r="A8" s="149"/>
      <c r="B8" s="85"/>
      <c r="C8" s="71" t="str">
        <f>'Cover page'!E14</f>
        <v>Date: 16/10/2009</v>
      </c>
      <c r="D8" s="341"/>
      <c r="E8" s="341"/>
      <c r="F8" s="341"/>
      <c r="G8" s="341"/>
      <c r="H8" s="341"/>
      <c r="I8" s="341"/>
      <c r="J8" s="341"/>
      <c r="K8" s="341"/>
      <c r="L8" s="341"/>
      <c r="M8" s="342"/>
      <c r="N8" s="150"/>
      <c r="O8" s="50"/>
    </row>
    <row r="9" spans="1:15" ht="10.5" customHeight="1" thickBot="1">
      <c r="A9" s="149"/>
      <c r="B9" s="85"/>
      <c r="C9" s="72"/>
      <c r="D9" s="92"/>
      <c r="E9" s="92"/>
      <c r="F9" s="92"/>
      <c r="G9" s="92"/>
      <c r="H9" s="92"/>
      <c r="I9" s="92"/>
      <c r="J9" s="92"/>
      <c r="K9" s="92"/>
      <c r="L9" s="92"/>
      <c r="M9" s="177"/>
      <c r="N9" s="151"/>
      <c r="O9" s="50"/>
    </row>
    <row r="10" spans="1:15" ht="17.25" thickBot="1" thickTop="1">
      <c r="A10" s="136" t="s">
        <v>389</v>
      </c>
      <c r="B10" s="85"/>
      <c r="C10" s="152" t="s">
        <v>118</v>
      </c>
      <c r="D10" s="193">
        <f>-'Table 1'!E14</f>
        <v>-114</v>
      </c>
      <c r="E10" s="193">
        <f>-'Table 1'!F14</f>
        <v>-41592</v>
      </c>
      <c r="F10" s="193">
        <f>-'Table 1'!G14</f>
        <v>-8720</v>
      </c>
      <c r="G10" s="193">
        <f>-'Table 1'!H14</f>
        <v>35422</v>
      </c>
      <c r="H10" s="193">
        <f>-'Table 1'!I14</f>
        <v>18781</v>
      </c>
      <c r="I10" s="193">
        <f>-'Table 1'!J14</f>
        <v>14537.002999999924</v>
      </c>
      <c r="J10" s="193">
        <f>-'Table 1'!K14</f>
        <v>-70489</v>
      </c>
      <c r="K10" s="193">
        <f>-'Table 1'!L14</f>
        <v>51352</v>
      </c>
      <c r="L10" s="193">
        <f>-'Table 1'!M14</f>
        <v>241855</v>
      </c>
      <c r="M10" s="193">
        <f>-'Table 1'!N14</f>
        <v>61672</v>
      </c>
      <c r="N10" s="210"/>
      <c r="O10" s="50"/>
    </row>
    <row r="11" spans="1:15" ht="6" customHeight="1" thickTop="1">
      <c r="A11" s="133"/>
      <c r="B11" s="85"/>
      <c r="C11" s="153"/>
      <c r="D11" s="206"/>
      <c r="E11" s="206"/>
      <c r="F11" s="206"/>
      <c r="G11" s="206"/>
      <c r="H11" s="206"/>
      <c r="I11" s="206"/>
      <c r="J11" s="206"/>
      <c r="K11" s="206"/>
      <c r="L11" s="206"/>
      <c r="M11" s="249"/>
      <c r="N11" s="207"/>
      <c r="O11" s="50"/>
    </row>
    <row r="12" spans="1:15" s="126" customFormat="1" ht="16.5" customHeight="1">
      <c r="A12" s="136" t="s">
        <v>390</v>
      </c>
      <c r="B12" s="154"/>
      <c r="C12" s="155" t="s">
        <v>146</v>
      </c>
      <c r="D12" s="236">
        <f>D13+D14+D15+D22+D27</f>
        <v>16005</v>
      </c>
      <c r="E12" s="236">
        <f aca="true" t="shared" si="0" ref="E12:M12">E13+E14+E15+E22+E27</f>
        <v>12796</v>
      </c>
      <c r="F12" s="236">
        <f t="shared" si="0"/>
        <v>38793</v>
      </c>
      <c r="G12" s="236">
        <f t="shared" si="0"/>
        <v>4824</v>
      </c>
      <c r="H12" s="236">
        <f t="shared" si="0"/>
        <v>-92539</v>
      </c>
      <c r="I12" s="236">
        <f t="shared" si="0"/>
        <v>20646</v>
      </c>
      <c r="J12" s="236">
        <f t="shared" si="0"/>
        <v>15033</v>
      </c>
      <c r="K12" s="236">
        <f t="shared" si="0"/>
        <v>27910</v>
      </c>
      <c r="L12" s="236">
        <f t="shared" si="0"/>
        <v>15031</v>
      </c>
      <c r="M12" s="237">
        <f t="shared" si="0"/>
        <v>36672</v>
      </c>
      <c r="N12" s="217"/>
      <c r="O12" s="156"/>
    </row>
    <row r="13" spans="1:15" s="126" customFormat="1" ht="16.5" customHeight="1">
      <c r="A13" s="136" t="s">
        <v>391</v>
      </c>
      <c r="B13" s="157"/>
      <c r="C13" s="158" t="s">
        <v>86</v>
      </c>
      <c r="D13" s="212">
        <v>1460</v>
      </c>
      <c r="E13" s="212">
        <v>384</v>
      </c>
      <c r="F13" s="212">
        <v>2776</v>
      </c>
      <c r="G13" s="212">
        <v>-7476</v>
      </c>
      <c r="H13" s="212">
        <v>4</v>
      </c>
      <c r="I13" s="212">
        <v>-158</v>
      </c>
      <c r="J13" s="212">
        <v>0</v>
      </c>
      <c r="K13" s="212">
        <v>-1</v>
      </c>
      <c r="L13" s="212">
        <v>4579</v>
      </c>
      <c r="M13" s="213">
        <v>1099</v>
      </c>
      <c r="N13" s="217"/>
      <c r="O13" s="156"/>
    </row>
    <row r="14" spans="1:15" s="126" customFormat="1" ht="16.5" customHeight="1">
      <c r="A14" s="136" t="s">
        <v>392</v>
      </c>
      <c r="B14" s="157"/>
      <c r="C14" s="158" t="s">
        <v>96</v>
      </c>
      <c r="D14" s="212">
        <v>-5682</v>
      </c>
      <c r="E14" s="212">
        <v>-1602</v>
      </c>
      <c r="F14" s="212">
        <v>-598</v>
      </c>
      <c r="G14" s="212">
        <v>-2001</v>
      </c>
      <c r="H14" s="212">
        <v>-7569</v>
      </c>
      <c r="I14" s="212">
        <v>0</v>
      </c>
      <c r="J14" s="212">
        <v>0</v>
      </c>
      <c r="K14" s="212">
        <v>0</v>
      </c>
      <c r="L14" s="212">
        <v>0</v>
      </c>
      <c r="M14" s="213">
        <v>0</v>
      </c>
      <c r="N14" s="217"/>
      <c r="O14" s="156"/>
    </row>
    <row r="15" spans="1:15" s="126" customFormat="1" ht="16.5" customHeight="1">
      <c r="A15" s="136" t="s">
        <v>393</v>
      </c>
      <c r="B15" s="157"/>
      <c r="C15" s="158" t="s">
        <v>45</v>
      </c>
      <c r="D15" s="213">
        <v>25</v>
      </c>
      <c r="E15" s="213">
        <v>60</v>
      </c>
      <c r="F15" s="213">
        <v>18</v>
      </c>
      <c r="G15" s="213">
        <v>52</v>
      </c>
      <c r="H15" s="213">
        <v>41</v>
      </c>
      <c r="I15" s="213">
        <v>65</v>
      </c>
      <c r="J15" s="213">
        <v>168</v>
      </c>
      <c r="K15" s="213">
        <v>-92</v>
      </c>
      <c r="L15" s="213">
        <v>47</v>
      </c>
      <c r="M15" s="213">
        <v>70</v>
      </c>
      <c r="N15" s="217"/>
      <c r="O15" s="156"/>
    </row>
    <row r="16" spans="1:15" s="126" customFormat="1" ht="16.5" customHeight="1">
      <c r="A16" s="136" t="s">
        <v>394</v>
      </c>
      <c r="B16" s="157"/>
      <c r="C16" s="159" t="s">
        <v>76</v>
      </c>
      <c r="D16" s="212">
        <v>30</v>
      </c>
      <c r="E16" s="212">
        <v>75</v>
      </c>
      <c r="F16" s="212">
        <v>84</v>
      </c>
      <c r="G16" s="212">
        <v>427</v>
      </c>
      <c r="H16" s="212">
        <v>202</v>
      </c>
      <c r="I16" s="212">
        <v>65</v>
      </c>
      <c r="J16" s="212">
        <v>190</v>
      </c>
      <c r="K16" s="212">
        <v>35.82</v>
      </c>
      <c r="L16" s="212">
        <v>115.753</v>
      </c>
      <c r="M16" s="213">
        <v>138.55</v>
      </c>
      <c r="N16" s="217"/>
      <c r="O16" s="156"/>
    </row>
    <row r="17" spans="1:15" s="126" customFormat="1" ht="16.5" customHeight="1">
      <c r="A17" s="136" t="s">
        <v>395</v>
      </c>
      <c r="B17" s="157"/>
      <c r="C17" s="158" t="s">
        <v>77</v>
      </c>
      <c r="D17" s="212">
        <v>-5</v>
      </c>
      <c r="E17" s="212">
        <v>-15</v>
      </c>
      <c r="F17" s="212">
        <v>-66</v>
      </c>
      <c r="G17" s="212">
        <v>-375</v>
      </c>
      <c r="H17" s="212">
        <v>-161</v>
      </c>
      <c r="I17" s="212">
        <v>0</v>
      </c>
      <c r="J17" s="212">
        <v>-22</v>
      </c>
      <c r="K17" s="212">
        <v>-127.82</v>
      </c>
      <c r="L17" s="212">
        <v>-68.75300000000001</v>
      </c>
      <c r="M17" s="213">
        <v>-68.55</v>
      </c>
      <c r="N17" s="217"/>
      <c r="O17" s="156"/>
    </row>
    <row r="18" spans="1:15" s="126" customFormat="1" ht="16.5" customHeight="1">
      <c r="A18" s="305" t="s">
        <v>463</v>
      </c>
      <c r="B18" s="157"/>
      <c r="C18" s="159" t="s">
        <v>138</v>
      </c>
      <c r="D18" s="212">
        <v>0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  <c r="M18" s="213">
        <v>0</v>
      </c>
      <c r="N18" s="217"/>
      <c r="O18" s="156"/>
    </row>
    <row r="19" spans="1:15" s="126" customFormat="1" ht="16.5" customHeight="1">
      <c r="A19" s="305" t="s">
        <v>464</v>
      </c>
      <c r="B19" s="157"/>
      <c r="C19" s="159" t="s">
        <v>132</v>
      </c>
      <c r="D19" s="212">
        <v>25</v>
      </c>
      <c r="E19" s="212">
        <v>60</v>
      </c>
      <c r="F19" s="212">
        <v>18</v>
      </c>
      <c r="G19" s="212">
        <v>52</v>
      </c>
      <c r="H19" s="212">
        <v>41</v>
      </c>
      <c r="I19" s="212">
        <v>65</v>
      </c>
      <c r="J19" s="212">
        <v>168</v>
      </c>
      <c r="K19" s="212">
        <v>-92</v>
      </c>
      <c r="L19" s="212">
        <v>47</v>
      </c>
      <c r="M19" s="213">
        <v>70</v>
      </c>
      <c r="N19" s="217"/>
      <c r="O19" s="156"/>
    </row>
    <row r="20" spans="1:15" s="126" customFormat="1" ht="16.5" customHeight="1">
      <c r="A20" s="305" t="s">
        <v>465</v>
      </c>
      <c r="B20" s="157"/>
      <c r="C20" s="159" t="s">
        <v>128</v>
      </c>
      <c r="D20" s="212">
        <v>30</v>
      </c>
      <c r="E20" s="212">
        <v>75</v>
      </c>
      <c r="F20" s="212">
        <v>84</v>
      </c>
      <c r="G20" s="212">
        <v>427</v>
      </c>
      <c r="H20" s="212">
        <v>202</v>
      </c>
      <c r="I20" s="212">
        <v>65</v>
      </c>
      <c r="J20" s="212">
        <v>190</v>
      </c>
      <c r="K20" s="212">
        <v>35.82</v>
      </c>
      <c r="L20" s="212">
        <v>115.753</v>
      </c>
      <c r="M20" s="213">
        <v>138.55</v>
      </c>
      <c r="N20" s="217"/>
      <c r="O20" s="156"/>
    </row>
    <row r="21" spans="1:15" s="126" customFormat="1" ht="16.5" customHeight="1">
      <c r="A21" s="305" t="s">
        <v>466</v>
      </c>
      <c r="B21" s="157"/>
      <c r="C21" s="158" t="s">
        <v>129</v>
      </c>
      <c r="D21" s="212">
        <v>-5</v>
      </c>
      <c r="E21" s="212">
        <v>-15</v>
      </c>
      <c r="F21" s="212">
        <v>-66</v>
      </c>
      <c r="G21" s="212">
        <v>-375</v>
      </c>
      <c r="H21" s="212">
        <v>-161</v>
      </c>
      <c r="I21" s="212">
        <v>0</v>
      </c>
      <c r="J21" s="212">
        <v>-22</v>
      </c>
      <c r="K21" s="212">
        <v>-127.82</v>
      </c>
      <c r="L21" s="212">
        <v>-68.75300000000001</v>
      </c>
      <c r="M21" s="213">
        <v>-68.55</v>
      </c>
      <c r="N21" s="217"/>
      <c r="O21" s="156"/>
    </row>
    <row r="22" spans="1:15" s="126" customFormat="1" ht="16.5" customHeight="1">
      <c r="A22" s="136" t="s">
        <v>396</v>
      </c>
      <c r="B22" s="157"/>
      <c r="C22" s="159" t="s">
        <v>46</v>
      </c>
      <c r="D22" s="212">
        <v>12029</v>
      </c>
      <c r="E22" s="212">
        <v>-1297</v>
      </c>
      <c r="F22" s="212">
        <v>11160</v>
      </c>
      <c r="G22" s="212">
        <v>-7354</v>
      </c>
      <c r="H22" s="212">
        <v>-66819</v>
      </c>
      <c r="I22" s="212">
        <v>-9896</v>
      </c>
      <c r="J22" s="212">
        <v>-901</v>
      </c>
      <c r="K22" s="212">
        <v>0</v>
      </c>
      <c r="L22" s="212">
        <v>0</v>
      </c>
      <c r="M22" s="213">
        <v>0</v>
      </c>
      <c r="N22" s="217"/>
      <c r="O22" s="156"/>
    </row>
    <row r="23" spans="1:15" s="126" customFormat="1" ht="16.5" customHeight="1">
      <c r="A23" s="305" t="s">
        <v>467</v>
      </c>
      <c r="B23" s="157"/>
      <c r="C23" s="159" t="s">
        <v>147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3">
        <v>0</v>
      </c>
      <c r="N23" s="217"/>
      <c r="O23" s="156"/>
    </row>
    <row r="24" spans="1:15" s="126" customFormat="1" ht="16.5" customHeight="1">
      <c r="A24" s="305" t="s">
        <v>468</v>
      </c>
      <c r="B24" s="157"/>
      <c r="C24" s="159" t="s">
        <v>139</v>
      </c>
      <c r="D24" s="213">
        <v>12029</v>
      </c>
      <c r="E24" s="213">
        <v>-1297</v>
      </c>
      <c r="F24" s="213">
        <v>11160</v>
      </c>
      <c r="G24" s="213">
        <v>-7354</v>
      </c>
      <c r="H24" s="213">
        <v>-66819</v>
      </c>
      <c r="I24" s="213">
        <v>-9896</v>
      </c>
      <c r="J24" s="213">
        <v>-901</v>
      </c>
      <c r="K24" s="213">
        <v>0</v>
      </c>
      <c r="L24" s="213">
        <v>0</v>
      </c>
      <c r="M24" s="213">
        <v>0</v>
      </c>
      <c r="N24" s="217"/>
      <c r="O24" s="156"/>
    </row>
    <row r="25" spans="1:15" s="126" customFormat="1" ht="16.5" customHeight="1">
      <c r="A25" s="305" t="s">
        <v>469</v>
      </c>
      <c r="B25" s="157"/>
      <c r="C25" s="159" t="s">
        <v>133</v>
      </c>
      <c r="D25" s="212">
        <v>13300</v>
      </c>
      <c r="E25" s="212">
        <v>0</v>
      </c>
      <c r="F25" s="212">
        <v>12000</v>
      </c>
      <c r="G25" s="212">
        <v>2700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3">
        <v>0</v>
      </c>
      <c r="N25" s="217"/>
      <c r="O25" s="156"/>
    </row>
    <row r="26" spans="1:15" s="126" customFormat="1" ht="16.5" customHeight="1">
      <c r="A26" s="305" t="s">
        <v>470</v>
      </c>
      <c r="B26" s="157"/>
      <c r="C26" s="158" t="s">
        <v>134</v>
      </c>
      <c r="D26" s="212">
        <v>-1271</v>
      </c>
      <c r="E26" s="212">
        <v>-1297</v>
      </c>
      <c r="F26" s="212">
        <v>-840</v>
      </c>
      <c r="G26" s="212">
        <v>-10054</v>
      </c>
      <c r="H26" s="212">
        <v>-66819</v>
      </c>
      <c r="I26" s="212">
        <v>-9896</v>
      </c>
      <c r="J26" s="212">
        <v>-901</v>
      </c>
      <c r="K26" s="212">
        <v>0</v>
      </c>
      <c r="L26" s="212">
        <v>0</v>
      </c>
      <c r="M26" s="213">
        <v>0</v>
      </c>
      <c r="N26" s="217"/>
      <c r="O26" s="156"/>
    </row>
    <row r="27" spans="1:15" s="126" customFormat="1" ht="16.5" customHeight="1">
      <c r="A27" s="136" t="s">
        <v>397</v>
      </c>
      <c r="B27" s="157"/>
      <c r="C27" s="158" t="s">
        <v>87</v>
      </c>
      <c r="D27" s="212">
        <v>8173</v>
      </c>
      <c r="E27" s="212">
        <v>15251</v>
      </c>
      <c r="F27" s="212">
        <v>25437</v>
      </c>
      <c r="G27" s="212">
        <v>21603</v>
      </c>
      <c r="H27" s="212">
        <v>-18196</v>
      </c>
      <c r="I27" s="212">
        <v>30635</v>
      </c>
      <c r="J27" s="212">
        <v>15766</v>
      </c>
      <c r="K27" s="212">
        <v>28003</v>
      </c>
      <c r="L27" s="212">
        <v>10405</v>
      </c>
      <c r="M27" s="213">
        <v>35503</v>
      </c>
      <c r="N27" s="217"/>
      <c r="O27" s="156"/>
    </row>
    <row r="28" spans="1:15" s="126" customFormat="1" ht="16.5" customHeight="1">
      <c r="A28" s="133"/>
      <c r="B28" s="157"/>
      <c r="C28" s="158"/>
      <c r="D28" s="355"/>
      <c r="E28" s="355"/>
      <c r="F28" s="355"/>
      <c r="G28" s="355"/>
      <c r="H28" s="355"/>
      <c r="I28" s="355"/>
      <c r="J28" s="355"/>
      <c r="K28" s="355"/>
      <c r="L28" s="355"/>
      <c r="M28" s="381"/>
      <c r="N28" s="217"/>
      <c r="O28" s="156"/>
    </row>
    <row r="29" spans="1:15" s="126" customFormat="1" ht="16.5" customHeight="1">
      <c r="A29" s="136" t="s">
        <v>398</v>
      </c>
      <c r="B29" s="157"/>
      <c r="C29" s="155" t="s">
        <v>513</v>
      </c>
      <c r="D29" s="237">
        <f>D30+D31+D33+D34+D36+D38+D39+D40</f>
        <v>1072</v>
      </c>
      <c r="E29" s="237">
        <f aca="true" t="shared" si="1" ref="E29:M29">E30+E31+E33+E34+E36+E38+E39+E40</f>
        <v>8620</v>
      </c>
      <c r="F29" s="237">
        <f t="shared" si="1"/>
        <v>-3302</v>
      </c>
      <c r="G29" s="237">
        <f t="shared" si="1"/>
        <v>-3093</v>
      </c>
      <c r="H29" s="237">
        <f t="shared" si="1"/>
        <v>-3913</v>
      </c>
      <c r="I29" s="237">
        <f t="shared" si="1"/>
        <v>-3250</v>
      </c>
      <c r="J29" s="237">
        <f t="shared" si="1"/>
        <v>-6101</v>
      </c>
      <c r="K29" s="237">
        <f t="shared" si="1"/>
        <v>7634</v>
      </c>
      <c r="L29" s="237">
        <f t="shared" si="1"/>
        <v>-5866</v>
      </c>
      <c r="M29" s="237">
        <f t="shared" si="1"/>
        <v>657</v>
      </c>
      <c r="N29" s="217"/>
      <c r="O29" s="156"/>
    </row>
    <row r="30" spans="1:15" s="126" customFormat="1" ht="16.5" customHeight="1">
      <c r="A30" s="136" t="s">
        <v>399</v>
      </c>
      <c r="B30" s="157"/>
      <c r="C30" s="158" t="s">
        <v>90</v>
      </c>
      <c r="D30" s="212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3">
        <v>0</v>
      </c>
      <c r="N30" s="217"/>
      <c r="O30" s="156"/>
    </row>
    <row r="31" spans="1:15" s="126" customFormat="1" ht="16.5" customHeight="1">
      <c r="A31" s="136" t="s">
        <v>400</v>
      </c>
      <c r="B31" s="157"/>
      <c r="C31" s="158" t="s">
        <v>100</v>
      </c>
      <c r="D31" s="212">
        <v>1072</v>
      </c>
      <c r="E31" s="212">
        <v>8620</v>
      </c>
      <c r="F31" s="212">
        <v>-3302</v>
      </c>
      <c r="G31" s="212">
        <v>-3093</v>
      </c>
      <c r="H31" s="212">
        <v>-3913</v>
      </c>
      <c r="I31" s="212">
        <v>-3250</v>
      </c>
      <c r="J31" s="212">
        <v>-6101</v>
      </c>
      <c r="K31" s="212">
        <v>7634</v>
      </c>
      <c r="L31" s="212">
        <v>-5866</v>
      </c>
      <c r="M31" s="213">
        <v>657</v>
      </c>
      <c r="N31" s="217"/>
      <c r="O31" s="156"/>
    </row>
    <row r="32" spans="1:15" s="126" customFormat="1" ht="16.5" customHeight="1">
      <c r="A32" s="133"/>
      <c r="B32" s="157"/>
      <c r="C32" s="292"/>
      <c r="D32" s="358"/>
      <c r="E32" s="358"/>
      <c r="F32" s="358"/>
      <c r="G32" s="358"/>
      <c r="H32" s="358"/>
      <c r="I32" s="358"/>
      <c r="J32" s="358"/>
      <c r="K32" s="358"/>
      <c r="L32" s="358"/>
      <c r="M32" s="382"/>
      <c r="N32" s="217"/>
      <c r="O32" s="156"/>
    </row>
    <row r="33" spans="1:15" s="126" customFormat="1" ht="16.5" customHeight="1">
      <c r="A33" s="136" t="s">
        <v>401</v>
      </c>
      <c r="B33" s="157"/>
      <c r="C33" s="292" t="s">
        <v>98</v>
      </c>
      <c r="D33" s="212">
        <v>0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3">
        <v>0</v>
      </c>
      <c r="N33" s="218"/>
      <c r="O33" s="156"/>
    </row>
    <row r="34" spans="1:15" s="126" customFormat="1" ht="16.5" customHeight="1">
      <c r="A34" s="136" t="s">
        <v>402</v>
      </c>
      <c r="B34" s="157"/>
      <c r="C34" s="158" t="s">
        <v>97</v>
      </c>
      <c r="D34" s="215">
        <v>0</v>
      </c>
      <c r="E34" s="215">
        <v>0</v>
      </c>
      <c r="F34" s="215">
        <v>0</v>
      </c>
      <c r="G34" s="215">
        <v>0</v>
      </c>
      <c r="H34" s="215">
        <v>0</v>
      </c>
      <c r="I34" s="215">
        <v>0</v>
      </c>
      <c r="J34" s="215">
        <v>0</v>
      </c>
      <c r="K34" s="215">
        <v>0</v>
      </c>
      <c r="L34" s="215">
        <v>0</v>
      </c>
      <c r="M34" s="239">
        <v>0</v>
      </c>
      <c r="N34" s="217"/>
      <c r="O34" s="156"/>
    </row>
    <row r="35" spans="1:15" s="126" customFormat="1" ht="16.5" customHeight="1">
      <c r="A35" s="305" t="s">
        <v>503</v>
      </c>
      <c r="B35" s="157"/>
      <c r="C35" s="159" t="s">
        <v>127</v>
      </c>
      <c r="D35" s="215">
        <v>0</v>
      </c>
      <c r="E35" s="215">
        <v>0</v>
      </c>
      <c r="F35" s="215">
        <v>0</v>
      </c>
      <c r="G35" s="215">
        <v>0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7"/>
      <c r="O35" s="156"/>
    </row>
    <row r="36" spans="1:15" s="126" customFormat="1" ht="16.5" customHeight="1">
      <c r="A36" s="136" t="s">
        <v>403</v>
      </c>
      <c r="B36" s="157"/>
      <c r="C36" s="159" t="s">
        <v>99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7"/>
      <c r="O36" s="156"/>
    </row>
    <row r="37" spans="1:15" s="126" customFormat="1" ht="16.5" customHeight="1">
      <c r="A37" s="133"/>
      <c r="B37" s="157"/>
      <c r="C37" s="292"/>
      <c r="D37" s="358">
        <v>0</v>
      </c>
      <c r="E37" s="358">
        <v>0</v>
      </c>
      <c r="F37" s="358">
        <v>0</v>
      </c>
      <c r="G37" s="358">
        <v>0</v>
      </c>
      <c r="H37" s="358">
        <v>0</v>
      </c>
      <c r="I37" s="358">
        <v>0</v>
      </c>
      <c r="J37" s="358">
        <v>0</v>
      </c>
      <c r="K37" s="358">
        <v>0</v>
      </c>
      <c r="L37" s="358">
        <v>0</v>
      </c>
      <c r="M37" s="382">
        <v>0</v>
      </c>
      <c r="N37" s="217"/>
      <c r="O37" s="156"/>
    </row>
    <row r="38" spans="1:15" s="126" customFormat="1" ht="16.5" customHeight="1">
      <c r="A38" s="136" t="s">
        <v>404</v>
      </c>
      <c r="B38" s="157"/>
      <c r="C38" s="158" t="s">
        <v>148</v>
      </c>
      <c r="D38" s="212">
        <v>0</v>
      </c>
      <c r="E38" s="212">
        <v>0</v>
      </c>
      <c r="F38" s="212">
        <v>0</v>
      </c>
      <c r="G38" s="212">
        <v>0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13">
        <v>0</v>
      </c>
      <c r="N38" s="217"/>
      <c r="O38" s="156"/>
    </row>
    <row r="39" spans="1:15" s="126" customFormat="1" ht="16.5" customHeight="1">
      <c r="A39" s="136" t="s">
        <v>405</v>
      </c>
      <c r="B39" s="157"/>
      <c r="C39" s="158" t="s">
        <v>149</v>
      </c>
      <c r="D39" s="212">
        <v>0</v>
      </c>
      <c r="E39" s="212">
        <v>0</v>
      </c>
      <c r="F39" s="212">
        <v>0</v>
      </c>
      <c r="G39" s="212">
        <v>0</v>
      </c>
      <c r="H39" s="212">
        <v>0</v>
      </c>
      <c r="I39" s="212">
        <v>0</v>
      </c>
      <c r="J39" s="212">
        <v>0</v>
      </c>
      <c r="K39" s="212">
        <v>0</v>
      </c>
      <c r="L39" s="212">
        <v>0</v>
      </c>
      <c r="M39" s="212">
        <v>0</v>
      </c>
      <c r="N39" s="217"/>
      <c r="O39" s="156"/>
    </row>
    <row r="40" spans="1:15" s="126" customFormat="1" ht="16.5" customHeight="1">
      <c r="A40" s="136" t="s">
        <v>406</v>
      </c>
      <c r="B40" s="157"/>
      <c r="C40" s="158" t="s">
        <v>150</v>
      </c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215">
        <v>0</v>
      </c>
      <c r="M40" s="215">
        <v>0</v>
      </c>
      <c r="N40" s="217"/>
      <c r="O40" s="156"/>
    </row>
    <row r="41" spans="1:15" s="126" customFormat="1" ht="16.5" customHeight="1">
      <c r="A41" s="133"/>
      <c r="B41" s="157"/>
      <c r="C41" s="292"/>
      <c r="D41" s="355"/>
      <c r="E41" s="355"/>
      <c r="F41" s="355"/>
      <c r="G41" s="355"/>
      <c r="H41" s="355"/>
      <c r="I41" s="355"/>
      <c r="J41" s="355"/>
      <c r="K41" s="355"/>
      <c r="L41" s="355"/>
      <c r="M41" s="381"/>
      <c r="N41" s="217"/>
      <c r="O41" s="156"/>
    </row>
    <row r="42" spans="1:15" s="126" customFormat="1" ht="16.5" customHeight="1">
      <c r="A42" s="136" t="s">
        <v>407</v>
      </c>
      <c r="B42" s="157"/>
      <c r="C42" s="161" t="s">
        <v>91</v>
      </c>
      <c r="D42" s="408">
        <f>D43</f>
        <v>27037</v>
      </c>
      <c r="E42" s="408">
        <f aca="true" t="shared" si="2" ref="E42:M42">E43</f>
        <v>-31794</v>
      </c>
      <c r="F42" s="408">
        <f t="shared" si="2"/>
        <v>-14646</v>
      </c>
      <c r="G42" s="408">
        <f t="shared" si="2"/>
        <v>-78</v>
      </c>
      <c r="H42" s="408">
        <f t="shared" si="2"/>
        <v>35844</v>
      </c>
      <c r="I42" s="408">
        <f t="shared" si="2"/>
        <v>6976.997000000076</v>
      </c>
      <c r="J42" s="408">
        <f t="shared" si="2"/>
        <v>5811</v>
      </c>
      <c r="K42" s="408">
        <f t="shared" si="2"/>
        <v>-15410</v>
      </c>
      <c r="L42" s="408">
        <f t="shared" si="2"/>
        <v>-12</v>
      </c>
      <c r="M42" s="408">
        <f t="shared" si="2"/>
        <v>-41292</v>
      </c>
      <c r="N42" s="217"/>
      <c r="O42" s="156"/>
    </row>
    <row r="43" spans="1:15" s="126" customFormat="1" ht="16.5" customHeight="1">
      <c r="A43" s="136" t="s">
        <v>408</v>
      </c>
      <c r="B43" s="157"/>
      <c r="C43" s="158" t="s">
        <v>114</v>
      </c>
      <c r="D43" s="407">
        <f>D46-(D10+D12+D30+D31+D33+D34+D36+D38)</f>
        <v>27037</v>
      </c>
      <c r="E43" s="407">
        <f aca="true" t="shared" si="3" ref="E43:M43">E46-(E10+E12+E30+E31+E33+E34+E36+E38)</f>
        <v>-31794</v>
      </c>
      <c r="F43" s="407">
        <f t="shared" si="3"/>
        <v>-14646</v>
      </c>
      <c r="G43" s="407">
        <f t="shared" si="3"/>
        <v>-78</v>
      </c>
      <c r="H43" s="407">
        <f t="shared" si="3"/>
        <v>35844</v>
      </c>
      <c r="I43" s="407">
        <f t="shared" si="3"/>
        <v>6976.997000000076</v>
      </c>
      <c r="J43" s="407">
        <f t="shared" si="3"/>
        <v>5811</v>
      </c>
      <c r="K43" s="407">
        <f t="shared" si="3"/>
        <v>-15410</v>
      </c>
      <c r="L43" s="407">
        <f t="shared" si="3"/>
        <v>-12</v>
      </c>
      <c r="M43" s="407">
        <f t="shared" si="3"/>
        <v>-41292</v>
      </c>
      <c r="N43" s="217"/>
      <c r="O43" s="156"/>
    </row>
    <row r="44" spans="1:15" s="126" customFormat="1" ht="16.5" customHeight="1">
      <c r="A44" s="136" t="s">
        <v>409</v>
      </c>
      <c r="B44" s="157"/>
      <c r="C44" s="158" t="s">
        <v>89</v>
      </c>
      <c r="D44" s="212">
        <v>0</v>
      </c>
      <c r="E44" s="212">
        <v>0</v>
      </c>
      <c r="F44" s="212">
        <v>0</v>
      </c>
      <c r="G44" s="212">
        <v>0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7"/>
      <c r="O44" s="156"/>
    </row>
    <row r="45" spans="1:15" s="126" customFormat="1" ht="13.5" customHeight="1" thickBot="1">
      <c r="A45" s="149"/>
      <c r="B45" s="157"/>
      <c r="C45" s="158"/>
      <c r="D45" s="361"/>
      <c r="E45" s="361"/>
      <c r="F45" s="361"/>
      <c r="G45" s="361"/>
      <c r="H45" s="361"/>
      <c r="I45" s="361"/>
      <c r="J45" s="361"/>
      <c r="K45" s="361"/>
      <c r="L45" s="361"/>
      <c r="M45" s="383"/>
      <c r="N45" s="221"/>
      <c r="O45" s="156"/>
    </row>
    <row r="46" spans="1:15" s="126" customFormat="1" ht="19.5" customHeight="1" thickBot="1" thickTop="1">
      <c r="A46" s="163" t="s">
        <v>410</v>
      </c>
      <c r="B46" s="157"/>
      <c r="C46" s="152" t="s">
        <v>171</v>
      </c>
      <c r="D46" s="216">
        <v>44000</v>
      </c>
      <c r="E46" s="216">
        <v>-51970</v>
      </c>
      <c r="F46" s="216">
        <v>12125</v>
      </c>
      <c r="G46" s="216">
        <v>37075</v>
      </c>
      <c r="H46" s="216">
        <v>-41827</v>
      </c>
      <c r="I46" s="216">
        <v>38910</v>
      </c>
      <c r="J46" s="216">
        <v>-55746</v>
      </c>
      <c r="K46" s="216">
        <v>71486</v>
      </c>
      <c r="L46" s="216">
        <v>251008</v>
      </c>
      <c r="M46" s="240">
        <v>57709</v>
      </c>
      <c r="N46" s="220"/>
      <c r="O46" s="156"/>
    </row>
    <row r="47" spans="1:15" ht="9" customHeight="1" thickBot="1" thickTop="1">
      <c r="A47" s="149"/>
      <c r="B47" s="85"/>
      <c r="C47" s="164"/>
      <c r="D47" s="223"/>
      <c r="E47" s="223"/>
      <c r="F47" s="223"/>
      <c r="G47" s="223"/>
      <c r="H47" s="223"/>
      <c r="I47" s="223"/>
      <c r="J47" s="223"/>
      <c r="K47" s="223"/>
      <c r="L47" s="223"/>
      <c r="M47" s="384"/>
      <c r="N47" s="223"/>
      <c r="O47" s="50"/>
    </row>
    <row r="48" spans="1:15" ht="9" customHeight="1" thickBot="1" thickTop="1">
      <c r="A48" s="149"/>
      <c r="B48" s="85"/>
      <c r="C48" s="165"/>
      <c r="D48" s="364"/>
      <c r="E48" s="364"/>
      <c r="F48" s="364"/>
      <c r="G48" s="364"/>
      <c r="H48" s="364"/>
      <c r="I48" s="364"/>
      <c r="J48" s="364"/>
      <c r="K48" s="364"/>
      <c r="L48" s="364"/>
      <c r="M48" s="385"/>
      <c r="N48" s="224"/>
      <c r="O48" s="50"/>
    </row>
    <row r="49" spans="1:15" ht="18.75" thickBot="1" thickTop="1">
      <c r="A49" s="163" t="s">
        <v>411</v>
      </c>
      <c r="B49" s="85"/>
      <c r="C49" s="152" t="s">
        <v>172</v>
      </c>
      <c r="D49" s="193">
        <v>109558</v>
      </c>
      <c r="E49" s="193">
        <v>57110</v>
      </c>
      <c r="F49" s="193">
        <v>67215</v>
      </c>
      <c r="G49" s="193">
        <v>112830</v>
      </c>
      <c r="H49" s="193">
        <v>78503</v>
      </c>
      <c r="I49" s="193">
        <v>117413</v>
      </c>
      <c r="J49" s="193">
        <v>61667</v>
      </c>
      <c r="K49" s="193">
        <v>133153</v>
      </c>
      <c r="L49" s="193">
        <v>379583</v>
      </c>
      <c r="M49" s="194">
        <v>436192</v>
      </c>
      <c r="N49" s="210"/>
      <c r="O49" s="50"/>
    </row>
    <row r="50" spans="1:15" ht="15.75" thickTop="1">
      <c r="A50" s="136" t="s">
        <v>412</v>
      </c>
      <c r="B50" s="85"/>
      <c r="C50" s="158" t="s">
        <v>173</v>
      </c>
      <c r="D50" s="195">
        <v>123100</v>
      </c>
      <c r="E50" s="195">
        <v>71130</v>
      </c>
      <c r="F50" s="195">
        <v>83255</v>
      </c>
      <c r="G50" s="195">
        <v>120330</v>
      </c>
      <c r="H50" s="195">
        <v>78503</v>
      </c>
      <c r="I50" s="195">
        <v>117413</v>
      </c>
      <c r="J50" s="195">
        <v>61667</v>
      </c>
      <c r="K50" s="195">
        <v>133153</v>
      </c>
      <c r="L50" s="195">
        <v>384161</v>
      </c>
      <c r="M50" s="195">
        <v>441870</v>
      </c>
      <c r="N50" s="208"/>
      <c r="O50" s="50"/>
    </row>
    <row r="51" spans="1:15" ht="15">
      <c r="A51" s="136" t="s">
        <v>413</v>
      </c>
      <c r="B51" s="85"/>
      <c r="C51" s="158" t="s">
        <v>174</v>
      </c>
      <c r="D51" s="195">
        <v>13542</v>
      </c>
      <c r="E51" s="195">
        <v>14020</v>
      </c>
      <c r="F51" s="195">
        <v>16040</v>
      </c>
      <c r="G51" s="195">
        <v>7500</v>
      </c>
      <c r="H51" s="195">
        <v>0</v>
      </c>
      <c r="I51" s="195">
        <v>0</v>
      </c>
      <c r="J51" s="195">
        <v>0</v>
      </c>
      <c r="K51" s="195">
        <v>0</v>
      </c>
      <c r="L51" s="195">
        <v>4578</v>
      </c>
      <c r="M51" s="195">
        <v>5678</v>
      </c>
      <c r="N51" s="225"/>
      <c r="O51" s="50"/>
    </row>
    <row r="52" spans="1:15" ht="9.75" customHeight="1" thickBot="1">
      <c r="A52" s="149"/>
      <c r="B52" s="85"/>
      <c r="C52" s="159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166"/>
      <c r="O52" s="50"/>
    </row>
    <row r="53" spans="1:17" ht="20.25" thickBot="1" thickTop="1">
      <c r="A53" s="149"/>
      <c r="B53" s="85"/>
      <c r="C53" s="167" t="s">
        <v>93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9"/>
      <c r="O53" s="50"/>
      <c r="Q53" s="33"/>
    </row>
    <row r="54" spans="1:17" ht="8.25" customHeight="1" thickTop="1">
      <c r="A54" s="149"/>
      <c r="B54" s="85"/>
      <c r="C54" s="170"/>
      <c r="D54" s="171"/>
      <c r="E54" s="171"/>
      <c r="F54" s="171"/>
      <c r="G54" s="171"/>
      <c r="H54" s="171"/>
      <c r="I54" s="171"/>
      <c r="J54" s="171"/>
      <c r="K54" s="172"/>
      <c r="L54" s="172"/>
      <c r="M54" s="172"/>
      <c r="N54" s="172"/>
      <c r="O54" s="50"/>
      <c r="Q54" s="33"/>
    </row>
    <row r="55" spans="1:17" ht="15.75">
      <c r="A55" s="149"/>
      <c r="B55" s="85"/>
      <c r="C55" s="278"/>
      <c r="D55" s="33"/>
      <c r="E55" s="33"/>
      <c r="F55" s="33"/>
      <c r="G55" s="33"/>
      <c r="H55" s="33"/>
      <c r="I55" s="33"/>
      <c r="J55" s="33"/>
      <c r="K55" s="47"/>
      <c r="L55" s="47"/>
      <c r="M55" s="33"/>
      <c r="N55" s="47"/>
      <c r="O55" s="50"/>
      <c r="Q55" s="33"/>
    </row>
    <row r="56" spans="1:17" ht="15.75">
      <c r="A56" s="149"/>
      <c r="B56" s="85"/>
      <c r="C56" s="33" t="s">
        <v>151</v>
      </c>
      <c r="D56" s="33"/>
      <c r="E56" s="33"/>
      <c r="F56" s="33"/>
      <c r="G56" s="33"/>
      <c r="H56" s="33"/>
      <c r="I56" s="33"/>
      <c r="J56" s="33"/>
      <c r="K56" s="47"/>
      <c r="L56" s="47"/>
      <c r="M56" s="33" t="s">
        <v>92</v>
      </c>
      <c r="N56" s="47"/>
      <c r="O56" s="50"/>
      <c r="Q56" s="33"/>
    </row>
    <row r="57" spans="1:17" ht="15.75">
      <c r="A57" s="149"/>
      <c r="B57" s="85"/>
      <c r="C57" s="71" t="s">
        <v>170</v>
      </c>
      <c r="D57" s="33"/>
      <c r="E57" s="33"/>
      <c r="F57" s="33"/>
      <c r="G57" s="33"/>
      <c r="H57" s="33"/>
      <c r="I57" s="33"/>
      <c r="J57" s="33"/>
      <c r="K57" s="47"/>
      <c r="L57" s="47"/>
      <c r="M57" s="33" t="s">
        <v>153</v>
      </c>
      <c r="N57" s="47"/>
      <c r="O57" s="50"/>
      <c r="Q57" s="33"/>
    </row>
    <row r="58" spans="1:17" ht="15.75">
      <c r="A58" s="149"/>
      <c r="B58" s="85"/>
      <c r="C58" s="71" t="s">
        <v>145</v>
      </c>
      <c r="D58" s="33"/>
      <c r="E58" s="33"/>
      <c r="F58" s="33"/>
      <c r="G58" s="33"/>
      <c r="H58" s="33"/>
      <c r="I58" s="33"/>
      <c r="J58" s="33"/>
      <c r="K58" s="47"/>
      <c r="L58" s="47"/>
      <c r="M58" s="273"/>
      <c r="N58" s="47"/>
      <c r="O58" s="50"/>
      <c r="Q58" s="33"/>
    </row>
    <row r="59" spans="1:17" ht="9.75" customHeight="1" thickBot="1">
      <c r="A59" s="173"/>
      <c r="B59" s="174"/>
      <c r="C59" s="175"/>
      <c r="D59" s="254"/>
      <c r="E59" s="254"/>
      <c r="F59" s="254"/>
      <c r="G59" s="254"/>
      <c r="H59" s="254"/>
      <c r="I59" s="254"/>
      <c r="J59" s="254"/>
      <c r="K59" s="255"/>
      <c r="L59" s="255"/>
      <c r="M59" s="255"/>
      <c r="N59" s="255"/>
      <c r="O59" s="58"/>
      <c r="Q59" s="33"/>
    </row>
    <row r="60" spans="1:17" ht="16.5" thickTop="1">
      <c r="A60" s="55"/>
      <c r="B60" s="176"/>
      <c r="C60" s="71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33"/>
      <c r="P60" s="33"/>
      <c r="Q60" s="33"/>
    </row>
    <row r="61" spans="4:14" ht="15"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</row>
    <row r="62" spans="1:16" s="273" customFormat="1" ht="15" customHeight="1">
      <c r="A62" s="47"/>
      <c r="B62" s="318" t="s">
        <v>193</v>
      </c>
      <c r="C62" s="308"/>
      <c r="D62" s="415" t="str">
        <f>IF(COUNTA(D10:M10,D12:M27,D29:M31,D33:M36,D38:M40,D42:M44,D46:M46,D49:M51)/340*100=100,"OK - Table 3E is fully completed","WARNING - Table 3E is not fully completed, please fill in figure, L, M or 0")</f>
        <v>OK - Table 3E is fully completed</v>
      </c>
      <c r="E62" s="415"/>
      <c r="F62" s="415"/>
      <c r="G62" s="415"/>
      <c r="H62" s="415"/>
      <c r="I62" s="415"/>
      <c r="J62" s="415"/>
      <c r="K62" s="415"/>
      <c r="L62" s="415"/>
      <c r="M62" s="415"/>
      <c r="N62" s="309"/>
      <c r="O62" s="295"/>
      <c r="P62" s="319"/>
    </row>
    <row r="63" spans="1:16" s="273" customFormat="1" ht="15">
      <c r="A63" s="47"/>
      <c r="B63" s="296" t="s">
        <v>194</v>
      </c>
      <c r="C63" s="144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297"/>
      <c r="P63" s="319"/>
    </row>
    <row r="64" spans="1:16" s="273" customFormat="1" ht="15.75">
      <c r="A64" s="47"/>
      <c r="B64" s="319"/>
      <c r="C64" s="311" t="s">
        <v>480</v>
      </c>
      <c r="D64" s="378">
        <f>IF(D46="M",0,D46)-IF(D10="M",0,D10)-IF(D12="M",0,D12)-IF(D29="M",0,D29)-IF(D42="M",0,D42)</f>
        <v>0</v>
      </c>
      <c r="E64" s="378">
        <f aca="true" t="shared" si="4" ref="E64:J64">IF(E46="M",0,E46)-IF(E10="M",0,E10)-IF(E12="M",0,E12)-IF(E29="M",0,E29)-IF(E42="M",0,E42)</f>
        <v>0</v>
      </c>
      <c r="F64" s="378">
        <f t="shared" si="4"/>
        <v>0</v>
      </c>
      <c r="G64" s="378">
        <f t="shared" si="4"/>
        <v>0</v>
      </c>
      <c r="H64" s="378">
        <f t="shared" si="4"/>
        <v>0</v>
      </c>
      <c r="I64" s="378">
        <f t="shared" si="4"/>
        <v>0</v>
      </c>
      <c r="J64" s="378">
        <f t="shared" si="4"/>
        <v>0</v>
      </c>
      <c r="K64" s="378">
        <f>IF(K46="M",0,K46)-IF(K10="M",0,K10)-IF(K12="M",0,K12)-IF(K29="M",0,K29)-IF(K42="M",0,K42)</f>
        <v>0</v>
      </c>
      <c r="L64" s="378">
        <f>IF(L46="M",0,L46)-IF(L10="M",0,L10)-IF(L12="M",0,L12)-IF(L29="M",0,L29)-IF(L42="M",0,L42)</f>
        <v>0</v>
      </c>
      <c r="M64" s="378">
        <f>IF(M46="M",0,M46)-IF(M10="M",0,M10)-IF(M12="M",0,M12)-IF(M29="M",0,M29)-IF(M42="M",0,M42)</f>
        <v>0</v>
      </c>
      <c r="N64" s="320"/>
      <c r="O64" s="297"/>
      <c r="P64" s="319"/>
    </row>
    <row r="65" spans="1:16" s="273" customFormat="1" ht="15.75">
      <c r="A65" s="47"/>
      <c r="B65" s="319"/>
      <c r="C65" s="311" t="s">
        <v>481</v>
      </c>
      <c r="D65" s="378">
        <f>IF(D12="M",0,D12)-IF(D13="M",0,D13)-IF(D14="M",0,D14)-IF(D15="M",0,D15)-IF(D22="M",0,D22)-IF(D27="M",0,D27)</f>
        <v>0</v>
      </c>
      <c r="E65" s="378">
        <f aca="true" t="shared" si="5" ref="E65:J65">IF(E12="M",0,E12)-IF(E13="M",0,E13)-IF(E14="M",0,E14)-IF(E15="M",0,E15)-IF(E22="M",0,E22)-IF(E27="M",0,E27)</f>
        <v>0</v>
      </c>
      <c r="F65" s="378">
        <f t="shared" si="5"/>
        <v>0</v>
      </c>
      <c r="G65" s="378">
        <f t="shared" si="5"/>
        <v>0</v>
      </c>
      <c r="H65" s="378">
        <f t="shared" si="5"/>
        <v>0</v>
      </c>
      <c r="I65" s="378">
        <f t="shared" si="5"/>
        <v>0</v>
      </c>
      <c r="J65" s="378">
        <f t="shared" si="5"/>
        <v>0</v>
      </c>
      <c r="K65" s="378">
        <f>IF(K12="M",0,K12)-IF(K13="M",0,K13)-IF(K14="M",0,K14)-IF(K15="M",0,K15)-IF(K22="M",0,K22)-IF(K27="M",0,K27)</f>
        <v>0</v>
      </c>
      <c r="L65" s="378">
        <f>IF(L12="M",0,L12)-IF(L13="M",0,L13)-IF(L14="M",0,L14)-IF(L15="M",0,L15)-IF(L22="M",0,L22)-IF(L27="M",0,L27)</f>
        <v>0</v>
      </c>
      <c r="M65" s="378">
        <f>IF(M12="M",0,M12)-IF(M13="M",0,M13)-IF(M14="M",0,M14)-IF(M15="M",0,M15)-IF(M22="M",0,M22)-IF(M27="M",0,M27)</f>
        <v>0</v>
      </c>
      <c r="N65" s="320"/>
      <c r="O65" s="297"/>
      <c r="P65" s="319"/>
    </row>
    <row r="66" spans="1:16" s="273" customFormat="1" ht="15.75">
      <c r="A66" s="47"/>
      <c r="B66" s="319"/>
      <c r="C66" s="186" t="s">
        <v>490</v>
      </c>
      <c r="D66" s="378">
        <f>IF(D15="M",0,D15)-IF(D18="M",0,D18)-IF(D19="M",0,D19)</f>
        <v>0</v>
      </c>
      <c r="E66" s="378">
        <f aca="true" t="shared" si="6" ref="E66:J66">IF(E15="M",0,E15)-IF(E18="M",0,E18)-IF(E19="M",0,E19)</f>
        <v>0</v>
      </c>
      <c r="F66" s="378">
        <f t="shared" si="6"/>
        <v>0</v>
      </c>
      <c r="G66" s="378">
        <f t="shared" si="6"/>
        <v>0</v>
      </c>
      <c r="H66" s="378">
        <f t="shared" si="6"/>
        <v>0</v>
      </c>
      <c r="I66" s="378">
        <f t="shared" si="6"/>
        <v>0</v>
      </c>
      <c r="J66" s="378">
        <f t="shared" si="6"/>
        <v>0</v>
      </c>
      <c r="K66" s="378">
        <f>IF(K15="M",0,K15)-IF(K18="M",0,K18)-IF(K19="M",0,K19)</f>
        <v>0</v>
      </c>
      <c r="L66" s="378">
        <f>IF(L15="M",0,L15)-IF(L18="M",0,L18)-IF(L19="M",0,L19)</f>
        <v>0</v>
      </c>
      <c r="M66" s="378">
        <f>IF(M15="M",0,M15)-IF(M18="M",0,M18)-IF(M19="M",0,M19)</f>
        <v>0</v>
      </c>
      <c r="N66" s="320"/>
      <c r="O66" s="297"/>
      <c r="P66" s="319"/>
    </row>
    <row r="67" spans="1:16" s="273" customFormat="1" ht="15.75">
      <c r="A67" s="47"/>
      <c r="B67" s="319"/>
      <c r="C67" s="311" t="s">
        <v>482</v>
      </c>
      <c r="D67" s="378">
        <f>IF(D15="M",0,D15)-IF(D16="M",0,D16)-IF(D17="M",0,D17)</f>
        <v>0</v>
      </c>
      <c r="E67" s="378">
        <f aca="true" t="shared" si="7" ref="E67:J67">IF(E15="M",0,E15)-IF(E16="M",0,E16)-IF(E17="M",0,E17)</f>
        <v>0</v>
      </c>
      <c r="F67" s="378">
        <f t="shared" si="7"/>
        <v>0</v>
      </c>
      <c r="G67" s="378">
        <f t="shared" si="7"/>
        <v>0</v>
      </c>
      <c r="H67" s="378">
        <f t="shared" si="7"/>
        <v>0</v>
      </c>
      <c r="I67" s="378">
        <f t="shared" si="7"/>
        <v>0</v>
      </c>
      <c r="J67" s="378">
        <f t="shared" si="7"/>
        <v>0</v>
      </c>
      <c r="K67" s="378">
        <f>IF(K15="M",0,K15)-IF(K16="M",0,K16)-IF(K17="M",0,K17)</f>
        <v>0</v>
      </c>
      <c r="L67" s="378">
        <f>IF(L15="M",0,L15)-IF(L16="M",0,L16)-IF(L17="M",0,L17)</f>
        <v>0</v>
      </c>
      <c r="M67" s="378">
        <f>IF(M15="M",0,M15)-IF(M16="M",0,M16)-IF(M17="M",0,M17)</f>
        <v>0</v>
      </c>
      <c r="N67" s="320"/>
      <c r="O67" s="297"/>
      <c r="P67" s="319"/>
    </row>
    <row r="68" spans="1:16" s="273" customFormat="1" ht="15.75">
      <c r="A68" s="47"/>
      <c r="B68" s="319"/>
      <c r="C68" s="311" t="s">
        <v>488</v>
      </c>
      <c r="D68" s="378">
        <f>IF(D19="M",0,D19)-IF(D20="M",0,D20)-IF(D21="M",0,D21)</f>
        <v>0</v>
      </c>
      <c r="E68" s="378">
        <f aca="true" t="shared" si="8" ref="E68:J68">IF(E19="M",0,E19)-IF(E20="M",0,E20)-IF(E21="M",0,E21)</f>
        <v>0</v>
      </c>
      <c r="F68" s="378">
        <f t="shared" si="8"/>
        <v>0</v>
      </c>
      <c r="G68" s="378">
        <f t="shared" si="8"/>
        <v>0</v>
      </c>
      <c r="H68" s="378">
        <f t="shared" si="8"/>
        <v>0</v>
      </c>
      <c r="I68" s="378">
        <f t="shared" si="8"/>
        <v>0</v>
      </c>
      <c r="J68" s="378">
        <f t="shared" si="8"/>
        <v>0</v>
      </c>
      <c r="K68" s="378">
        <f>IF(K19="M",0,K19)-IF(K20="M",0,K20)-IF(K21="M",0,K21)</f>
        <v>0</v>
      </c>
      <c r="L68" s="378">
        <f>IF(L19="M",0,L19)-IF(L20="M",0,L20)-IF(L21="M",0,L21)</f>
        <v>0</v>
      </c>
      <c r="M68" s="378">
        <f>IF(M19="M",0,M19)-IF(M20="M",0,M20)-IF(M21="M",0,M21)</f>
        <v>0</v>
      </c>
      <c r="N68" s="320"/>
      <c r="O68" s="297"/>
      <c r="P68" s="319"/>
    </row>
    <row r="69" spans="1:16" s="273" customFormat="1" ht="15.75">
      <c r="A69" s="47"/>
      <c r="B69" s="319"/>
      <c r="C69" s="311" t="s">
        <v>491</v>
      </c>
      <c r="D69" s="378">
        <f>IF(D22="M",0,D22)-IF(D23="M",0,D23)-IF(D24="M",0,D24)</f>
        <v>0</v>
      </c>
      <c r="E69" s="378">
        <f aca="true" t="shared" si="9" ref="E69:J69">IF(E22="M",0,E22)-IF(E23="M",0,E23)-IF(E24="M",0,E24)</f>
        <v>0</v>
      </c>
      <c r="F69" s="378">
        <f t="shared" si="9"/>
        <v>0</v>
      </c>
      <c r="G69" s="378">
        <f t="shared" si="9"/>
        <v>0</v>
      </c>
      <c r="H69" s="378">
        <f t="shared" si="9"/>
        <v>0</v>
      </c>
      <c r="I69" s="378">
        <f t="shared" si="9"/>
        <v>0</v>
      </c>
      <c r="J69" s="378">
        <f t="shared" si="9"/>
        <v>0</v>
      </c>
      <c r="K69" s="378">
        <f>IF(K22="M",0,K22)-IF(K23="M",0,K23)-IF(K24="M",0,K24)</f>
        <v>0</v>
      </c>
      <c r="L69" s="378">
        <f>IF(L22="M",0,L22)-IF(L23="M",0,L23)-IF(L24="M",0,L24)</f>
        <v>0</v>
      </c>
      <c r="M69" s="378">
        <f>IF(M22="M",0,M22)-IF(M23="M",0,M23)-IF(M24="M",0,M24)</f>
        <v>0</v>
      </c>
      <c r="N69" s="320"/>
      <c r="O69" s="297"/>
      <c r="P69" s="319"/>
    </row>
    <row r="70" spans="1:16" s="273" customFormat="1" ht="15.75">
      <c r="A70" s="47"/>
      <c r="B70" s="319"/>
      <c r="C70" s="311" t="s">
        <v>489</v>
      </c>
      <c r="D70" s="378">
        <f>IF(D24="M",0,D24)-IF(D25="M",0,D25)-IF(D26="M",0,D26)</f>
        <v>0</v>
      </c>
      <c r="E70" s="378">
        <f aca="true" t="shared" si="10" ref="E70:J70">IF(E24="M",0,E24)-IF(E25="M",0,E25)-IF(E26="M",0,E26)</f>
        <v>0</v>
      </c>
      <c r="F70" s="378">
        <f t="shared" si="10"/>
        <v>0</v>
      </c>
      <c r="G70" s="378">
        <f t="shared" si="10"/>
        <v>0</v>
      </c>
      <c r="H70" s="378">
        <f t="shared" si="10"/>
        <v>0</v>
      </c>
      <c r="I70" s="378">
        <f t="shared" si="10"/>
        <v>0</v>
      </c>
      <c r="J70" s="378">
        <f t="shared" si="10"/>
        <v>0</v>
      </c>
      <c r="K70" s="378">
        <f>IF(K24="M",0,K24)-IF(K25="M",0,K25)-IF(K26="M",0,K26)</f>
        <v>0</v>
      </c>
      <c r="L70" s="378">
        <f>IF(L24="M",0,L24)-IF(L25="M",0,L25)-IF(L26="M",0,L26)</f>
        <v>0</v>
      </c>
      <c r="M70" s="378">
        <f>IF(M24="M",0,M24)-IF(M25="M",0,M25)-IF(M26="M",0,M26)</f>
        <v>0</v>
      </c>
      <c r="N70" s="320"/>
      <c r="O70" s="297"/>
      <c r="P70" s="319"/>
    </row>
    <row r="71" spans="1:16" s="273" customFormat="1" ht="23.25">
      <c r="A71" s="47"/>
      <c r="B71" s="319"/>
      <c r="C71" s="311" t="s">
        <v>483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 aca="true" t="shared" si="11" ref="E71:J71">IF(E29="M",0,E29)-IF(E30="M",0,E30)-IF(E31="M",0,E31)-IF(E33="M",0,E33)-IF(E34="M",0,E34)-IF(E36="M",0,E36)-IF(E38="M",0,E38)-IF(E39="M",0,E39)-IF(E40="M",0,E40)</f>
        <v>0</v>
      </c>
      <c r="F71" s="378">
        <f t="shared" si="11"/>
        <v>0</v>
      </c>
      <c r="G71" s="378">
        <f t="shared" si="11"/>
        <v>0</v>
      </c>
      <c r="H71" s="378">
        <f t="shared" si="11"/>
        <v>0</v>
      </c>
      <c r="I71" s="378">
        <f t="shared" si="11"/>
        <v>0</v>
      </c>
      <c r="J71" s="378">
        <f t="shared" si="11"/>
        <v>0</v>
      </c>
      <c r="K71" s="378">
        <f>IF(K29="M",0,K29)-IF(K30="M",0,K30)-IF(K31="M",0,K31)-IF(K33="M",0,K33)-IF(K34="M",0,K34)-IF(K36="M",0,K36)-IF(K38="M",0,K38)-IF(K39="M",0,K39)-IF(K40="M",0,K40)</f>
        <v>0</v>
      </c>
      <c r="L71" s="378">
        <f>IF(L29="M",0,L29)-IF(L30="M",0,L30)-IF(L31="M",0,L31)-IF(L33="M",0,L33)-IF(L34="M",0,L34)-IF(L36="M",0,L36)-IF(L38="M",0,L38)-IF(L39="M",0,L39)-IF(L40="M",0,L40)</f>
        <v>0</v>
      </c>
      <c r="M71" s="378">
        <f>IF(M29="M",0,M29)-IF(M30="M",0,M30)-IF(M31="M",0,M31)-IF(M33="M",0,M33)-IF(M34="M",0,M34)-IF(M36="M",0,M36)-IF(M38="M",0,M38)-IF(M39="M",0,M39)-IF(M40="M",0,M40)</f>
        <v>0</v>
      </c>
      <c r="N71" s="320"/>
      <c r="O71" s="297"/>
      <c r="P71" s="319"/>
    </row>
    <row r="72" spans="1:15" s="273" customFormat="1" ht="15.75">
      <c r="A72" s="47"/>
      <c r="B72" s="319"/>
      <c r="C72" s="311" t="s">
        <v>484</v>
      </c>
      <c r="D72" s="378">
        <f>IF(D42="M",0,D42)-IF(D43="M",0,D43)-IF(D44="M",0,D44)</f>
        <v>0</v>
      </c>
      <c r="E72" s="378">
        <f aca="true" t="shared" si="12" ref="E72:J72">IF(E42="M",0,E42)-IF(E43="M",0,E43)-IF(E44="M",0,E44)</f>
        <v>0</v>
      </c>
      <c r="F72" s="378">
        <f t="shared" si="12"/>
        <v>0</v>
      </c>
      <c r="G72" s="378">
        <f t="shared" si="12"/>
        <v>0</v>
      </c>
      <c r="H72" s="378">
        <f t="shared" si="12"/>
        <v>0</v>
      </c>
      <c r="I72" s="378">
        <f t="shared" si="12"/>
        <v>0</v>
      </c>
      <c r="J72" s="378">
        <f t="shared" si="12"/>
        <v>0</v>
      </c>
      <c r="K72" s="378">
        <f>IF(K42="M",0,K42)-IF(K43="M",0,K43)-IF(K44="M",0,K44)</f>
        <v>0</v>
      </c>
      <c r="L72" s="378">
        <f>IF(L42="M",0,L42)-IF(L43="M",0,L43)-IF(L44="M",0,L44)</f>
        <v>0</v>
      </c>
      <c r="M72" s="378">
        <f>IF(M42="M",0,M42)-IF(M43="M",0,M43)-IF(M44="M",0,M44)</f>
        <v>0</v>
      </c>
      <c r="N72" s="61"/>
      <c r="O72" s="297"/>
    </row>
    <row r="73" spans="1:15" s="273" customFormat="1" ht="15.75">
      <c r="A73" s="47"/>
      <c r="B73" s="319"/>
      <c r="C73" s="311" t="s">
        <v>495</v>
      </c>
      <c r="D73" s="378">
        <f>IF(D49="M",0,D49)-IF(D50="M",0,D50)+IF(D51="M",0,D51)</f>
        <v>0</v>
      </c>
      <c r="E73" s="378">
        <f aca="true" t="shared" si="13" ref="E73:J73">IF(E49="M",0,E49)-IF(E50="M",0,E50)+IF(E51="M",0,E51)</f>
        <v>0</v>
      </c>
      <c r="F73" s="378">
        <f t="shared" si="13"/>
        <v>0</v>
      </c>
      <c r="G73" s="378">
        <f t="shared" si="13"/>
        <v>0</v>
      </c>
      <c r="H73" s="378">
        <f t="shared" si="13"/>
        <v>0</v>
      </c>
      <c r="I73" s="378">
        <f t="shared" si="13"/>
        <v>0</v>
      </c>
      <c r="J73" s="378">
        <f t="shared" si="13"/>
        <v>0</v>
      </c>
      <c r="K73" s="378">
        <f>IF(K49="M",0,K49)-IF(K50="M",0,K50)+IF(K51="M",0,K51)</f>
        <v>0</v>
      </c>
      <c r="L73" s="378">
        <f>IF(L49="M",0,L49)-IF(L50="M",0,L50)+IF(L51="M",0,L51)</f>
        <v>0</v>
      </c>
      <c r="M73" s="378">
        <f>IF(M49="M",0,M49)-IF(M50="M",0,M50)+IF(M51="M",0,M51)</f>
        <v>0</v>
      </c>
      <c r="N73" s="61"/>
      <c r="O73" s="297"/>
    </row>
    <row r="74" spans="1:15" s="273" customFormat="1" ht="15.75">
      <c r="A74" s="47"/>
      <c r="B74" s="313" t="s">
        <v>474</v>
      </c>
      <c r="C74" s="321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61"/>
      <c r="O74" s="297"/>
    </row>
    <row r="75" spans="1:15" s="273" customFormat="1" ht="15.75">
      <c r="A75" s="47"/>
      <c r="B75" s="322"/>
      <c r="C75" s="315" t="s">
        <v>485</v>
      </c>
      <c r="D75" s="377">
        <f>IF('Table 1'!J14="M",0,'Table 1'!J14)+IF(D10="M",0,D10)</f>
        <v>-14651.002999999924</v>
      </c>
      <c r="E75" s="377">
        <f>IF('Table 1'!K14="M",0,'Table 1'!K14)+IF(E10="M",0,E10)</f>
        <v>28897</v>
      </c>
      <c r="F75" s="377">
        <f>IF('Table 1'!L14="M",0,'Table 1'!L14)+IF(F10="M",0,F10)</f>
        <v>-60072</v>
      </c>
      <c r="G75" s="377">
        <f>IF('Table 1'!M14="M",0,'Table 1'!M14)+IF(G10="M",0,G10)</f>
        <v>-206433</v>
      </c>
      <c r="H75" s="377">
        <f>IF('Table 1'!N14="M",0,'Table 1'!N14)+IF(H10="M",0,H10)</f>
        <v>-42891</v>
      </c>
      <c r="I75" s="377">
        <f>IF('Table 1'!O14="M",0,'Table 1'!O14)+IF(I10="M",0,I10)</f>
        <v>14537.002999999924</v>
      </c>
      <c r="J75" s="377">
        <f>IF('Table 1'!P14="M",0,'Table 1'!P14)+IF(J10="M",0,J10)</f>
        <v>-70489</v>
      </c>
      <c r="K75" s="377">
        <f>IF('Table 1'!K14="M",0,'Table 1'!K14)+IF(K10="M",0,K10)</f>
        <v>121841</v>
      </c>
      <c r="L75" s="377">
        <f>IF('Table 1'!L14="M",0,'Table 1'!L14)+IF(L10="M",0,L10)</f>
        <v>190503</v>
      </c>
      <c r="M75" s="377">
        <f>IF('Table 1'!M14="M",0,'Table 1'!M14)+IF(M10="M",0,M10)</f>
        <v>-180183</v>
      </c>
      <c r="N75" s="316"/>
      <c r="O75" s="317"/>
    </row>
  </sheetData>
  <sheetProtection password="CC00" sheet="1" objects="1" scenarios="1"/>
  <mergeCells count="1">
    <mergeCell ref="D62:M62"/>
  </mergeCells>
  <conditionalFormatting sqref="D62:M62">
    <cfRule type="expression" priority="1" dxfId="2" stopIfTrue="1">
      <formula>COUNTA(D10:M10,D12:M27,D29:M31,D33:M36,D38:M40,D42:M44,D46:M46,D49:M51)/340*100&lt;&gt;100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O44"/>
  <sheetViews>
    <sheetView showGridLines="0" defaultGridColor="0" zoomScale="70" zoomScaleNormal="70" colorId="22" workbookViewId="0" topLeftCell="B4">
      <selection activeCell="E16" sqref="E16:N16"/>
    </sheetView>
  </sheetViews>
  <sheetFormatPr defaultColWidth="9.77734375" defaultRowHeight="15"/>
  <cols>
    <col min="1" max="1" width="36.21484375" style="47" hidden="1" customWidth="1"/>
    <col min="2" max="2" width="9.77734375" style="32" customWidth="1"/>
    <col min="3" max="3" width="40.77734375" style="32" customWidth="1"/>
    <col min="4" max="4" width="19.99609375" style="32" customWidth="1"/>
    <col min="5" max="9" width="10.77734375" style="32" customWidth="1"/>
    <col min="10" max="14" width="10.99609375" style="32" customWidth="1"/>
    <col min="15" max="16384" width="9.77734375" style="32" customWidth="1"/>
  </cols>
  <sheetData>
    <row r="1" ht="7.5" customHeight="1"/>
    <row r="2" spans="2:9" ht="18">
      <c r="B2" s="130" t="s">
        <v>1</v>
      </c>
      <c r="D2" s="131"/>
      <c r="E2" s="131"/>
      <c r="F2" s="131"/>
      <c r="G2" s="131"/>
      <c r="H2" s="131"/>
      <c r="I2" s="131"/>
    </row>
    <row r="3" ht="15.75" thickBot="1"/>
    <row r="4" spans="1:15" ht="16.5" thickTop="1">
      <c r="A4" s="132"/>
      <c r="B4" s="80"/>
      <c r="C4" s="82"/>
      <c r="D4" s="82"/>
      <c r="E4" s="82"/>
      <c r="F4" s="82"/>
      <c r="G4" s="82"/>
      <c r="H4" s="82"/>
      <c r="I4" s="82"/>
      <c r="J4" s="83"/>
      <c r="K4" s="83"/>
      <c r="L4" s="83"/>
      <c r="M4" s="83"/>
      <c r="N4" s="83"/>
      <c r="O4" s="84"/>
    </row>
    <row r="5" spans="1:15" ht="18.75">
      <c r="A5" s="133"/>
      <c r="B5" s="86"/>
      <c r="C5" s="71" t="str">
        <f>'Cover page'!E13</f>
        <v>Country: Hungary</v>
      </c>
      <c r="E5" s="110"/>
      <c r="I5" s="176" t="s">
        <v>2</v>
      </c>
      <c r="J5" s="374"/>
      <c r="K5" s="88"/>
      <c r="L5" s="89"/>
      <c r="M5" s="88"/>
      <c r="N5" s="90"/>
      <c r="O5" s="91"/>
    </row>
    <row r="6" spans="1:15" ht="15.75">
      <c r="A6" s="133"/>
      <c r="B6" s="86"/>
      <c r="C6" s="64" t="s">
        <v>103</v>
      </c>
      <c r="D6" s="53"/>
      <c r="E6" s="42">
        <v>1995</v>
      </c>
      <c r="F6" s="42">
        <v>1996</v>
      </c>
      <c r="G6" s="42">
        <v>1997</v>
      </c>
      <c r="H6" s="42">
        <v>1998</v>
      </c>
      <c r="I6" s="42">
        <v>1999</v>
      </c>
      <c r="J6" s="42">
        <v>2000</v>
      </c>
      <c r="K6" s="42">
        <v>2001</v>
      </c>
      <c r="L6" s="42">
        <v>2002</v>
      </c>
      <c r="M6" s="42">
        <v>2003</v>
      </c>
      <c r="N6" s="42">
        <v>2004</v>
      </c>
      <c r="O6" s="91"/>
    </row>
    <row r="7" spans="1:15" ht="15.75">
      <c r="A7" s="133"/>
      <c r="B7" s="86"/>
      <c r="C7" s="71" t="str">
        <f>'Cover page'!E14</f>
        <v>Date: 16/10/2009</v>
      </c>
      <c r="D7" s="134"/>
      <c r="E7" s="262" t="s">
        <v>5</v>
      </c>
      <c r="F7" s="262" t="s">
        <v>5</v>
      </c>
      <c r="G7" s="262" t="s">
        <v>5</v>
      </c>
      <c r="H7" s="262" t="s">
        <v>5</v>
      </c>
      <c r="I7" s="262" t="s">
        <v>5</v>
      </c>
      <c r="J7" s="262" t="s">
        <v>5</v>
      </c>
      <c r="K7" s="262" t="s">
        <v>5</v>
      </c>
      <c r="L7" s="262" t="s">
        <v>5</v>
      </c>
      <c r="M7" s="262" t="s">
        <v>5</v>
      </c>
      <c r="N7" s="263" t="s">
        <v>5</v>
      </c>
      <c r="O7" s="91"/>
    </row>
    <row r="8" spans="1:15" ht="16.5" thickBot="1">
      <c r="A8" s="133"/>
      <c r="B8" s="135" t="s">
        <v>47</v>
      </c>
      <c r="C8" s="105"/>
      <c r="D8" s="108"/>
      <c r="E8" s="386"/>
      <c r="F8" s="386"/>
      <c r="G8" s="386"/>
      <c r="H8" s="386"/>
      <c r="I8" s="386"/>
      <c r="J8" s="365"/>
      <c r="K8" s="365"/>
      <c r="L8" s="365"/>
      <c r="M8" s="365"/>
      <c r="N8" s="365"/>
      <c r="O8" s="91"/>
    </row>
    <row r="9" spans="1:15" ht="15.75">
      <c r="A9" s="133"/>
      <c r="B9" s="135" t="s">
        <v>48</v>
      </c>
      <c r="C9" s="103"/>
      <c r="D9" s="103"/>
      <c r="E9" s="103"/>
      <c r="F9" s="103"/>
      <c r="G9" s="103"/>
      <c r="H9" s="103"/>
      <c r="I9" s="103"/>
      <c r="J9" s="366"/>
      <c r="K9" s="366"/>
      <c r="L9" s="366"/>
      <c r="M9" s="366"/>
      <c r="N9" s="366"/>
      <c r="O9" s="91"/>
    </row>
    <row r="10" spans="1:15" ht="15.75">
      <c r="A10" s="136" t="s">
        <v>109</v>
      </c>
      <c r="B10" s="137">
        <v>2</v>
      </c>
      <c r="C10" s="138" t="s">
        <v>49</v>
      </c>
      <c r="D10" s="138"/>
      <c r="E10" s="27">
        <v>28895</v>
      </c>
      <c r="F10" s="27">
        <v>20267</v>
      </c>
      <c r="G10" s="27">
        <v>34884</v>
      </c>
      <c r="H10" s="27">
        <v>52258</v>
      </c>
      <c r="I10" s="27">
        <v>60860</v>
      </c>
      <c r="J10" s="27">
        <v>69659</v>
      </c>
      <c r="K10" s="27">
        <v>123082</v>
      </c>
      <c r="L10" s="27">
        <v>131542</v>
      </c>
      <c r="M10" s="27">
        <v>178802</v>
      </c>
      <c r="N10" s="27">
        <v>205480</v>
      </c>
      <c r="O10" s="91"/>
    </row>
    <row r="11" spans="1:15" ht="16.5" thickBot="1">
      <c r="A11" s="136"/>
      <c r="B11" s="137"/>
      <c r="C11" s="33"/>
      <c r="D11" s="33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91"/>
    </row>
    <row r="12" spans="1:15" ht="15.75">
      <c r="A12" s="136"/>
      <c r="B12" s="137"/>
      <c r="C12" s="96"/>
      <c r="D12" s="96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91"/>
    </row>
    <row r="13" spans="1:15" ht="15.75">
      <c r="A13" s="133"/>
      <c r="B13" s="137">
        <v>3</v>
      </c>
      <c r="C13" s="138" t="s">
        <v>50</v>
      </c>
      <c r="D13" s="138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91"/>
    </row>
    <row r="14" spans="1:15" ht="15">
      <c r="A14" s="133"/>
      <c r="B14" s="137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91"/>
    </row>
    <row r="15" spans="1:15" ht="15">
      <c r="A15" s="133"/>
      <c r="B15" s="137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91"/>
    </row>
    <row r="16" spans="1:15" ht="15.75">
      <c r="A16" s="136" t="s">
        <v>110</v>
      </c>
      <c r="B16" s="137"/>
      <c r="C16" s="54" t="s">
        <v>51</v>
      </c>
      <c r="D16" s="54"/>
      <c r="E16" s="27" t="s">
        <v>514</v>
      </c>
      <c r="F16" s="27" t="s">
        <v>514</v>
      </c>
      <c r="G16" s="27" t="s">
        <v>514</v>
      </c>
      <c r="H16" s="27" t="s">
        <v>514</v>
      </c>
      <c r="I16" s="27" t="s">
        <v>514</v>
      </c>
      <c r="J16" s="27" t="s">
        <v>514</v>
      </c>
      <c r="K16" s="27" t="s">
        <v>514</v>
      </c>
      <c r="L16" s="27" t="s">
        <v>514</v>
      </c>
      <c r="M16" s="27" t="s">
        <v>514</v>
      </c>
      <c r="N16" s="27" t="s">
        <v>514</v>
      </c>
      <c r="O16" s="91"/>
    </row>
    <row r="17" spans="1:15" ht="15">
      <c r="A17" s="133"/>
      <c r="B17" s="137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91"/>
    </row>
    <row r="18" spans="1:15" ht="15.75">
      <c r="A18" s="133"/>
      <c r="B18" s="137"/>
      <c r="C18" s="54" t="s">
        <v>52</v>
      </c>
      <c r="D18" s="54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91"/>
    </row>
    <row r="19" spans="1:15" ht="15.75">
      <c r="A19" s="133"/>
      <c r="B19" s="137"/>
      <c r="C19" s="54"/>
      <c r="D19" s="54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91"/>
    </row>
    <row r="20" spans="1:15" ht="15.75">
      <c r="A20" s="133"/>
      <c r="B20" s="137"/>
      <c r="C20" s="54"/>
      <c r="D20" s="54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91"/>
    </row>
    <row r="21" spans="1:15" ht="15.75">
      <c r="A21" s="133"/>
      <c r="B21" s="137"/>
      <c r="C21" s="54"/>
      <c r="D21" s="54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91"/>
    </row>
    <row r="22" spans="1:15" ht="15.75">
      <c r="A22" s="133"/>
      <c r="B22" s="137"/>
      <c r="C22" s="33"/>
      <c r="D22" s="33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91"/>
    </row>
    <row r="23" spans="1:15" ht="15.75">
      <c r="A23" s="133"/>
      <c r="B23" s="137"/>
      <c r="C23" s="33"/>
      <c r="D23" s="33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91"/>
    </row>
    <row r="24" spans="1:15" ht="15.75">
      <c r="A24" s="133"/>
      <c r="B24" s="137"/>
      <c r="C24" s="33"/>
      <c r="D24" s="33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91"/>
    </row>
    <row r="25" spans="1:15" ht="16.5" thickBot="1">
      <c r="A25" s="133"/>
      <c r="B25" s="13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91"/>
    </row>
    <row r="26" spans="1:15" ht="9.75" customHeight="1">
      <c r="A26" s="133"/>
      <c r="B26" s="137"/>
      <c r="C26" s="96"/>
      <c r="D26" s="96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91"/>
    </row>
    <row r="27" spans="1:15" ht="15.75">
      <c r="A27" s="133"/>
      <c r="B27" s="137">
        <v>4</v>
      </c>
      <c r="C27" s="138" t="s">
        <v>53</v>
      </c>
      <c r="D27" s="138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91"/>
    </row>
    <row r="28" spans="1:15" ht="15.75">
      <c r="A28" s="133"/>
      <c r="B28" s="139"/>
      <c r="C28" s="138" t="s">
        <v>54</v>
      </c>
      <c r="D28" s="138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91"/>
    </row>
    <row r="29" spans="1:15" ht="15.75">
      <c r="A29" s="133"/>
      <c r="B29" s="140"/>
      <c r="C29" s="33" t="s">
        <v>55</v>
      </c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91"/>
    </row>
    <row r="30" spans="1:15" ht="15">
      <c r="A30" s="133"/>
      <c r="B30" s="140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91"/>
    </row>
    <row r="31" spans="1:15" ht="15">
      <c r="A31" s="133"/>
      <c r="B31" s="140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91"/>
    </row>
    <row r="32" spans="1:15" ht="15">
      <c r="A32" s="133"/>
      <c r="B32" s="140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91"/>
    </row>
    <row r="33" spans="1:15" ht="15.75">
      <c r="A33" s="133"/>
      <c r="B33" s="140"/>
      <c r="C33" s="33" t="s">
        <v>56</v>
      </c>
      <c r="D33" s="33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91"/>
    </row>
    <row r="34" spans="1:15" ht="15">
      <c r="A34" s="133"/>
      <c r="B34" s="139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91"/>
    </row>
    <row r="35" spans="1:15" ht="15.75">
      <c r="A35" s="133"/>
      <c r="B35" s="139"/>
      <c r="C35" s="138"/>
      <c r="D35" s="138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91"/>
    </row>
    <row r="36" spans="1:15" ht="15.75" thickBot="1">
      <c r="A36" s="133"/>
      <c r="B36" s="140"/>
      <c r="C36" s="141"/>
      <c r="D36" s="141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91"/>
    </row>
    <row r="37" spans="1:15" ht="15.75">
      <c r="A37" s="133"/>
      <c r="B37" s="139"/>
      <c r="C37" s="33"/>
      <c r="D37" s="33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91"/>
    </row>
    <row r="38" spans="1:15" ht="15.75">
      <c r="A38" s="136" t="s">
        <v>111</v>
      </c>
      <c r="B38" s="137">
        <v>10</v>
      </c>
      <c r="C38" s="138" t="s">
        <v>57</v>
      </c>
      <c r="D38" s="33"/>
      <c r="E38" s="27">
        <v>5568568</v>
      </c>
      <c r="F38" s="27">
        <v>6847091</v>
      </c>
      <c r="G38" s="27">
        <v>8356210</v>
      </c>
      <c r="H38" s="27">
        <v>9900512</v>
      </c>
      <c r="I38" s="27">
        <v>11021140.9</v>
      </c>
      <c r="J38" s="27">
        <v>12734840</v>
      </c>
      <c r="K38" s="27">
        <v>14561105.9</v>
      </c>
      <c r="L38" s="27">
        <v>16348384</v>
      </c>
      <c r="M38" s="27">
        <v>17961939</v>
      </c>
      <c r="N38" s="27">
        <v>19735451</v>
      </c>
      <c r="O38" s="91"/>
    </row>
    <row r="39" spans="1:15" ht="15">
      <c r="A39" s="133"/>
      <c r="B39" s="117" t="s">
        <v>44</v>
      </c>
      <c r="O39" s="91"/>
    </row>
    <row r="40" spans="1:15" ht="15">
      <c r="A40" s="133"/>
      <c r="B40" s="117"/>
      <c r="C40" s="119" t="s">
        <v>37</v>
      </c>
      <c r="O40" s="91"/>
    </row>
    <row r="41" spans="1:15" ht="15.75">
      <c r="A41" s="133"/>
      <c r="B41" s="139"/>
      <c r="C41" s="119" t="s">
        <v>101</v>
      </c>
      <c r="D41" s="33"/>
      <c r="E41" s="33"/>
      <c r="F41" s="33"/>
      <c r="G41" s="33"/>
      <c r="H41" s="33"/>
      <c r="I41" s="33"/>
      <c r="O41" s="91"/>
    </row>
    <row r="42" spans="1:15" ht="16.5" thickBot="1">
      <c r="A42" s="142"/>
      <c r="B42" s="143"/>
      <c r="C42" s="123"/>
      <c r="D42" s="123"/>
      <c r="E42" s="123"/>
      <c r="F42" s="123"/>
      <c r="G42" s="123"/>
      <c r="H42" s="123"/>
      <c r="I42" s="123"/>
      <c r="J42" s="124"/>
      <c r="K42" s="124"/>
      <c r="L42" s="124"/>
      <c r="M42" s="124"/>
      <c r="N42" s="124"/>
      <c r="O42" s="125"/>
    </row>
    <row r="43" spans="2:9" ht="16.5" thickTop="1">
      <c r="B43" s="33"/>
      <c r="C43" s="33"/>
      <c r="D43" s="33"/>
      <c r="E43" s="33"/>
      <c r="F43" s="33"/>
      <c r="G43" s="33"/>
      <c r="H43" s="33"/>
      <c r="I43" s="33"/>
    </row>
    <row r="44" spans="2:14" ht="15" customHeight="1">
      <c r="B44" s="306" t="s">
        <v>193</v>
      </c>
      <c r="C44" s="307"/>
      <c r="D44" s="307"/>
      <c r="E44" s="416" t="str">
        <f>IF(COUNTA(E10:N10,E16:N16,E38:N38)/30*100=100,"OK - Table 4 is fully completed","WARNING - Table 4 is not fully completed, please fill in figure, L, M or 0")</f>
        <v>OK - Table 4 is fully completed</v>
      </c>
      <c r="F44" s="416"/>
      <c r="G44" s="416"/>
      <c r="H44" s="416"/>
      <c r="I44" s="416"/>
      <c r="J44" s="416"/>
      <c r="K44" s="416"/>
      <c r="L44" s="416"/>
      <c r="M44" s="416"/>
      <c r="N44" s="417"/>
    </row>
  </sheetData>
  <sheetProtection password="CC00" sheet="1" objects="1" scenarios="1" insertRows="0"/>
  <mergeCells count="1">
    <mergeCell ref="E44:N44"/>
  </mergeCells>
  <conditionalFormatting sqref="E44:N44">
    <cfRule type="expression" priority="1" dxfId="2" stopIfTrue="1">
      <formula>COUNTA(E10:N10,E16:N16,E38:N38)/30*100&lt;&gt;100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AG439"/>
  <sheetViews>
    <sheetView showGridLines="0" tabSelected="1" defaultGridColor="0" zoomScale="70" zoomScaleNormal="70" colorId="22" workbookViewId="0" topLeftCell="B1">
      <selection activeCell="A1" sqref="A1"/>
    </sheetView>
  </sheetViews>
  <sheetFormatPr defaultColWidth="9.77734375" defaultRowHeight="15"/>
  <cols>
    <col min="1" max="1" width="28.4453125" style="47" hidden="1" customWidth="1"/>
    <col min="2" max="2" width="9.77734375" style="32" customWidth="1"/>
    <col min="3" max="3" width="51.4453125" style="67" customWidth="1"/>
    <col min="4" max="14" width="9.77734375" style="32" customWidth="1"/>
    <col min="15" max="33" width="9.77734375" style="226" customWidth="1"/>
    <col min="34" max="16384" width="9.77734375" style="32" customWidth="1"/>
  </cols>
  <sheetData>
    <row r="1" spans="3:15" ht="18" customHeight="1">
      <c r="C1" s="66" t="s">
        <v>74</v>
      </c>
      <c r="D1" s="31"/>
      <c r="E1" s="31"/>
      <c r="F1" s="31"/>
      <c r="G1" s="31"/>
      <c r="H1" s="31"/>
      <c r="I1" s="31"/>
      <c r="O1" s="387"/>
    </row>
    <row r="2" spans="2:9" ht="11.25" customHeight="1" thickBot="1">
      <c r="B2" s="33"/>
      <c r="C2" s="78"/>
      <c r="D2" s="33"/>
      <c r="E2" s="33"/>
      <c r="F2" s="33"/>
      <c r="G2" s="33"/>
      <c r="H2" s="33"/>
      <c r="I2" s="33"/>
    </row>
    <row r="3" spans="1:15" ht="11.25" customHeight="1" thickTop="1">
      <c r="A3" s="79"/>
      <c r="B3" s="80"/>
      <c r="C3" s="81"/>
      <c r="D3" s="82"/>
      <c r="E3" s="82"/>
      <c r="F3" s="82"/>
      <c r="G3" s="82"/>
      <c r="H3" s="82"/>
      <c r="I3" s="82"/>
      <c r="J3" s="83"/>
      <c r="K3" s="83"/>
      <c r="L3" s="83"/>
      <c r="M3" s="83"/>
      <c r="N3" s="83"/>
      <c r="O3" s="388"/>
    </row>
    <row r="4" spans="1:15" ht="18.75">
      <c r="A4" s="85"/>
      <c r="B4" s="86"/>
      <c r="C4" s="71" t="str">
        <f>'Cover page'!E13</f>
        <v>Country: Hungary</v>
      </c>
      <c r="D4" s="87"/>
      <c r="E4" s="87"/>
      <c r="F4" s="62"/>
      <c r="G4" s="62"/>
      <c r="H4" s="62"/>
      <c r="I4" s="374" t="s">
        <v>2</v>
      </c>
      <c r="K4" s="88"/>
      <c r="M4" s="88"/>
      <c r="N4" s="90"/>
      <c r="O4" s="389"/>
    </row>
    <row r="5" spans="1:15" ht="15.75">
      <c r="A5" s="85"/>
      <c r="B5" s="86"/>
      <c r="C5" s="64" t="s">
        <v>103</v>
      </c>
      <c r="D5" s="92" t="s">
        <v>3</v>
      </c>
      <c r="E5" s="92">
        <v>1995</v>
      </c>
      <c r="F5" s="92">
        <v>1996</v>
      </c>
      <c r="G5" s="92">
        <v>1997</v>
      </c>
      <c r="H5" s="92">
        <v>1998</v>
      </c>
      <c r="I5" s="92">
        <v>1999</v>
      </c>
      <c r="J5" s="92">
        <v>2000</v>
      </c>
      <c r="K5" s="92">
        <v>2001</v>
      </c>
      <c r="L5" s="92">
        <v>2002</v>
      </c>
      <c r="M5" s="92">
        <v>2003</v>
      </c>
      <c r="N5" s="42">
        <v>2004</v>
      </c>
      <c r="O5" s="389"/>
    </row>
    <row r="6" spans="1:15" ht="15.75">
      <c r="A6" s="85"/>
      <c r="B6" s="86"/>
      <c r="C6" s="71" t="str">
        <f>'Cover page'!E14</f>
        <v>Date: 16/10/2009</v>
      </c>
      <c r="D6" s="92" t="s">
        <v>4</v>
      </c>
      <c r="E6" s="92"/>
      <c r="F6" s="92"/>
      <c r="G6" s="92"/>
      <c r="H6" s="92"/>
      <c r="I6" s="92"/>
      <c r="J6" s="261"/>
      <c r="K6" s="261"/>
      <c r="L6" s="261"/>
      <c r="M6" s="261"/>
      <c r="N6" s="261"/>
      <c r="O6" s="389"/>
    </row>
    <row r="7" spans="1:15" ht="16.5" thickBot="1">
      <c r="A7" s="85"/>
      <c r="B7" s="86"/>
      <c r="D7" s="93"/>
      <c r="E7" s="93"/>
      <c r="F7" s="93"/>
      <c r="G7" s="93"/>
      <c r="H7" s="93"/>
      <c r="I7" s="93"/>
      <c r="J7" s="260"/>
      <c r="K7" s="260"/>
      <c r="L7" s="260"/>
      <c r="M7" s="260"/>
      <c r="N7" s="177"/>
      <c r="O7" s="389"/>
    </row>
    <row r="8" spans="1:15" ht="15.75">
      <c r="A8" s="85"/>
      <c r="B8" s="86"/>
      <c r="C8" s="94"/>
      <c r="D8" s="95"/>
      <c r="E8" s="326" t="s">
        <v>559</v>
      </c>
      <c r="F8" s="326" t="s">
        <v>559</v>
      </c>
      <c r="G8" s="326" t="s">
        <v>559</v>
      </c>
      <c r="H8" s="326" t="s">
        <v>559</v>
      </c>
      <c r="I8" s="326" t="s">
        <v>559</v>
      </c>
      <c r="J8" s="326" t="s">
        <v>559</v>
      </c>
      <c r="K8" s="326" t="s">
        <v>559</v>
      </c>
      <c r="L8" s="326" t="s">
        <v>559</v>
      </c>
      <c r="M8" s="326" t="s">
        <v>559</v>
      </c>
      <c r="N8" s="326" t="s">
        <v>559</v>
      </c>
      <c r="O8" s="389"/>
    </row>
    <row r="9" spans="2:15" ht="16.5" thickBot="1">
      <c r="B9" s="86"/>
      <c r="C9" s="98" t="s">
        <v>6</v>
      </c>
      <c r="D9" s="99" t="s">
        <v>58</v>
      </c>
      <c r="E9" s="328"/>
      <c r="F9" s="328"/>
      <c r="G9" s="328"/>
      <c r="H9" s="328"/>
      <c r="I9" s="328"/>
      <c r="J9" s="327"/>
      <c r="K9" s="328"/>
      <c r="L9" s="328"/>
      <c r="M9" s="328"/>
      <c r="N9" s="242"/>
      <c r="O9" s="389"/>
    </row>
    <row r="10" spans="1:15" ht="17.25" thickBot="1" thickTop="1">
      <c r="A10" s="85" t="s">
        <v>176</v>
      </c>
      <c r="B10" s="86"/>
      <c r="C10" s="100" t="s">
        <v>7</v>
      </c>
      <c r="D10" s="48" t="s">
        <v>8</v>
      </c>
      <c r="E10" s="23">
        <f>E11+E13+E14</f>
        <v>-499297</v>
      </c>
      <c r="F10" s="23">
        <f aca="true" t="shared" si="0" ref="F10:N10">F11+F13+F14</f>
        <v>-308155</v>
      </c>
      <c r="G10" s="23">
        <f t="shared" si="0"/>
        <v>-518798</v>
      </c>
      <c r="H10" s="23">
        <f t="shared" si="0"/>
        <v>-817967.6090909091</v>
      </c>
      <c r="I10" s="23">
        <f t="shared" si="0"/>
        <v>-628451</v>
      </c>
      <c r="J10" s="23">
        <f t="shared" si="0"/>
        <v>-396040.0029999999</v>
      </c>
      <c r="K10" s="23">
        <f t="shared" si="0"/>
        <v>-619158</v>
      </c>
      <c r="L10" s="23">
        <f t="shared" si="0"/>
        <v>-1535748</v>
      </c>
      <c r="M10" s="23">
        <f t="shared" si="0"/>
        <v>-1360257</v>
      </c>
      <c r="N10" s="23">
        <f t="shared" si="0"/>
        <v>-1331289</v>
      </c>
      <c r="O10" s="389"/>
    </row>
    <row r="11" spans="1:15" ht="16.5" thickTop="1">
      <c r="A11" s="85" t="s">
        <v>177</v>
      </c>
      <c r="B11" s="86"/>
      <c r="C11" s="100" t="s">
        <v>9</v>
      </c>
      <c r="D11" s="99" t="s">
        <v>10</v>
      </c>
      <c r="E11" s="26">
        <f>'Table 2A'!D69</f>
        <v>-510051</v>
      </c>
      <c r="F11" s="26">
        <f>'Table 2A'!E69</f>
        <v>-379705</v>
      </c>
      <c r="G11" s="26">
        <f>'Table 2A'!F69</f>
        <v>-526533</v>
      </c>
      <c r="H11" s="26">
        <f>'Table 2A'!G69</f>
        <v>-752132.6090909091</v>
      </c>
      <c r="I11" s="26">
        <f>'Table 2A'!H69</f>
        <v>-610648</v>
      </c>
      <c r="J11" s="26">
        <f>'Table 2A'!I69</f>
        <v>-346331</v>
      </c>
      <c r="K11" s="26">
        <f>'Table 2A'!J69</f>
        <v>-707359</v>
      </c>
      <c r="L11" s="26">
        <f>'Table 2A'!K69</f>
        <v>-1336587</v>
      </c>
      <c r="M11" s="26">
        <f>'Table 2A'!L69</f>
        <v>-1094078</v>
      </c>
      <c r="N11" s="26">
        <f>'Table 2A'!M69</f>
        <v>-1217037</v>
      </c>
      <c r="O11" s="389"/>
    </row>
    <row r="12" spans="1:15" ht="15.75">
      <c r="A12" s="85" t="s">
        <v>178</v>
      </c>
      <c r="B12" s="86"/>
      <c r="C12" s="100" t="s">
        <v>11</v>
      </c>
      <c r="D12" s="99" t="s">
        <v>12</v>
      </c>
      <c r="E12" s="27" t="str">
        <f>'Table 2B'!D42</f>
        <v>M</v>
      </c>
      <c r="F12" s="27" t="str">
        <f>'Table 2B'!E42</f>
        <v>M</v>
      </c>
      <c r="G12" s="27" t="str">
        <f>'Table 2B'!F42</f>
        <v>M</v>
      </c>
      <c r="H12" s="27" t="str">
        <f>'Table 2B'!G42</f>
        <v>M</v>
      </c>
      <c r="I12" s="27" t="str">
        <f>'Table 2B'!H42</f>
        <v>M</v>
      </c>
      <c r="J12" s="27" t="str">
        <f>'Table 2B'!I42</f>
        <v>M</v>
      </c>
      <c r="K12" s="27" t="str">
        <f>'Table 2B'!J42</f>
        <v>M</v>
      </c>
      <c r="L12" s="27" t="str">
        <f>'Table 2B'!K42</f>
        <v>M</v>
      </c>
      <c r="M12" s="27" t="str">
        <f>'Table 2B'!L42</f>
        <v>M</v>
      </c>
      <c r="N12" s="27" t="str">
        <f>'Table 2B'!M42</f>
        <v>M</v>
      </c>
      <c r="O12" s="389"/>
    </row>
    <row r="13" spans="1:15" ht="15.75">
      <c r="A13" s="85" t="s">
        <v>179</v>
      </c>
      <c r="B13" s="86"/>
      <c r="C13" s="100" t="s">
        <v>13</v>
      </c>
      <c r="D13" s="99" t="s">
        <v>14</v>
      </c>
      <c r="E13" s="27">
        <f>'Table 2C'!D42</f>
        <v>10640</v>
      </c>
      <c r="F13" s="27">
        <f>'Table 2C'!E42</f>
        <v>29958</v>
      </c>
      <c r="G13" s="27">
        <f>'Table 2C'!F42</f>
        <v>-985</v>
      </c>
      <c r="H13" s="27">
        <f>'Table 2C'!G42</f>
        <v>-30413</v>
      </c>
      <c r="I13" s="27">
        <f>'Table 2C'!H42</f>
        <v>978</v>
      </c>
      <c r="J13" s="27">
        <f>'Table 2C'!I42</f>
        <v>-35172</v>
      </c>
      <c r="K13" s="27">
        <f>'Table 2C'!J42</f>
        <v>17712</v>
      </c>
      <c r="L13" s="27">
        <f>'Table 2C'!K42</f>
        <v>-147809</v>
      </c>
      <c r="M13" s="27">
        <f>'Table 2C'!L42</f>
        <v>-24324</v>
      </c>
      <c r="N13" s="27">
        <f>'Table 2C'!M42</f>
        <v>-52580</v>
      </c>
      <c r="O13" s="389"/>
    </row>
    <row r="14" spans="1:15" ht="15.75">
      <c r="A14" s="85" t="s">
        <v>180</v>
      </c>
      <c r="B14" s="86"/>
      <c r="C14" s="100" t="s">
        <v>15</v>
      </c>
      <c r="D14" s="99" t="s">
        <v>16</v>
      </c>
      <c r="E14" s="27">
        <f>'Table 2D'!D42</f>
        <v>114</v>
      </c>
      <c r="F14" s="27">
        <f>'Table 2D'!E42</f>
        <v>41592</v>
      </c>
      <c r="G14" s="27">
        <f>'Table 2D'!F42</f>
        <v>8720</v>
      </c>
      <c r="H14" s="27">
        <f>'Table 2D'!G42</f>
        <v>-35422</v>
      </c>
      <c r="I14" s="27">
        <f>'Table 2D'!H42</f>
        <v>-18781</v>
      </c>
      <c r="J14" s="27">
        <f>'Table 2D'!I42</f>
        <v>-14537.002999999924</v>
      </c>
      <c r="K14" s="27">
        <f>'Table 2D'!J42</f>
        <v>70489</v>
      </c>
      <c r="L14" s="27">
        <f>'Table 2D'!K42</f>
        <v>-51352</v>
      </c>
      <c r="M14" s="27">
        <f>'Table 2D'!L42</f>
        <v>-241855</v>
      </c>
      <c r="N14" s="27">
        <f>'Table 2D'!M42</f>
        <v>-61672</v>
      </c>
      <c r="O14" s="389"/>
    </row>
    <row r="15" spans="1:15" ht="16.5" thickBot="1">
      <c r="A15" s="85"/>
      <c r="B15" s="86"/>
      <c r="C15" s="101"/>
      <c r="D15" s="105"/>
      <c r="E15" s="329"/>
      <c r="F15" s="329"/>
      <c r="G15" s="329"/>
      <c r="H15" s="329"/>
      <c r="I15" s="329"/>
      <c r="J15" s="329"/>
      <c r="K15" s="329"/>
      <c r="L15" s="329"/>
      <c r="M15" s="329"/>
      <c r="N15" s="330"/>
      <c r="O15" s="389"/>
    </row>
    <row r="16" spans="1:15" ht="15.75">
      <c r="A16" s="85"/>
      <c r="B16" s="86"/>
      <c r="C16" s="102"/>
      <c r="D16" s="97"/>
      <c r="E16" s="326" t="s">
        <v>559</v>
      </c>
      <c r="F16" s="326" t="s">
        <v>559</v>
      </c>
      <c r="G16" s="326" t="s">
        <v>559</v>
      </c>
      <c r="H16" s="326" t="s">
        <v>559</v>
      </c>
      <c r="I16" s="326" t="s">
        <v>559</v>
      </c>
      <c r="J16" s="326" t="s">
        <v>559</v>
      </c>
      <c r="K16" s="326" t="s">
        <v>559</v>
      </c>
      <c r="L16" s="326" t="s">
        <v>559</v>
      </c>
      <c r="M16" s="326" t="s">
        <v>559</v>
      </c>
      <c r="N16" s="326" t="s">
        <v>559</v>
      </c>
      <c r="O16" s="389"/>
    </row>
    <row r="17" spans="1:15" ht="16.5" thickBot="1">
      <c r="A17" s="85"/>
      <c r="B17" s="86"/>
      <c r="C17" s="98" t="s">
        <v>17</v>
      </c>
      <c r="D17" s="368"/>
      <c r="E17" s="328"/>
      <c r="F17" s="328"/>
      <c r="G17" s="328"/>
      <c r="H17" s="328"/>
      <c r="I17" s="328"/>
      <c r="J17" s="328"/>
      <c r="K17" s="328"/>
      <c r="L17" s="328"/>
      <c r="M17" s="328"/>
      <c r="N17" s="331"/>
      <c r="O17" s="389"/>
    </row>
    <row r="18" spans="1:15" ht="17.25" thickBot="1" thickTop="1">
      <c r="A18" s="85" t="s">
        <v>181</v>
      </c>
      <c r="B18" s="86"/>
      <c r="C18" s="98" t="s">
        <v>18</v>
      </c>
      <c r="D18" s="104"/>
      <c r="E18" s="23">
        <v>4905196</v>
      </c>
      <c r="F18" s="24">
        <v>5077840</v>
      </c>
      <c r="G18" s="24">
        <v>5468373</v>
      </c>
      <c r="H18" s="24">
        <v>6257769</v>
      </c>
      <c r="I18" s="371">
        <v>6962736</v>
      </c>
      <c r="J18" s="372">
        <v>7339443</v>
      </c>
      <c r="K18" s="24">
        <v>7953298</v>
      </c>
      <c r="L18" s="24">
        <v>9573781</v>
      </c>
      <c r="M18" s="24">
        <v>10981848</v>
      </c>
      <c r="N18" s="25">
        <v>12296208</v>
      </c>
      <c r="O18" s="389"/>
    </row>
    <row r="19" spans="1:15" ht="16.5" thickTop="1">
      <c r="A19" s="85"/>
      <c r="B19" s="86"/>
      <c r="C19" s="65" t="s">
        <v>19</v>
      </c>
      <c r="D19" s="104"/>
      <c r="E19" s="227"/>
      <c r="F19" s="227"/>
      <c r="G19" s="227"/>
      <c r="H19" s="227"/>
      <c r="I19" s="227"/>
      <c r="J19" s="227"/>
      <c r="K19" s="227"/>
      <c r="L19" s="227"/>
      <c r="M19" s="227"/>
      <c r="N19" s="242"/>
      <c r="O19" s="389"/>
    </row>
    <row r="20" spans="1:15" ht="15.75">
      <c r="A20" s="85" t="s">
        <v>182</v>
      </c>
      <c r="B20" s="86"/>
      <c r="C20" s="100" t="s">
        <v>20</v>
      </c>
      <c r="D20" s="99" t="s">
        <v>21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1760</v>
      </c>
      <c r="L20" s="28">
        <v>2143</v>
      </c>
      <c r="M20" s="28">
        <v>71</v>
      </c>
      <c r="N20" s="28">
        <v>223</v>
      </c>
      <c r="O20" s="389"/>
    </row>
    <row r="21" spans="1:15" ht="15.75">
      <c r="A21" s="85" t="s">
        <v>183</v>
      </c>
      <c r="B21" s="86"/>
      <c r="C21" s="100" t="s">
        <v>22</v>
      </c>
      <c r="D21" s="48" t="s">
        <v>23</v>
      </c>
      <c r="E21" s="27">
        <v>1713497</v>
      </c>
      <c r="F21" s="27">
        <v>2511022</v>
      </c>
      <c r="G21" s="27">
        <v>2668295</v>
      </c>
      <c r="H21" s="27">
        <v>3328754</v>
      </c>
      <c r="I21" s="27">
        <v>4503351</v>
      </c>
      <c r="J21" s="27">
        <v>5141816</v>
      </c>
      <c r="K21" s="27">
        <v>6109189</v>
      </c>
      <c r="L21" s="27">
        <v>7502777</v>
      </c>
      <c r="M21" s="27">
        <v>9363200</v>
      </c>
      <c r="N21" s="27">
        <v>10863471.999999998</v>
      </c>
      <c r="O21" s="389"/>
    </row>
    <row r="22" spans="1:15" ht="15.75">
      <c r="A22" s="85" t="s">
        <v>184</v>
      </c>
      <c r="B22" s="86"/>
      <c r="C22" s="65" t="s">
        <v>24</v>
      </c>
      <c r="D22" s="99" t="s">
        <v>25</v>
      </c>
      <c r="E22" s="26">
        <v>466483</v>
      </c>
      <c r="F22" s="26">
        <v>755142</v>
      </c>
      <c r="G22" s="26">
        <v>923917</v>
      </c>
      <c r="H22" s="26">
        <v>1054993</v>
      </c>
      <c r="I22" s="26">
        <v>1253138</v>
      </c>
      <c r="J22" s="26">
        <v>1246308</v>
      </c>
      <c r="K22" s="26">
        <v>1502897</v>
      </c>
      <c r="L22" s="26">
        <v>1955236</v>
      </c>
      <c r="M22" s="26">
        <v>2056237</v>
      </c>
      <c r="N22" s="26">
        <v>2044557</v>
      </c>
      <c r="O22" s="389"/>
    </row>
    <row r="23" spans="1:15" ht="15.75">
      <c r="A23" s="85" t="s">
        <v>185</v>
      </c>
      <c r="B23" s="86"/>
      <c r="C23" s="65" t="s">
        <v>26</v>
      </c>
      <c r="D23" s="99" t="s">
        <v>27</v>
      </c>
      <c r="E23" s="27">
        <v>1247014</v>
      </c>
      <c r="F23" s="27">
        <v>1755880</v>
      </c>
      <c r="G23" s="27">
        <v>1744378</v>
      </c>
      <c r="H23" s="27">
        <v>2273761</v>
      </c>
      <c r="I23" s="27">
        <v>3250213</v>
      </c>
      <c r="J23" s="27">
        <v>3895508</v>
      </c>
      <c r="K23" s="27">
        <v>4606292</v>
      </c>
      <c r="L23" s="27">
        <v>5547541</v>
      </c>
      <c r="M23" s="27">
        <v>7306963</v>
      </c>
      <c r="N23" s="27">
        <v>8818914.999999998</v>
      </c>
      <c r="O23" s="389"/>
    </row>
    <row r="24" spans="1:15" ht="15.75">
      <c r="A24" s="85" t="s">
        <v>186</v>
      </c>
      <c r="B24" s="86"/>
      <c r="C24" s="100" t="s">
        <v>28</v>
      </c>
      <c r="D24" s="99" t="s">
        <v>29</v>
      </c>
      <c r="E24" s="27">
        <v>3191699</v>
      </c>
      <c r="F24" s="27">
        <v>2566818</v>
      </c>
      <c r="G24" s="27">
        <v>2800078</v>
      </c>
      <c r="H24" s="27">
        <v>2929015</v>
      </c>
      <c r="I24" s="27">
        <v>2459385</v>
      </c>
      <c r="J24" s="27">
        <v>2197627</v>
      </c>
      <c r="K24" s="27">
        <v>1842349</v>
      </c>
      <c r="L24" s="27">
        <v>2068861</v>
      </c>
      <c r="M24" s="27">
        <v>1618577</v>
      </c>
      <c r="N24" s="27">
        <v>1432513</v>
      </c>
      <c r="O24" s="389"/>
    </row>
    <row r="25" spans="1:15" ht="15.75">
      <c r="A25" s="85" t="s">
        <v>187</v>
      </c>
      <c r="B25" s="86"/>
      <c r="C25" s="65" t="s">
        <v>24</v>
      </c>
      <c r="D25" s="48" t="s">
        <v>30</v>
      </c>
      <c r="E25" s="27">
        <v>25991</v>
      </c>
      <c r="F25" s="27">
        <v>6476</v>
      </c>
      <c r="G25" s="27">
        <v>22413</v>
      </c>
      <c r="H25" s="27">
        <v>12615</v>
      </c>
      <c r="I25" s="27">
        <v>11843</v>
      </c>
      <c r="J25" s="27">
        <v>25179</v>
      </c>
      <c r="K25" s="27">
        <v>42848</v>
      </c>
      <c r="L25" s="27">
        <v>118568</v>
      </c>
      <c r="M25" s="27">
        <v>93852</v>
      </c>
      <c r="N25" s="27">
        <v>128679</v>
      </c>
      <c r="O25" s="389"/>
    </row>
    <row r="26" spans="1:15" ht="15.75">
      <c r="A26" s="85" t="s">
        <v>188</v>
      </c>
      <c r="B26" s="86"/>
      <c r="C26" s="65" t="s">
        <v>26</v>
      </c>
      <c r="D26" s="48" t="s">
        <v>31</v>
      </c>
      <c r="E26" s="28">
        <v>3165708</v>
      </c>
      <c r="F26" s="28">
        <v>2560342</v>
      </c>
      <c r="G26" s="28">
        <v>2777665</v>
      </c>
      <c r="H26" s="28">
        <v>2916400</v>
      </c>
      <c r="I26" s="28">
        <v>2447542</v>
      </c>
      <c r="J26" s="27">
        <v>2172448</v>
      </c>
      <c r="K26" s="28">
        <v>1799501</v>
      </c>
      <c r="L26" s="28">
        <v>1950293</v>
      </c>
      <c r="M26" s="28">
        <v>1524725</v>
      </c>
      <c r="N26" s="27">
        <v>1303834</v>
      </c>
      <c r="O26" s="389"/>
    </row>
    <row r="27" spans="1:15" ht="16.5" thickBot="1">
      <c r="A27" s="85"/>
      <c r="B27" s="86"/>
      <c r="C27" s="106"/>
      <c r="D27" s="107"/>
      <c r="E27" s="332"/>
      <c r="F27" s="332"/>
      <c r="G27" s="332"/>
      <c r="H27" s="332"/>
      <c r="I27" s="332"/>
      <c r="J27" s="332"/>
      <c r="K27" s="332"/>
      <c r="L27" s="332"/>
      <c r="M27" s="332"/>
      <c r="N27" s="333"/>
      <c r="O27" s="389"/>
    </row>
    <row r="28" spans="1:15" ht="15.75">
      <c r="A28" s="85"/>
      <c r="B28" s="86"/>
      <c r="C28" s="109"/>
      <c r="D28" s="110"/>
      <c r="E28" s="334"/>
      <c r="F28" s="334"/>
      <c r="G28" s="334"/>
      <c r="H28" s="334"/>
      <c r="I28" s="334"/>
      <c r="J28" s="334"/>
      <c r="K28" s="334"/>
      <c r="L28" s="334"/>
      <c r="M28" s="334"/>
      <c r="N28" s="335"/>
      <c r="O28" s="389"/>
    </row>
    <row r="29" spans="1:15" ht="15.75">
      <c r="A29" s="85" t="s">
        <v>189</v>
      </c>
      <c r="B29" s="86"/>
      <c r="C29" s="98" t="s">
        <v>88</v>
      </c>
      <c r="D29" s="368"/>
      <c r="E29" s="227"/>
      <c r="F29" s="227"/>
      <c r="G29" s="227"/>
      <c r="H29" s="227"/>
      <c r="I29" s="227"/>
      <c r="J29" s="227"/>
      <c r="K29" s="227"/>
      <c r="L29" s="227"/>
      <c r="M29" s="227"/>
      <c r="N29" s="336"/>
      <c r="O29" s="389"/>
    </row>
    <row r="30" spans="1:15" ht="15.75">
      <c r="A30" s="85" t="s">
        <v>190</v>
      </c>
      <c r="B30" s="111"/>
      <c r="C30" s="98" t="s">
        <v>32</v>
      </c>
      <c r="D30" s="99" t="s">
        <v>33</v>
      </c>
      <c r="E30" s="29">
        <v>11041</v>
      </c>
      <c r="F30" s="29">
        <v>103327</v>
      </c>
      <c r="G30" s="29">
        <v>203649</v>
      </c>
      <c r="H30" s="29">
        <v>321299</v>
      </c>
      <c r="I30" s="29">
        <v>335069</v>
      </c>
      <c r="J30" s="29">
        <v>433223</v>
      </c>
      <c r="K30" s="29">
        <v>565929</v>
      </c>
      <c r="L30" s="29">
        <v>844514</v>
      </c>
      <c r="M30" s="29">
        <v>657882</v>
      </c>
      <c r="N30" s="29">
        <v>733655</v>
      </c>
      <c r="O30" s="389"/>
    </row>
    <row r="31" spans="1:15" ht="15.75">
      <c r="A31" s="85" t="s">
        <v>191</v>
      </c>
      <c r="B31" s="111"/>
      <c r="C31" s="98" t="s">
        <v>34</v>
      </c>
      <c r="D31" s="99" t="s">
        <v>63</v>
      </c>
      <c r="E31" s="29">
        <v>508080</v>
      </c>
      <c r="F31" s="29">
        <v>639655</v>
      </c>
      <c r="G31" s="29">
        <v>772876</v>
      </c>
      <c r="H31" s="29">
        <v>760924</v>
      </c>
      <c r="I31" s="29">
        <v>799922</v>
      </c>
      <c r="J31" s="29">
        <v>675500</v>
      </c>
      <c r="K31" s="29">
        <v>703353.6</v>
      </c>
      <c r="L31" s="29">
        <v>687627</v>
      </c>
      <c r="M31" s="29">
        <v>766899</v>
      </c>
      <c r="N31" s="29">
        <v>906667</v>
      </c>
      <c r="O31" s="389"/>
    </row>
    <row r="32" spans="1:33" s="115" customFormat="1" ht="15.75">
      <c r="A32" s="85"/>
      <c r="B32" s="112"/>
      <c r="C32" s="113" t="s">
        <v>71</v>
      </c>
      <c r="D32" s="114" t="s">
        <v>75</v>
      </c>
      <c r="E32" s="30">
        <v>508080</v>
      </c>
      <c r="F32" s="30">
        <v>639655</v>
      </c>
      <c r="G32" s="30">
        <v>743334</v>
      </c>
      <c r="H32" s="30">
        <v>721184</v>
      </c>
      <c r="I32" s="30">
        <v>768591</v>
      </c>
      <c r="J32" s="30">
        <v>682848</v>
      </c>
      <c r="K32" s="30">
        <v>708333.6</v>
      </c>
      <c r="L32" s="30">
        <v>689776</v>
      </c>
      <c r="M32" s="30">
        <v>760264</v>
      </c>
      <c r="N32" s="30">
        <v>902967</v>
      </c>
      <c r="O32" s="390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</row>
    <row r="33" spans="1:15" ht="16.5" thickBot="1">
      <c r="A33" s="85"/>
      <c r="B33" s="111"/>
      <c r="C33" s="116"/>
      <c r="D33" s="369"/>
      <c r="E33" s="337"/>
      <c r="F33" s="337"/>
      <c r="G33" s="337"/>
      <c r="H33" s="337"/>
      <c r="I33" s="337"/>
      <c r="J33" s="373"/>
      <c r="K33" s="337"/>
      <c r="L33" s="337"/>
      <c r="M33" s="337"/>
      <c r="N33" s="338"/>
      <c r="O33" s="389"/>
    </row>
    <row r="34" spans="1:15" ht="16.5" thickBot="1">
      <c r="A34" s="85"/>
      <c r="B34" s="111"/>
      <c r="C34" s="94"/>
      <c r="D34" s="370"/>
      <c r="E34" s="339"/>
      <c r="F34" s="339"/>
      <c r="G34" s="339"/>
      <c r="H34" s="339"/>
      <c r="I34" s="339"/>
      <c r="J34" s="339"/>
      <c r="K34" s="339"/>
      <c r="L34" s="339"/>
      <c r="M34" s="339"/>
      <c r="N34" s="340"/>
      <c r="O34" s="389"/>
    </row>
    <row r="35" spans="1:15" ht="17.25" thickBot="1" thickTop="1">
      <c r="A35" s="85" t="s">
        <v>192</v>
      </c>
      <c r="B35" s="111"/>
      <c r="C35" s="98" t="s">
        <v>35</v>
      </c>
      <c r="D35" s="48" t="s">
        <v>36</v>
      </c>
      <c r="E35" s="23">
        <v>5755359</v>
      </c>
      <c r="F35" s="24">
        <v>7112341</v>
      </c>
      <c r="G35" s="24">
        <v>8812934</v>
      </c>
      <c r="H35" s="24">
        <v>10451208</v>
      </c>
      <c r="I35" s="371">
        <v>11650643</v>
      </c>
      <c r="J35" s="372">
        <v>13345301</v>
      </c>
      <c r="K35" s="24">
        <v>15288748</v>
      </c>
      <c r="L35" s="24">
        <v>17219439</v>
      </c>
      <c r="M35" s="24">
        <v>18814994</v>
      </c>
      <c r="N35" s="25">
        <v>20803797</v>
      </c>
      <c r="O35" s="389"/>
    </row>
    <row r="36" spans="1:15" ht="11.25" customHeight="1" thickTop="1">
      <c r="A36" s="85"/>
      <c r="B36" s="117"/>
      <c r="C36" s="64"/>
      <c r="D36" s="33"/>
      <c r="E36" s="33"/>
      <c r="F36" s="33"/>
      <c r="G36" s="33"/>
      <c r="H36" s="33"/>
      <c r="I36" s="33"/>
      <c r="O36" s="389"/>
    </row>
    <row r="37" spans="1:15" ht="15.75">
      <c r="A37" s="85"/>
      <c r="B37" s="111"/>
      <c r="C37" s="118" t="s">
        <v>37</v>
      </c>
      <c r="D37" s="119"/>
      <c r="E37" s="119"/>
      <c r="F37" s="119"/>
      <c r="G37" s="119"/>
      <c r="H37" s="119"/>
      <c r="I37" s="119"/>
      <c r="O37" s="389"/>
    </row>
    <row r="38" spans="1:15" ht="11.25" customHeight="1" thickBot="1">
      <c r="A38" s="120"/>
      <c r="B38" s="121"/>
      <c r="C38" s="122"/>
      <c r="D38" s="123"/>
      <c r="E38" s="123"/>
      <c r="F38" s="123"/>
      <c r="G38" s="123"/>
      <c r="H38" s="123"/>
      <c r="I38" s="123"/>
      <c r="J38" s="124"/>
      <c r="K38" s="124"/>
      <c r="L38" s="124"/>
      <c r="M38" s="124"/>
      <c r="N38" s="124"/>
      <c r="O38" s="392"/>
    </row>
    <row r="39" ht="15.75" thickTop="1"/>
    <row r="41" spans="2:15" ht="15" customHeight="1">
      <c r="B41" s="293" t="s">
        <v>193</v>
      </c>
      <c r="C41" s="294"/>
      <c r="D41" s="294"/>
      <c r="E41" s="412" t="str">
        <f>IF(COUNTA(E10:N14,E18:N18,E20:N26,E30:N32,E35:N35)/170*100=100,"OK - Table 1 is fully completed","WARNING - Table 1 is not fully completed, please fill in figure, L, M or 0")</f>
        <v>OK - Table 1 is fully completed</v>
      </c>
      <c r="F41" s="412"/>
      <c r="G41" s="412"/>
      <c r="H41" s="412"/>
      <c r="I41" s="412"/>
      <c r="J41" s="412"/>
      <c r="K41" s="412"/>
      <c r="L41" s="412"/>
      <c r="M41" s="412"/>
      <c r="N41" s="412"/>
      <c r="O41" s="393"/>
    </row>
    <row r="42" spans="2:15" ht="15" customHeight="1">
      <c r="B42" s="296" t="s">
        <v>194</v>
      </c>
      <c r="C42" s="109"/>
      <c r="D42" s="61"/>
      <c r="E42" s="61"/>
      <c r="F42" s="61"/>
      <c r="G42" s="61"/>
      <c r="H42" s="61"/>
      <c r="I42" s="61"/>
      <c r="J42" s="411"/>
      <c r="K42" s="411"/>
      <c r="L42" s="411"/>
      <c r="M42" s="411"/>
      <c r="N42" s="411"/>
      <c r="O42" s="394"/>
    </row>
    <row r="43" spans="2:15" ht="15" customHeight="1">
      <c r="B43" s="298"/>
      <c r="C43" s="299" t="s">
        <v>195</v>
      </c>
      <c r="D43" s="62"/>
      <c r="E43" s="376">
        <f aca="true" t="shared" si="1" ref="E43:N43">IF(E10="M",0,E10)-IF(E11="M",0,E11)-IF(E12="M",0,E12)-IF(E13="M",0,E13)-IF(E14="M",0,E14)</f>
        <v>0</v>
      </c>
      <c r="F43" s="376">
        <f t="shared" si="1"/>
        <v>0</v>
      </c>
      <c r="G43" s="376">
        <f t="shared" si="1"/>
        <v>0</v>
      </c>
      <c r="H43" s="376">
        <f t="shared" si="1"/>
        <v>0</v>
      </c>
      <c r="I43" s="376">
        <f t="shared" si="1"/>
        <v>0</v>
      </c>
      <c r="J43" s="376">
        <f t="shared" si="1"/>
        <v>1.4551915228366852E-11</v>
      </c>
      <c r="K43" s="376">
        <f t="shared" si="1"/>
        <v>0</v>
      </c>
      <c r="L43" s="376">
        <f t="shared" si="1"/>
        <v>0</v>
      </c>
      <c r="M43" s="376">
        <f t="shared" si="1"/>
        <v>0</v>
      </c>
      <c r="N43" s="376">
        <f t="shared" si="1"/>
        <v>0</v>
      </c>
      <c r="O43" s="395"/>
    </row>
    <row r="44" spans="2:15" ht="15" customHeight="1">
      <c r="B44" s="300"/>
      <c r="C44" s="299" t="s">
        <v>196</v>
      </c>
      <c r="D44" s="62"/>
      <c r="E44" s="376">
        <f aca="true" t="shared" si="2" ref="E44:N44">IF(E18="M",0,E18)-IF(E20="M",0,E20)-IF(E21="M",0,E21)-IF(E24="M",0,E24)</f>
        <v>0</v>
      </c>
      <c r="F44" s="376">
        <f t="shared" si="2"/>
        <v>0</v>
      </c>
      <c r="G44" s="376">
        <f t="shared" si="2"/>
        <v>0</v>
      </c>
      <c r="H44" s="376">
        <f t="shared" si="2"/>
        <v>0</v>
      </c>
      <c r="I44" s="376">
        <f t="shared" si="2"/>
        <v>0</v>
      </c>
      <c r="J44" s="376">
        <f t="shared" si="2"/>
        <v>0</v>
      </c>
      <c r="K44" s="376">
        <f t="shared" si="2"/>
        <v>0</v>
      </c>
      <c r="L44" s="376">
        <f t="shared" si="2"/>
        <v>0</v>
      </c>
      <c r="M44" s="376">
        <f t="shared" si="2"/>
        <v>0</v>
      </c>
      <c r="N44" s="376">
        <f t="shared" si="2"/>
        <v>1.862645149230957E-09</v>
      </c>
      <c r="O44" s="395"/>
    </row>
    <row r="45" spans="2:15" ht="15" customHeight="1">
      <c r="B45" s="300"/>
      <c r="C45" s="299" t="s">
        <v>197</v>
      </c>
      <c r="D45" s="62"/>
      <c r="E45" s="376">
        <f aca="true" t="shared" si="3" ref="E45:N45">IF(E21="M",0,E21)-IF(E22="M",0,E22)-IF(E23="M",0,E23)</f>
        <v>0</v>
      </c>
      <c r="F45" s="376">
        <f t="shared" si="3"/>
        <v>0</v>
      </c>
      <c r="G45" s="376">
        <f t="shared" si="3"/>
        <v>0</v>
      </c>
      <c r="H45" s="376">
        <f t="shared" si="3"/>
        <v>0</v>
      </c>
      <c r="I45" s="376">
        <f t="shared" si="3"/>
        <v>0</v>
      </c>
      <c r="J45" s="376">
        <f t="shared" si="3"/>
        <v>0</v>
      </c>
      <c r="K45" s="376">
        <f t="shared" si="3"/>
        <v>0</v>
      </c>
      <c r="L45" s="376">
        <f t="shared" si="3"/>
        <v>0</v>
      </c>
      <c r="M45" s="376">
        <f t="shared" si="3"/>
        <v>0</v>
      </c>
      <c r="N45" s="376">
        <f t="shared" si="3"/>
        <v>0</v>
      </c>
      <c r="O45" s="395"/>
    </row>
    <row r="46" spans="2:15" ht="15" customHeight="1">
      <c r="B46" s="301"/>
      <c r="C46" s="302" t="s">
        <v>198</v>
      </c>
      <c r="D46" s="303"/>
      <c r="E46" s="377">
        <f aca="true" t="shared" si="4" ref="E46:N46">IF(E24="M",0,E24)-IF(E25="M",0,E25)-IF(E26="M",0,E26)</f>
        <v>0</v>
      </c>
      <c r="F46" s="377">
        <f t="shared" si="4"/>
        <v>0</v>
      </c>
      <c r="G46" s="377">
        <f t="shared" si="4"/>
        <v>0</v>
      </c>
      <c r="H46" s="377">
        <f t="shared" si="4"/>
        <v>0</v>
      </c>
      <c r="I46" s="377">
        <f t="shared" si="4"/>
        <v>0</v>
      </c>
      <c r="J46" s="377">
        <f t="shared" si="4"/>
        <v>0</v>
      </c>
      <c r="K46" s="377">
        <f t="shared" si="4"/>
        <v>0</v>
      </c>
      <c r="L46" s="377">
        <f t="shared" si="4"/>
        <v>0</v>
      </c>
      <c r="M46" s="377">
        <f t="shared" si="4"/>
        <v>0</v>
      </c>
      <c r="N46" s="377">
        <f t="shared" si="4"/>
        <v>0</v>
      </c>
      <c r="O46" s="396"/>
    </row>
    <row r="47" spans="1:14" ht="15.75">
      <c r="A47" s="399"/>
      <c r="B47" s="226"/>
      <c r="C47" s="400"/>
      <c r="D47" s="367"/>
      <c r="E47" s="367"/>
      <c r="F47" s="367"/>
      <c r="G47" s="367"/>
      <c r="H47" s="367"/>
      <c r="I47" s="367"/>
      <c r="J47" s="226"/>
      <c r="K47" s="226"/>
      <c r="L47" s="226"/>
      <c r="M47" s="226"/>
      <c r="N47" s="226"/>
    </row>
    <row r="48" spans="1:14" ht="15.75">
      <c r="A48" s="399"/>
      <c r="B48" s="226"/>
      <c r="C48" s="400"/>
      <c r="D48" s="367"/>
      <c r="E48" s="367"/>
      <c r="F48" s="367"/>
      <c r="G48" s="367"/>
      <c r="H48" s="367"/>
      <c r="I48" s="367"/>
      <c r="J48" s="226"/>
      <c r="K48" s="226"/>
      <c r="L48" s="226"/>
      <c r="M48" s="226"/>
      <c r="N48" s="226"/>
    </row>
    <row r="49" spans="1:9" s="226" customFormat="1" ht="15.75">
      <c r="A49" s="399"/>
      <c r="C49" s="400"/>
      <c r="D49" s="367"/>
      <c r="E49" s="367"/>
      <c r="F49" s="367"/>
      <c r="G49" s="367"/>
      <c r="H49" s="367"/>
      <c r="I49" s="367"/>
    </row>
    <row r="50" spans="1:9" s="226" customFormat="1" ht="15.75">
      <c r="A50" s="399"/>
      <c r="C50" s="400"/>
      <c r="D50" s="367"/>
      <c r="E50" s="367"/>
      <c r="F50" s="367"/>
      <c r="G50" s="367"/>
      <c r="H50" s="367"/>
      <c r="I50" s="367"/>
    </row>
    <row r="51" spans="1:9" s="226" customFormat="1" ht="15.75">
      <c r="A51" s="399"/>
      <c r="C51" s="400"/>
      <c r="D51" s="367"/>
      <c r="E51" s="367"/>
      <c r="F51" s="367"/>
      <c r="G51" s="367"/>
      <c r="H51" s="367"/>
      <c r="I51" s="367"/>
    </row>
    <row r="52" spans="1:9" s="226" customFormat="1" ht="15.75">
      <c r="A52" s="399"/>
      <c r="C52" s="400"/>
      <c r="D52" s="367"/>
      <c r="E52" s="367"/>
      <c r="F52" s="367"/>
      <c r="G52" s="367"/>
      <c r="H52" s="367"/>
      <c r="I52" s="367"/>
    </row>
    <row r="53" spans="1:9" s="226" customFormat="1" ht="15.75">
      <c r="A53" s="399"/>
      <c r="C53" s="400"/>
      <c r="D53" s="367"/>
      <c r="E53" s="367"/>
      <c r="F53" s="367"/>
      <c r="G53" s="367"/>
      <c r="H53" s="367"/>
      <c r="I53" s="367"/>
    </row>
    <row r="54" spans="1:9" s="226" customFormat="1" ht="15.75">
      <c r="A54" s="399"/>
      <c r="C54" s="400"/>
      <c r="D54" s="367"/>
      <c r="E54" s="367"/>
      <c r="F54" s="367"/>
      <c r="G54" s="367"/>
      <c r="H54" s="367"/>
      <c r="I54" s="367"/>
    </row>
    <row r="55" spans="1:9" s="226" customFormat="1" ht="15.75">
      <c r="A55" s="399"/>
      <c r="C55" s="400"/>
      <c r="D55" s="367"/>
      <c r="E55" s="367"/>
      <c r="F55" s="367"/>
      <c r="G55" s="367"/>
      <c r="H55" s="367"/>
      <c r="I55" s="367"/>
    </row>
    <row r="56" spans="1:9" s="226" customFormat="1" ht="15.75">
      <c r="A56" s="399"/>
      <c r="C56" s="400"/>
      <c r="D56" s="367"/>
      <c r="E56" s="367"/>
      <c r="F56" s="367"/>
      <c r="G56" s="367"/>
      <c r="H56" s="367"/>
      <c r="I56" s="367"/>
    </row>
    <row r="57" spans="1:9" s="226" customFormat="1" ht="15.75">
      <c r="A57" s="399"/>
      <c r="C57" s="400"/>
      <c r="D57" s="367"/>
      <c r="E57" s="367"/>
      <c r="F57" s="367"/>
      <c r="G57" s="367"/>
      <c r="H57" s="367"/>
      <c r="I57" s="367"/>
    </row>
    <row r="58" spans="1:9" s="226" customFormat="1" ht="15.75">
      <c r="A58" s="399"/>
      <c r="C58" s="400"/>
      <c r="D58" s="367"/>
      <c r="E58" s="367"/>
      <c r="F58" s="367"/>
      <c r="G58" s="367"/>
      <c r="H58" s="367"/>
      <c r="I58" s="367"/>
    </row>
    <row r="59" spans="1:9" s="226" customFormat="1" ht="15.75">
      <c r="A59" s="399"/>
      <c r="C59" s="400"/>
      <c r="D59" s="367"/>
      <c r="E59" s="367"/>
      <c r="F59" s="367"/>
      <c r="G59" s="367"/>
      <c r="H59" s="367"/>
      <c r="I59" s="367"/>
    </row>
    <row r="60" spans="1:9" s="226" customFormat="1" ht="15.75">
      <c r="A60" s="399"/>
      <c r="C60" s="400"/>
      <c r="D60" s="367"/>
      <c r="E60" s="367"/>
      <c r="F60" s="367"/>
      <c r="G60" s="367"/>
      <c r="H60" s="367"/>
      <c r="I60" s="367"/>
    </row>
    <row r="61" spans="1:9" s="226" customFormat="1" ht="15.75">
      <c r="A61" s="399"/>
      <c r="C61" s="400"/>
      <c r="D61" s="367"/>
      <c r="E61" s="367"/>
      <c r="F61" s="367"/>
      <c r="G61" s="367"/>
      <c r="H61" s="367"/>
      <c r="I61" s="367"/>
    </row>
    <row r="62" spans="1:9" s="226" customFormat="1" ht="15.75">
      <c r="A62" s="399"/>
      <c r="C62" s="400"/>
      <c r="D62" s="367"/>
      <c r="E62" s="367"/>
      <c r="F62" s="367"/>
      <c r="G62" s="367"/>
      <c r="H62" s="367"/>
      <c r="I62" s="367"/>
    </row>
    <row r="63" spans="1:9" s="226" customFormat="1" ht="15.75">
      <c r="A63" s="399"/>
      <c r="C63" s="400"/>
      <c r="D63" s="367"/>
      <c r="E63" s="367"/>
      <c r="F63" s="367"/>
      <c r="G63" s="367"/>
      <c r="H63" s="367"/>
      <c r="I63" s="367"/>
    </row>
    <row r="64" spans="1:9" s="226" customFormat="1" ht="15.75">
      <c r="A64" s="399"/>
      <c r="C64" s="400"/>
      <c r="D64" s="367"/>
      <c r="E64" s="367"/>
      <c r="F64" s="367"/>
      <c r="G64" s="367"/>
      <c r="H64" s="367"/>
      <c r="I64" s="367"/>
    </row>
    <row r="65" spans="1:9" s="226" customFormat="1" ht="15.75">
      <c r="A65" s="399"/>
      <c r="C65" s="400"/>
      <c r="D65" s="367"/>
      <c r="E65" s="367"/>
      <c r="F65" s="367"/>
      <c r="G65" s="367"/>
      <c r="H65" s="367"/>
      <c r="I65" s="367"/>
    </row>
    <row r="66" spans="1:9" s="226" customFormat="1" ht="15.75">
      <c r="A66" s="399"/>
      <c r="C66" s="400"/>
      <c r="D66" s="367"/>
      <c r="E66" s="367"/>
      <c r="F66" s="367"/>
      <c r="G66" s="367"/>
      <c r="H66" s="367"/>
      <c r="I66" s="367"/>
    </row>
    <row r="67" spans="1:9" s="226" customFormat="1" ht="15.75">
      <c r="A67" s="399"/>
      <c r="C67" s="400"/>
      <c r="D67" s="367"/>
      <c r="E67" s="367"/>
      <c r="F67" s="367"/>
      <c r="G67" s="367"/>
      <c r="H67" s="367"/>
      <c r="I67" s="367"/>
    </row>
    <row r="68" spans="1:9" s="226" customFormat="1" ht="15.75">
      <c r="A68" s="399"/>
      <c r="C68" s="400"/>
      <c r="D68" s="367"/>
      <c r="E68" s="367"/>
      <c r="F68" s="367"/>
      <c r="G68" s="367"/>
      <c r="H68" s="367"/>
      <c r="I68" s="367"/>
    </row>
    <row r="69" spans="1:3" s="226" customFormat="1" ht="15">
      <c r="A69" s="399"/>
      <c r="C69" s="400"/>
    </row>
    <row r="70" spans="1:3" s="226" customFormat="1" ht="9" customHeight="1">
      <c r="A70" s="399"/>
      <c r="C70" s="400"/>
    </row>
    <row r="71" spans="1:3" s="226" customFormat="1" ht="15">
      <c r="A71" s="399"/>
      <c r="C71" s="400"/>
    </row>
    <row r="72" spans="1:3" s="226" customFormat="1" ht="12" customHeight="1">
      <c r="A72" s="399"/>
      <c r="C72" s="400"/>
    </row>
    <row r="73" spans="1:3" s="226" customFormat="1" ht="15">
      <c r="A73" s="399"/>
      <c r="C73" s="400"/>
    </row>
    <row r="74" spans="1:3" s="226" customFormat="1" ht="15">
      <c r="A74" s="399"/>
      <c r="C74" s="400"/>
    </row>
    <row r="75" spans="1:3" s="226" customFormat="1" ht="11.25" customHeight="1">
      <c r="A75" s="399"/>
      <c r="C75" s="400"/>
    </row>
    <row r="76" spans="1:3" s="226" customFormat="1" ht="15">
      <c r="A76" s="399"/>
      <c r="C76" s="400"/>
    </row>
    <row r="77" spans="1:9" s="226" customFormat="1" ht="15.75">
      <c r="A77" s="399"/>
      <c r="C77" s="400"/>
      <c r="D77" s="367"/>
      <c r="E77" s="367"/>
      <c r="F77" s="367"/>
      <c r="G77" s="367"/>
      <c r="H77" s="367"/>
      <c r="I77" s="367"/>
    </row>
    <row r="78" spans="1:9" s="226" customFormat="1" ht="15.75">
      <c r="A78" s="399"/>
      <c r="C78" s="400"/>
      <c r="D78" s="367"/>
      <c r="E78" s="367"/>
      <c r="F78" s="367"/>
      <c r="G78" s="367"/>
      <c r="H78" s="367"/>
      <c r="I78" s="367"/>
    </row>
    <row r="79" spans="1:9" s="226" customFormat="1" ht="15.75">
      <c r="A79" s="399"/>
      <c r="C79" s="400"/>
      <c r="D79" s="367"/>
      <c r="E79" s="367"/>
      <c r="F79" s="367"/>
      <c r="G79" s="367"/>
      <c r="H79" s="367"/>
      <c r="I79" s="367"/>
    </row>
    <row r="80" spans="1:9" s="226" customFormat="1" ht="10.5" customHeight="1">
      <c r="A80" s="399"/>
      <c r="C80" s="400"/>
      <c r="D80" s="367"/>
      <c r="E80" s="367"/>
      <c r="F80" s="367"/>
      <c r="G80" s="367"/>
      <c r="H80" s="367"/>
      <c r="I80" s="367"/>
    </row>
    <row r="81" spans="1:9" s="226" customFormat="1" ht="15.75">
      <c r="A81" s="399"/>
      <c r="C81" s="400"/>
      <c r="D81" s="367"/>
      <c r="E81" s="367"/>
      <c r="F81" s="367"/>
      <c r="G81" s="367"/>
      <c r="H81" s="367"/>
      <c r="I81" s="367"/>
    </row>
    <row r="82" spans="1:9" s="226" customFormat="1" ht="15.75">
      <c r="A82" s="399"/>
      <c r="C82" s="400"/>
      <c r="D82" s="367"/>
      <c r="E82" s="367"/>
      <c r="F82" s="367"/>
      <c r="G82" s="367"/>
      <c r="H82" s="367"/>
      <c r="I82" s="367"/>
    </row>
    <row r="83" spans="1:9" s="226" customFormat="1" ht="6" customHeight="1">
      <c r="A83" s="399"/>
      <c r="C83" s="400"/>
      <c r="D83" s="367"/>
      <c r="E83" s="367"/>
      <c r="F83" s="367"/>
      <c r="G83" s="367"/>
      <c r="H83" s="367"/>
      <c r="I83" s="367"/>
    </row>
    <row r="84" spans="1:9" s="226" customFormat="1" ht="15.75">
      <c r="A84" s="399"/>
      <c r="C84" s="400"/>
      <c r="D84" s="367"/>
      <c r="E84" s="367"/>
      <c r="F84" s="367"/>
      <c r="G84" s="367"/>
      <c r="H84" s="367"/>
      <c r="I84" s="367"/>
    </row>
    <row r="85" spans="1:9" s="226" customFormat="1" ht="15.75">
      <c r="A85" s="399"/>
      <c r="C85" s="400"/>
      <c r="D85" s="367"/>
      <c r="E85" s="367"/>
      <c r="F85" s="367"/>
      <c r="G85" s="367"/>
      <c r="H85" s="367"/>
      <c r="I85" s="367"/>
    </row>
    <row r="86" spans="1:9" s="226" customFormat="1" ht="15.75">
      <c r="A86" s="399"/>
      <c r="C86" s="400"/>
      <c r="D86" s="367"/>
      <c r="E86" s="367"/>
      <c r="F86" s="367"/>
      <c r="G86" s="367"/>
      <c r="H86" s="367"/>
      <c r="I86" s="367"/>
    </row>
    <row r="87" spans="1:9" s="226" customFormat="1" ht="15.75">
      <c r="A87" s="399"/>
      <c r="C87" s="400"/>
      <c r="D87" s="367"/>
      <c r="E87" s="367"/>
      <c r="F87" s="367"/>
      <c r="G87" s="367"/>
      <c r="H87" s="367"/>
      <c r="I87" s="367"/>
    </row>
    <row r="88" spans="1:9" s="226" customFormat="1" ht="15.75">
      <c r="A88" s="399"/>
      <c r="C88" s="400"/>
      <c r="D88" s="367"/>
      <c r="E88" s="367"/>
      <c r="F88" s="367"/>
      <c r="G88" s="367"/>
      <c r="H88" s="367"/>
      <c r="I88" s="367"/>
    </row>
    <row r="89" spans="1:9" s="226" customFormat="1" ht="15.75">
      <c r="A89" s="399"/>
      <c r="C89" s="400"/>
      <c r="D89" s="367"/>
      <c r="E89" s="367"/>
      <c r="F89" s="367"/>
      <c r="G89" s="367"/>
      <c r="H89" s="367"/>
      <c r="I89" s="367"/>
    </row>
    <row r="90" spans="1:9" s="226" customFormat="1" ht="15.75">
      <c r="A90" s="399"/>
      <c r="C90" s="400"/>
      <c r="D90" s="367"/>
      <c r="E90" s="367"/>
      <c r="F90" s="367"/>
      <c r="G90" s="367"/>
      <c r="H90" s="367"/>
      <c r="I90" s="367"/>
    </row>
    <row r="91" spans="1:9" s="226" customFormat="1" ht="15.75">
      <c r="A91" s="399"/>
      <c r="C91" s="400"/>
      <c r="D91" s="367"/>
      <c r="E91" s="367"/>
      <c r="F91" s="367"/>
      <c r="G91" s="367"/>
      <c r="H91" s="367"/>
      <c r="I91" s="367"/>
    </row>
    <row r="92" spans="1:9" s="226" customFormat="1" ht="15.75">
      <c r="A92" s="399"/>
      <c r="C92" s="400"/>
      <c r="D92" s="367"/>
      <c r="E92" s="367"/>
      <c r="F92" s="367"/>
      <c r="G92" s="367"/>
      <c r="H92" s="367"/>
      <c r="I92" s="367"/>
    </row>
    <row r="93" spans="1:9" s="226" customFormat="1" ht="15.75">
      <c r="A93" s="399"/>
      <c r="C93" s="400"/>
      <c r="D93" s="367"/>
      <c r="E93" s="367"/>
      <c r="F93" s="367"/>
      <c r="G93" s="367"/>
      <c r="H93" s="367"/>
      <c r="I93" s="367"/>
    </row>
    <row r="94" spans="1:9" s="226" customFormat="1" ht="15.75">
      <c r="A94" s="399"/>
      <c r="C94" s="400"/>
      <c r="D94" s="367"/>
      <c r="E94" s="367"/>
      <c r="F94" s="367"/>
      <c r="G94" s="367"/>
      <c r="H94" s="367"/>
      <c r="I94" s="367"/>
    </row>
    <row r="95" spans="1:9" s="226" customFormat="1" ht="15.75">
      <c r="A95" s="399"/>
      <c r="C95" s="400"/>
      <c r="D95" s="367"/>
      <c r="E95" s="367"/>
      <c r="F95" s="367"/>
      <c r="G95" s="367"/>
      <c r="H95" s="367"/>
      <c r="I95" s="367"/>
    </row>
    <row r="96" spans="1:9" s="226" customFormat="1" ht="15.75">
      <c r="A96" s="399"/>
      <c r="C96" s="400"/>
      <c r="D96" s="367"/>
      <c r="E96" s="367"/>
      <c r="F96" s="367"/>
      <c r="G96" s="367"/>
      <c r="H96" s="367"/>
      <c r="I96" s="367"/>
    </row>
    <row r="97" spans="1:9" s="226" customFormat="1" ht="15.75">
      <c r="A97" s="399"/>
      <c r="C97" s="400"/>
      <c r="D97" s="367"/>
      <c r="E97" s="367"/>
      <c r="F97" s="367"/>
      <c r="G97" s="367"/>
      <c r="H97" s="367"/>
      <c r="I97" s="367"/>
    </row>
    <row r="98" spans="1:9" s="226" customFormat="1" ht="15.75">
      <c r="A98" s="399"/>
      <c r="C98" s="400"/>
      <c r="D98" s="367"/>
      <c r="E98" s="367"/>
      <c r="F98" s="367"/>
      <c r="G98" s="367"/>
      <c r="H98" s="367"/>
      <c r="I98" s="367"/>
    </row>
    <row r="99" spans="1:9" s="226" customFormat="1" ht="15.75">
      <c r="A99" s="399"/>
      <c r="C99" s="400"/>
      <c r="D99" s="367"/>
      <c r="E99" s="367"/>
      <c r="F99" s="367"/>
      <c r="G99" s="367"/>
      <c r="H99" s="367"/>
      <c r="I99" s="367"/>
    </row>
    <row r="100" spans="1:9" s="226" customFormat="1" ht="15.75">
      <c r="A100" s="399"/>
      <c r="C100" s="400"/>
      <c r="D100" s="367"/>
      <c r="E100" s="367"/>
      <c r="F100" s="367"/>
      <c r="G100" s="367"/>
      <c r="H100" s="367"/>
      <c r="I100" s="367"/>
    </row>
    <row r="101" spans="1:9" s="226" customFormat="1" ht="15.75">
      <c r="A101" s="399"/>
      <c r="C101" s="400"/>
      <c r="D101" s="367"/>
      <c r="E101" s="367"/>
      <c r="F101" s="367"/>
      <c r="G101" s="367"/>
      <c r="H101" s="367"/>
      <c r="I101" s="367"/>
    </row>
    <row r="102" spans="1:9" s="226" customFormat="1" ht="15.75">
      <c r="A102" s="399"/>
      <c r="C102" s="400"/>
      <c r="D102" s="367"/>
      <c r="E102" s="367"/>
      <c r="F102" s="367"/>
      <c r="G102" s="367"/>
      <c r="H102" s="367"/>
      <c r="I102" s="367"/>
    </row>
    <row r="103" spans="1:9" s="226" customFormat="1" ht="15.75">
      <c r="A103" s="399"/>
      <c r="C103" s="400"/>
      <c r="D103" s="367"/>
      <c r="E103" s="367"/>
      <c r="F103" s="367"/>
      <c r="G103" s="367"/>
      <c r="H103" s="367"/>
      <c r="I103" s="367"/>
    </row>
    <row r="104" spans="1:9" s="226" customFormat="1" ht="15.75">
      <c r="A104" s="399"/>
      <c r="C104" s="400"/>
      <c r="D104" s="367"/>
      <c r="E104" s="367"/>
      <c r="F104" s="367"/>
      <c r="G104" s="367"/>
      <c r="H104" s="367"/>
      <c r="I104" s="367"/>
    </row>
    <row r="105" spans="1:3" s="226" customFormat="1" ht="15">
      <c r="A105" s="399"/>
      <c r="C105" s="400"/>
    </row>
    <row r="106" spans="1:3" s="226" customFormat="1" ht="9" customHeight="1">
      <c r="A106" s="399"/>
      <c r="C106" s="400"/>
    </row>
    <row r="107" spans="1:3" s="226" customFormat="1" ht="15">
      <c r="A107" s="399"/>
      <c r="C107" s="400"/>
    </row>
    <row r="108" spans="1:3" s="226" customFormat="1" ht="12" customHeight="1">
      <c r="A108" s="399"/>
      <c r="C108" s="400"/>
    </row>
    <row r="109" spans="1:3" s="226" customFormat="1" ht="15">
      <c r="A109" s="399"/>
      <c r="C109" s="400"/>
    </row>
    <row r="110" spans="1:3" s="226" customFormat="1" ht="15">
      <c r="A110" s="399"/>
      <c r="C110" s="400"/>
    </row>
    <row r="111" spans="1:3" s="226" customFormat="1" ht="11.25" customHeight="1">
      <c r="A111" s="399"/>
      <c r="C111" s="400"/>
    </row>
    <row r="112" spans="1:3" s="226" customFormat="1" ht="15">
      <c r="A112" s="399"/>
      <c r="C112" s="400"/>
    </row>
    <row r="113" spans="1:9" s="226" customFormat="1" ht="15.75">
      <c r="A113" s="399"/>
      <c r="C113" s="400"/>
      <c r="D113" s="367"/>
      <c r="E113" s="367"/>
      <c r="F113" s="367"/>
      <c r="G113" s="367"/>
      <c r="H113" s="367"/>
      <c r="I113" s="367"/>
    </row>
    <row r="114" spans="1:9" s="226" customFormat="1" ht="15.75">
      <c r="A114" s="399"/>
      <c r="C114" s="400"/>
      <c r="D114" s="367"/>
      <c r="E114" s="367"/>
      <c r="F114" s="367"/>
      <c r="G114" s="367"/>
      <c r="H114" s="367"/>
      <c r="I114" s="367"/>
    </row>
    <row r="115" spans="1:9" s="226" customFormat="1" ht="15.75">
      <c r="A115" s="399"/>
      <c r="C115" s="400"/>
      <c r="D115" s="367"/>
      <c r="E115" s="367"/>
      <c r="F115" s="367"/>
      <c r="G115" s="367"/>
      <c r="H115" s="367"/>
      <c r="I115" s="367"/>
    </row>
    <row r="116" spans="1:9" s="226" customFormat="1" ht="10.5" customHeight="1">
      <c r="A116" s="399"/>
      <c r="C116" s="400"/>
      <c r="D116" s="367"/>
      <c r="E116" s="367"/>
      <c r="F116" s="367"/>
      <c r="G116" s="367"/>
      <c r="H116" s="367"/>
      <c r="I116" s="367"/>
    </row>
    <row r="117" spans="1:9" s="226" customFormat="1" ht="15.75">
      <c r="A117" s="399"/>
      <c r="C117" s="400"/>
      <c r="D117" s="367"/>
      <c r="E117" s="367"/>
      <c r="F117" s="367"/>
      <c r="G117" s="367"/>
      <c r="H117" s="367"/>
      <c r="I117" s="367"/>
    </row>
    <row r="118" spans="1:9" s="226" customFormat="1" ht="15.75">
      <c r="A118" s="399"/>
      <c r="C118" s="400"/>
      <c r="D118" s="367"/>
      <c r="E118" s="367"/>
      <c r="F118" s="367"/>
      <c r="G118" s="367"/>
      <c r="H118" s="367"/>
      <c r="I118" s="367"/>
    </row>
    <row r="119" spans="1:9" s="226" customFormat="1" ht="6" customHeight="1">
      <c r="A119" s="399"/>
      <c r="C119" s="400"/>
      <c r="D119" s="367"/>
      <c r="E119" s="367"/>
      <c r="F119" s="367"/>
      <c r="G119" s="367"/>
      <c r="H119" s="367"/>
      <c r="I119" s="367"/>
    </row>
    <row r="120" spans="1:9" s="226" customFormat="1" ht="15.75">
      <c r="A120" s="399"/>
      <c r="C120" s="400"/>
      <c r="D120" s="367"/>
      <c r="E120" s="367"/>
      <c r="F120" s="367"/>
      <c r="G120" s="367"/>
      <c r="H120" s="367"/>
      <c r="I120" s="367"/>
    </row>
    <row r="121" spans="1:9" s="226" customFormat="1" ht="15.75">
      <c r="A121" s="399"/>
      <c r="C121" s="400"/>
      <c r="D121" s="367"/>
      <c r="E121" s="367"/>
      <c r="F121" s="367"/>
      <c r="G121" s="367"/>
      <c r="H121" s="367"/>
      <c r="I121" s="367"/>
    </row>
    <row r="122" spans="1:9" s="226" customFormat="1" ht="15.75">
      <c r="A122" s="399"/>
      <c r="C122" s="400"/>
      <c r="D122" s="367"/>
      <c r="E122" s="367"/>
      <c r="F122" s="367"/>
      <c r="G122" s="367"/>
      <c r="H122" s="367"/>
      <c r="I122" s="367"/>
    </row>
    <row r="123" spans="1:9" s="226" customFormat="1" ht="15.75">
      <c r="A123" s="399"/>
      <c r="C123" s="400"/>
      <c r="D123" s="367"/>
      <c r="E123" s="367"/>
      <c r="F123" s="367"/>
      <c r="G123" s="367"/>
      <c r="H123" s="367"/>
      <c r="I123" s="367"/>
    </row>
    <row r="124" spans="1:9" s="226" customFormat="1" ht="15.75">
      <c r="A124" s="399"/>
      <c r="C124" s="400"/>
      <c r="D124" s="367"/>
      <c r="E124" s="367"/>
      <c r="F124" s="367"/>
      <c r="G124" s="367"/>
      <c r="H124" s="367"/>
      <c r="I124" s="367"/>
    </row>
    <row r="125" spans="1:9" s="226" customFormat="1" ht="15.75">
      <c r="A125" s="399"/>
      <c r="C125" s="400"/>
      <c r="D125" s="367"/>
      <c r="E125" s="367"/>
      <c r="F125" s="367"/>
      <c r="G125" s="367"/>
      <c r="H125" s="367"/>
      <c r="I125" s="367"/>
    </row>
    <row r="126" spans="1:9" s="226" customFormat="1" ht="15.75">
      <c r="A126" s="399"/>
      <c r="C126" s="400"/>
      <c r="D126" s="367"/>
      <c r="E126" s="367"/>
      <c r="F126" s="367"/>
      <c r="G126" s="367"/>
      <c r="H126" s="367"/>
      <c r="I126" s="367"/>
    </row>
    <row r="127" spans="1:9" s="226" customFormat="1" ht="15.75">
      <c r="A127" s="399"/>
      <c r="C127" s="400"/>
      <c r="D127" s="367"/>
      <c r="E127" s="367"/>
      <c r="F127" s="367"/>
      <c r="G127" s="367"/>
      <c r="H127" s="367"/>
      <c r="I127" s="367"/>
    </row>
    <row r="128" spans="1:9" s="226" customFormat="1" ht="15.75">
      <c r="A128" s="399"/>
      <c r="C128" s="400"/>
      <c r="D128" s="367"/>
      <c r="E128" s="367"/>
      <c r="F128" s="367"/>
      <c r="G128" s="367"/>
      <c r="H128" s="367"/>
      <c r="I128" s="367"/>
    </row>
    <row r="129" spans="1:9" s="226" customFormat="1" ht="15.75">
      <c r="A129" s="399"/>
      <c r="C129" s="400"/>
      <c r="D129" s="367"/>
      <c r="E129" s="367"/>
      <c r="F129" s="367"/>
      <c r="G129" s="367"/>
      <c r="H129" s="367"/>
      <c r="I129" s="367"/>
    </row>
    <row r="130" spans="1:9" s="226" customFormat="1" ht="15.75">
      <c r="A130" s="399"/>
      <c r="C130" s="400"/>
      <c r="D130" s="367"/>
      <c r="E130" s="367"/>
      <c r="F130" s="367"/>
      <c r="G130" s="367"/>
      <c r="H130" s="367"/>
      <c r="I130" s="367"/>
    </row>
    <row r="131" spans="1:9" s="226" customFormat="1" ht="15.75">
      <c r="A131" s="399"/>
      <c r="C131" s="400"/>
      <c r="D131" s="367"/>
      <c r="E131" s="367"/>
      <c r="F131" s="367"/>
      <c r="G131" s="367"/>
      <c r="H131" s="367"/>
      <c r="I131" s="367"/>
    </row>
    <row r="132" spans="1:9" s="226" customFormat="1" ht="15.75">
      <c r="A132" s="399"/>
      <c r="C132" s="400"/>
      <c r="D132" s="367"/>
      <c r="E132" s="367"/>
      <c r="F132" s="367"/>
      <c r="G132" s="367"/>
      <c r="H132" s="367"/>
      <c r="I132" s="367"/>
    </row>
    <row r="133" spans="1:9" s="226" customFormat="1" ht="15.75">
      <c r="A133" s="399"/>
      <c r="C133" s="400"/>
      <c r="D133" s="367"/>
      <c r="E133" s="367"/>
      <c r="F133" s="367"/>
      <c r="G133" s="367"/>
      <c r="H133" s="367"/>
      <c r="I133" s="367"/>
    </row>
    <row r="134" spans="1:9" s="226" customFormat="1" ht="15.75">
      <c r="A134" s="399"/>
      <c r="C134" s="400"/>
      <c r="D134" s="367"/>
      <c r="E134" s="367"/>
      <c r="F134" s="367"/>
      <c r="G134" s="367"/>
      <c r="H134" s="367"/>
      <c r="I134" s="367"/>
    </row>
    <row r="135" spans="1:9" s="226" customFormat="1" ht="15.75">
      <c r="A135" s="399"/>
      <c r="C135" s="400"/>
      <c r="D135" s="367"/>
      <c r="E135" s="367"/>
      <c r="F135" s="367"/>
      <c r="G135" s="367"/>
      <c r="H135" s="367"/>
      <c r="I135" s="367"/>
    </row>
    <row r="136" spans="1:9" s="226" customFormat="1" ht="15.75">
      <c r="A136" s="399"/>
      <c r="C136" s="400"/>
      <c r="D136" s="367"/>
      <c r="E136" s="367"/>
      <c r="F136" s="367"/>
      <c r="G136" s="367"/>
      <c r="H136" s="367"/>
      <c r="I136" s="367"/>
    </row>
    <row r="137" spans="1:9" s="226" customFormat="1" ht="15.75">
      <c r="A137" s="399"/>
      <c r="C137" s="400"/>
      <c r="D137" s="367"/>
      <c r="E137" s="367"/>
      <c r="F137" s="367"/>
      <c r="G137" s="367"/>
      <c r="H137" s="367"/>
      <c r="I137" s="367"/>
    </row>
    <row r="138" spans="1:9" s="226" customFormat="1" ht="15.75">
      <c r="A138" s="399"/>
      <c r="C138" s="400"/>
      <c r="D138" s="367"/>
      <c r="E138" s="367"/>
      <c r="F138" s="367"/>
      <c r="G138" s="367"/>
      <c r="H138" s="367"/>
      <c r="I138" s="367"/>
    </row>
    <row r="139" spans="1:9" s="226" customFormat="1" ht="15.75">
      <c r="A139" s="399"/>
      <c r="C139" s="400"/>
      <c r="D139" s="367"/>
      <c r="E139" s="367"/>
      <c r="F139" s="367"/>
      <c r="G139" s="367"/>
      <c r="H139" s="367"/>
      <c r="I139" s="367"/>
    </row>
    <row r="140" spans="1:9" s="226" customFormat="1" ht="15.75">
      <c r="A140" s="399"/>
      <c r="C140" s="400"/>
      <c r="D140" s="367"/>
      <c r="E140" s="367"/>
      <c r="F140" s="367"/>
      <c r="G140" s="367"/>
      <c r="H140" s="367"/>
      <c r="I140" s="367"/>
    </row>
    <row r="141" spans="1:3" s="226" customFormat="1" ht="15">
      <c r="A141" s="399"/>
      <c r="C141" s="400"/>
    </row>
    <row r="142" spans="1:3" s="226" customFormat="1" ht="9" customHeight="1">
      <c r="A142" s="399"/>
      <c r="C142" s="400"/>
    </row>
    <row r="143" spans="1:3" s="226" customFormat="1" ht="15">
      <c r="A143" s="399"/>
      <c r="C143" s="400"/>
    </row>
    <row r="144" spans="1:3" s="226" customFormat="1" ht="12" customHeight="1">
      <c r="A144" s="399"/>
      <c r="C144" s="400"/>
    </row>
    <row r="145" spans="1:3" s="226" customFormat="1" ht="15">
      <c r="A145" s="399"/>
      <c r="C145" s="400"/>
    </row>
    <row r="146" spans="1:3" s="226" customFormat="1" ht="15">
      <c r="A146" s="399"/>
      <c r="C146" s="400"/>
    </row>
    <row r="147" spans="1:3" s="226" customFormat="1" ht="11.25" customHeight="1">
      <c r="A147" s="399"/>
      <c r="C147" s="400"/>
    </row>
    <row r="148" spans="1:3" s="226" customFormat="1" ht="15">
      <c r="A148" s="399"/>
      <c r="C148" s="400"/>
    </row>
    <row r="149" spans="1:9" s="226" customFormat="1" ht="15.75">
      <c r="A149" s="399"/>
      <c r="C149" s="400"/>
      <c r="D149" s="367"/>
      <c r="E149" s="367"/>
      <c r="F149" s="367"/>
      <c r="G149" s="367"/>
      <c r="H149" s="367"/>
      <c r="I149" s="367"/>
    </row>
    <row r="150" spans="1:9" s="226" customFormat="1" ht="15.75">
      <c r="A150" s="399"/>
      <c r="C150" s="400"/>
      <c r="D150" s="367"/>
      <c r="E150" s="367"/>
      <c r="F150" s="367"/>
      <c r="G150" s="367"/>
      <c r="H150" s="367"/>
      <c r="I150" s="367"/>
    </row>
    <row r="151" spans="1:9" s="226" customFormat="1" ht="15.75">
      <c r="A151" s="399"/>
      <c r="C151" s="400"/>
      <c r="D151" s="367"/>
      <c r="E151" s="367"/>
      <c r="F151" s="367"/>
      <c r="G151" s="367"/>
      <c r="H151" s="367"/>
      <c r="I151" s="367"/>
    </row>
    <row r="152" spans="1:9" s="226" customFormat="1" ht="10.5" customHeight="1">
      <c r="A152" s="399"/>
      <c r="C152" s="400"/>
      <c r="D152" s="367"/>
      <c r="E152" s="367"/>
      <c r="F152" s="367"/>
      <c r="G152" s="367"/>
      <c r="H152" s="367"/>
      <c r="I152" s="367"/>
    </row>
    <row r="153" spans="1:9" s="226" customFormat="1" ht="15.75">
      <c r="A153" s="399"/>
      <c r="C153" s="400"/>
      <c r="D153" s="367"/>
      <c r="E153" s="367"/>
      <c r="F153" s="367"/>
      <c r="G153" s="367"/>
      <c r="H153" s="367"/>
      <c r="I153" s="367"/>
    </row>
    <row r="154" spans="1:9" s="226" customFormat="1" ht="15.75">
      <c r="A154" s="399"/>
      <c r="C154" s="400"/>
      <c r="D154" s="367"/>
      <c r="E154" s="367"/>
      <c r="F154" s="367"/>
      <c r="G154" s="367"/>
      <c r="H154" s="367"/>
      <c r="I154" s="367"/>
    </row>
    <row r="155" spans="1:9" s="226" customFormat="1" ht="6" customHeight="1">
      <c r="A155" s="399"/>
      <c r="C155" s="400"/>
      <c r="D155" s="367"/>
      <c r="E155" s="367"/>
      <c r="F155" s="367"/>
      <c r="G155" s="367"/>
      <c r="H155" s="367"/>
      <c r="I155" s="367"/>
    </row>
    <row r="156" spans="1:9" s="226" customFormat="1" ht="15.75">
      <c r="A156" s="399"/>
      <c r="C156" s="400"/>
      <c r="D156" s="367"/>
      <c r="E156" s="367"/>
      <c r="F156" s="367"/>
      <c r="G156" s="367"/>
      <c r="H156" s="367"/>
      <c r="I156" s="367"/>
    </row>
    <row r="157" spans="1:9" s="226" customFormat="1" ht="15.75">
      <c r="A157" s="399"/>
      <c r="C157" s="400"/>
      <c r="D157" s="367"/>
      <c r="E157" s="367"/>
      <c r="F157" s="367"/>
      <c r="G157" s="367"/>
      <c r="H157" s="367"/>
      <c r="I157" s="367"/>
    </row>
    <row r="158" spans="1:9" s="226" customFormat="1" ht="15.75">
      <c r="A158" s="399"/>
      <c r="C158" s="400"/>
      <c r="D158" s="367"/>
      <c r="E158" s="367"/>
      <c r="F158" s="367"/>
      <c r="G158" s="367"/>
      <c r="H158" s="367"/>
      <c r="I158" s="367"/>
    </row>
    <row r="159" spans="1:9" s="226" customFormat="1" ht="15.75">
      <c r="A159" s="399"/>
      <c r="C159" s="400"/>
      <c r="D159" s="367"/>
      <c r="E159" s="367"/>
      <c r="F159" s="367"/>
      <c r="G159" s="367"/>
      <c r="H159" s="367"/>
      <c r="I159" s="367"/>
    </row>
    <row r="160" spans="1:9" s="226" customFormat="1" ht="15.75">
      <c r="A160" s="399"/>
      <c r="C160" s="400"/>
      <c r="D160" s="367"/>
      <c r="E160" s="367"/>
      <c r="F160" s="367"/>
      <c r="G160" s="367"/>
      <c r="H160" s="367"/>
      <c r="I160" s="367"/>
    </row>
    <row r="161" spans="1:9" s="226" customFormat="1" ht="15.75">
      <c r="A161" s="399"/>
      <c r="C161" s="400"/>
      <c r="D161" s="367"/>
      <c r="E161" s="367"/>
      <c r="F161" s="367"/>
      <c r="G161" s="367"/>
      <c r="H161" s="367"/>
      <c r="I161" s="367"/>
    </row>
    <row r="162" spans="1:9" s="226" customFormat="1" ht="15.75">
      <c r="A162" s="399"/>
      <c r="C162" s="400"/>
      <c r="D162" s="367"/>
      <c r="E162" s="367"/>
      <c r="F162" s="367"/>
      <c r="G162" s="367"/>
      <c r="H162" s="367"/>
      <c r="I162" s="367"/>
    </row>
    <row r="163" spans="1:9" s="226" customFormat="1" ht="15.75">
      <c r="A163" s="399"/>
      <c r="C163" s="400"/>
      <c r="D163" s="367"/>
      <c r="E163" s="367"/>
      <c r="F163" s="367"/>
      <c r="G163" s="367"/>
      <c r="H163" s="367"/>
      <c r="I163" s="367"/>
    </row>
    <row r="164" spans="1:9" s="226" customFormat="1" ht="15.75">
      <c r="A164" s="399"/>
      <c r="C164" s="400"/>
      <c r="D164" s="367"/>
      <c r="E164" s="367"/>
      <c r="F164" s="367"/>
      <c r="G164" s="367"/>
      <c r="H164" s="367"/>
      <c r="I164" s="367"/>
    </row>
    <row r="165" spans="1:9" s="226" customFormat="1" ht="15.75">
      <c r="A165" s="399"/>
      <c r="C165" s="400"/>
      <c r="D165" s="367"/>
      <c r="E165" s="367"/>
      <c r="F165" s="367"/>
      <c r="G165" s="367"/>
      <c r="H165" s="367"/>
      <c r="I165" s="367"/>
    </row>
    <row r="166" spans="1:9" s="226" customFormat="1" ht="15.75">
      <c r="A166" s="399"/>
      <c r="C166" s="400"/>
      <c r="D166" s="367"/>
      <c r="E166" s="367"/>
      <c r="F166" s="367"/>
      <c r="G166" s="367"/>
      <c r="H166" s="367"/>
      <c r="I166" s="367"/>
    </row>
    <row r="167" spans="1:9" s="226" customFormat="1" ht="15.75">
      <c r="A167" s="399"/>
      <c r="C167" s="400"/>
      <c r="D167" s="367"/>
      <c r="E167" s="367"/>
      <c r="F167" s="367"/>
      <c r="G167" s="367"/>
      <c r="H167" s="367"/>
      <c r="I167" s="367"/>
    </row>
    <row r="168" spans="1:9" s="226" customFormat="1" ht="15.75">
      <c r="A168" s="399"/>
      <c r="C168" s="400"/>
      <c r="D168" s="367"/>
      <c r="E168" s="367"/>
      <c r="F168" s="367"/>
      <c r="G168" s="367"/>
      <c r="H168" s="367"/>
      <c r="I168" s="367"/>
    </row>
    <row r="169" spans="1:9" s="226" customFormat="1" ht="15.75">
      <c r="A169" s="399"/>
      <c r="C169" s="400"/>
      <c r="D169" s="367"/>
      <c r="E169" s="367"/>
      <c r="F169" s="367"/>
      <c r="G169" s="367"/>
      <c r="H169" s="367"/>
      <c r="I169" s="367"/>
    </row>
    <row r="170" spans="1:9" s="226" customFormat="1" ht="15.75">
      <c r="A170" s="399"/>
      <c r="C170" s="400"/>
      <c r="D170" s="367"/>
      <c r="E170" s="367"/>
      <c r="F170" s="367"/>
      <c r="G170" s="367"/>
      <c r="H170" s="367"/>
      <c r="I170" s="367"/>
    </row>
    <row r="171" spans="1:9" s="226" customFormat="1" ht="15.75">
      <c r="A171" s="399"/>
      <c r="C171" s="400"/>
      <c r="D171" s="367"/>
      <c r="E171" s="367"/>
      <c r="F171" s="367"/>
      <c r="G171" s="367"/>
      <c r="H171" s="367"/>
      <c r="I171" s="367"/>
    </row>
    <row r="172" spans="1:9" s="226" customFormat="1" ht="15.75">
      <c r="A172" s="399"/>
      <c r="C172" s="400"/>
      <c r="D172" s="367"/>
      <c r="E172" s="367"/>
      <c r="F172" s="367"/>
      <c r="G172" s="367"/>
      <c r="H172" s="367"/>
      <c r="I172" s="367"/>
    </row>
    <row r="173" spans="1:9" s="226" customFormat="1" ht="15.75">
      <c r="A173" s="399"/>
      <c r="C173" s="400"/>
      <c r="D173" s="367"/>
      <c r="E173" s="367"/>
      <c r="F173" s="367"/>
      <c r="G173" s="367"/>
      <c r="H173" s="367"/>
      <c r="I173" s="367"/>
    </row>
    <row r="174" spans="1:9" s="226" customFormat="1" ht="15.75">
      <c r="A174" s="399"/>
      <c r="C174" s="400"/>
      <c r="D174" s="367"/>
      <c r="E174" s="367"/>
      <c r="F174" s="367"/>
      <c r="G174" s="367"/>
      <c r="H174" s="367"/>
      <c r="I174" s="367"/>
    </row>
    <row r="175" spans="1:9" s="226" customFormat="1" ht="15.75">
      <c r="A175" s="399"/>
      <c r="C175" s="400"/>
      <c r="D175" s="367"/>
      <c r="E175" s="367"/>
      <c r="F175" s="367"/>
      <c r="G175" s="367"/>
      <c r="H175" s="367"/>
      <c r="I175" s="367"/>
    </row>
    <row r="176" spans="1:9" s="226" customFormat="1" ht="15.75">
      <c r="A176" s="399"/>
      <c r="C176" s="400"/>
      <c r="D176" s="367"/>
      <c r="E176" s="367"/>
      <c r="F176" s="367"/>
      <c r="G176" s="367"/>
      <c r="H176" s="367"/>
      <c r="I176" s="367"/>
    </row>
    <row r="177" spans="1:3" s="226" customFormat="1" ht="15">
      <c r="A177" s="399"/>
      <c r="C177" s="400"/>
    </row>
    <row r="178" spans="1:3" s="226" customFormat="1" ht="9" customHeight="1">
      <c r="A178" s="399"/>
      <c r="C178" s="400"/>
    </row>
    <row r="179" spans="1:3" s="226" customFormat="1" ht="15">
      <c r="A179" s="399"/>
      <c r="C179" s="400"/>
    </row>
    <row r="180" spans="1:3" s="226" customFormat="1" ht="12" customHeight="1">
      <c r="A180" s="399"/>
      <c r="C180" s="400"/>
    </row>
    <row r="181" spans="1:3" s="226" customFormat="1" ht="15">
      <c r="A181" s="399"/>
      <c r="C181" s="400"/>
    </row>
    <row r="182" spans="1:3" s="226" customFormat="1" ht="15">
      <c r="A182" s="399"/>
      <c r="C182" s="400"/>
    </row>
    <row r="183" spans="1:3" s="226" customFormat="1" ht="15">
      <c r="A183" s="399"/>
      <c r="C183" s="400"/>
    </row>
    <row r="184" spans="1:3" s="226" customFormat="1" ht="15">
      <c r="A184" s="399"/>
      <c r="C184" s="400"/>
    </row>
    <row r="185" spans="1:3" s="226" customFormat="1" ht="15">
      <c r="A185" s="399"/>
      <c r="C185" s="400"/>
    </row>
    <row r="186" spans="1:3" s="226" customFormat="1" ht="15">
      <c r="A186" s="399"/>
      <c r="C186" s="400"/>
    </row>
    <row r="187" spans="1:3" s="226" customFormat="1" ht="15">
      <c r="A187" s="399"/>
      <c r="C187" s="400"/>
    </row>
    <row r="188" spans="1:3" s="226" customFormat="1" ht="15">
      <c r="A188" s="399"/>
      <c r="C188" s="400"/>
    </row>
    <row r="189" spans="1:3" s="226" customFormat="1" ht="15">
      <c r="A189" s="399"/>
      <c r="C189" s="400"/>
    </row>
    <row r="190" spans="1:3" s="226" customFormat="1" ht="15">
      <c r="A190" s="399"/>
      <c r="C190" s="400"/>
    </row>
    <row r="191" spans="1:3" s="226" customFormat="1" ht="10.5" customHeight="1">
      <c r="A191" s="399"/>
      <c r="C191" s="400"/>
    </row>
    <row r="192" spans="1:3" s="226" customFormat="1" ht="15">
      <c r="A192" s="399"/>
      <c r="C192" s="400"/>
    </row>
    <row r="193" spans="1:3" s="226" customFormat="1" ht="6" customHeight="1">
      <c r="A193" s="399"/>
      <c r="C193" s="400"/>
    </row>
    <row r="194" spans="1:3" s="226" customFormat="1" ht="15">
      <c r="A194" s="399"/>
      <c r="C194" s="400"/>
    </row>
    <row r="195" spans="1:3" s="226" customFormat="1" ht="15">
      <c r="A195" s="399"/>
      <c r="C195" s="400"/>
    </row>
    <row r="196" spans="1:3" s="226" customFormat="1" ht="15">
      <c r="A196" s="399"/>
      <c r="C196" s="400"/>
    </row>
    <row r="197" spans="1:3" s="226" customFormat="1" ht="15">
      <c r="A197" s="399"/>
      <c r="C197" s="400"/>
    </row>
    <row r="198" spans="1:3" s="226" customFormat="1" ht="15">
      <c r="A198" s="399"/>
      <c r="C198" s="400"/>
    </row>
    <row r="199" spans="1:3" s="226" customFormat="1" ht="15">
      <c r="A199" s="399"/>
      <c r="C199" s="400"/>
    </row>
    <row r="200" spans="1:3" s="226" customFormat="1" ht="15">
      <c r="A200" s="399"/>
      <c r="C200" s="400"/>
    </row>
    <row r="201" spans="1:3" s="226" customFormat="1" ht="15">
      <c r="A201" s="399"/>
      <c r="C201" s="400"/>
    </row>
    <row r="202" spans="1:3" s="226" customFormat="1" ht="15">
      <c r="A202" s="399"/>
      <c r="C202" s="400"/>
    </row>
    <row r="203" spans="1:3" s="226" customFormat="1" ht="15">
      <c r="A203" s="399"/>
      <c r="C203" s="400"/>
    </row>
    <row r="204" spans="1:3" s="226" customFormat="1" ht="15">
      <c r="A204" s="399"/>
      <c r="C204" s="400"/>
    </row>
    <row r="205" spans="1:3" s="226" customFormat="1" ht="15">
      <c r="A205" s="399"/>
      <c r="C205" s="400"/>
    </row>
    <row r="206" spans="1:3" s="226" customFormat="1" ht="15">
      <c r="A206" s="399"/>
      <c r="C206" s="400"/>
    </row>
    <row r="207" spans="1:3" s="226" customFormat="1" ht="15">
      <c r="A207" s="399"/>
      <c r="C207" s="400"/>
    </row>
    <row r="208" spans="1:3" s="226" customFormat="1" ht="15">
      <c r="A208" s="399"/>
      <c r="C208" s="400"/>
    </row>
    <row r="209" spans="1:3" s="226" customFormat="1" ht="15">
      <c r="A209" s="399"/>
      <c r="C209" s="400"/>
    </row>
    <row r="210" spans="1:3" s="226" customFormat="1" ht="15">
      <c r="A210" s="399"/>
      <c r="C210" s="400"/>
    </row>
    <row r="211" spans="1:3" s="226" customFormat="1" ht="15">
      <c r="A211" s="399"/>
      <c r="C211" s="400"/>
    </row>
    <row r="224" ht="9" customHeight="1"/>
    <row r="225" ht="9" customHeight="1"/>
    <row r="229" ht="9.75" customHeight="1"/>
    <row r="231" ht="8.25" customHeight="1"/>
    <row r="232" ht="16.5" customHeight="1"/>
    <row r="233" ht="16.5" customHeight="1"/>
    <row r="235" ht="9.75" customHeight="1"/>
    <row r="244" ht="10.5" customHeight="1"/>
    <row r="246" ht="6" customHeight="1"/>
    <row r="247" spans="1:33" s="126" customFormat="1" ht="14.25">
      <c r="A247" s="47"/>
      <c r="C247" s="127"/>
      <c r="O247" s="397"/>
      <c r="P247" s="397"/>
      <c r="Q247" s="397"/>
      <c r="R247" s="397"/>
      <c r="S247" s="397"/>
      <c r="T247" s="397"/>
      <c r="U247" s="397"/>
      <c r="V247" s="397"/>
      <c r="W247" s="397"/>
      <c r="X247" s="397"/>
      <c r="Y247" s="397"/>
      <c r="Z247" s="397"/>
      <c r="AA247" s="397"/>
      <c r="AB247" s="397"/>
      <c r="AC247" s="397"/>
      <c r="AD247" s="397"/>
      <c r="AE247" s="397"/>
      <c r="AF247" s="397"/>
      <c r="AG247" s="397"/>
    </row>
    <row r="248" spans="1:33" s="128" customFormat="1" ht="12.75">
      <c r="A248" s="47"/>
      <c r="C248" s="129"/>
      <c r="O248" s="398"/>
      <c r="P248" s="398"/>
      <c r="Q248" s="398"/>
      <c r="R248" s="398"/>
      <c r="S248" s="398"/>
      <c r="T248" s="398"/>
      <c r="U248" s="398"/>
      <c r="V248" s="398"/>
      <c r="W248" s="398"/>
      <c r="X248" s="398"/>
      <c r="Y248" s="398"/>
      <c r="Z248" s="398"/>
      <c r="AA248" s="398"/>
      <c r="AB248" s="398"/>
      <c r="AC248" s="398"/>
      <c r="AD248" s="398"/>
      <c r="AE248" s="398"/>
      <c r="AF248" s="398"/>
      <c r="AG248" s="398"/>
    </row>
    <row r="249" spans="1:33" s="126" customFormat="1" ht="14.25">
      <c r="A249" s="47"/>
      <c r="C249" s="127"/>
      <c r="O249" s="397"/>
      <c r="P249" s="397"/>
      <c r="Q249" s="397"/>
      <c r="R249" s="397"/>
      <c r="S249" s="397"/>
      <c r="T249" s="397"/>
      <c r="U249" s="397"/>
      <c r="V249" s="397"/>
      <c r="W249" s="397"/>
      <c r="X249" s="397"/>
      <c r="Y249" s="397"/>
      <c r="Z249" s="397"/>
      <c r="AA249" s="397"/>
      <c r="AB249" s="397"/>
      <c r="AC249" s="397"/>
      <c r="AD249" s="397"/>
      <c r="AE249" s="397"/>
      <c r="AF249" s="397"/>
      <c r="AG249" s="397"/>
    </row>
    <row r="250" spans="1:33" s="126" customFormat="1" ht="14.25">
      <c r="A250" s="47"/>
      <c r="C250" s="127"/>
      <c r="O250" s="397"/>
      <c r="P250" s="397"/>
      <c r="Q250" s="397"/>
      <c r="R250" s="397"/>
      <c r="S250" s="397"/>
      <c r="T250" s="397"/>
      <c r="U250" s="397"/>
      <c r="V250" s="397"/>
      <c r="W250" s="397"/>
      <c r="X250" s="397"/>
      <c r="Y250" s="397"/>
      <c r="Z250" s="397"/>
      <c r="AA250" s="397"/>
      <c r="AB250" s="397"/>
      <c r="AC250" s="397"/>
      <c r="AD250" s="397"/>
      <c r="AE250" s="397"/>
      <c r="AF250" s="397"/>
      <c r="AG250" s="397"/>
    </row>
    <row r="251" spans="1:33" s="126" customFormat="1" ht="14.25">
      <c r="A251" s="47"/>
      <c r="C251" s="127"/>
      <c r="O251" s="397"/>
      <c r="P251" s="397"/>
      <c r="Q251" s="397"/>
      <c r="R251" s="397"/>
      <c r="S251" s="397"/>
      <c r="T251" s="397"/>
      <c r="U251" s="397"/>
      <c r="V251" s="397"/>
      <c r="W251" s="397"/>
      <c r="X251" s="397"/>
      <c r="Y251" s="397"/>
      <c r="Z251" s="397"/>
      <c r="AA251" s="397"/>
      <c r="AB251" s="397"/>
      <c r="AC251" s="397"/>
      <c r="AD251" s="397"/>
      <c r="AE251" s="397"/>
      <c r="AF251" s="397"/>
      <c r="AG251" s="397"/>
    </row>
    <row r="252" spans="1:33" s="126" customFormat="1" ht="14.25">
      <c r="A252" s="47"/>
      <c r="C252" s="127"/>
      <c r="O252" s="397"/>
      <c r="P252" s="397"/>
      <c r="Q252" s="397"/>
      <c r="R252" s="397"/>
      <c r="S252" s="397"/>
      <c r="T252" s="397"/>
      <c r="U252" s="397"/>
      <c r="V252" s="397"/>
      <c r="W252" s="397"/>
      <c r="X252" s="397"/>
      <c r="Y252" s="397"/>
      <c r="Z252" s="397"/>
      <c r="AA252" s="397"/>
      <c r="AB252" s="397"/>
      <c r="AC252" s="397"/>
      <c r="AD252" s="397"/>
      <c r="AE252" s="397"/>
      <c r="AF252" s="397"/>
      <c r="AG252" s="397"/>
    </row>
    <row r="253" spans="1:33" s="126" customFormat="1" ht="14.25">
      <c r="A253" s="47"/>
      <c r="C253" s="127"/>
      <c r="O253" s="397"/>
      <c r="P253" s="397"/>
      <c r="Q253" s="397"/>
      <c r="R253" s="397"/>
      <c r="S253" s="397"/>
      <c r="T253" s="397"/>
      <c r="U253" s="397"/>
      <c r="V253" s="397"/>
      <c r="W253" s="397"/>
      <c r="X253" s="397"/>
      <c r="Y253" s="397"/>
      <c r="Z253" s="397"/>
      <c r="AA253" s="397"/>
      <c r="AB253" s="397"/>
      <c r="AC253" s="397"/>
      <c r="AD253" s="397"/>
      <c r="AE253" s="397"/>
      <c r="AF253" s="397"/>
      <c r="AG253" s="397"/>
    </row>
    <row r="254" spans="1:33" s="126" customFormat="1" ht="14.25">
      <c r="A254" s="47"/>
      <c r="C254" s="127"/>
      <c r="O254" s="397"/>
      <c r="P254" s="397"/>
      <c r="Q254" s="397"/>
      <c r="R254" s="397"/>
      <c r="S254" s="397"/>
      <c r="T254" s="397"/>
      <c r="U254" s="397"/>
      <c r="V254" s="397"/>
      <c r="W254" s="397"/>
      <c r="X254" s="397"/>
      <c r="Y254" s="397"/>
      <c r="Z254" s="397"/>
      <c r="AA254" s="397"/>
      <c r="AB254" s="397"/>
      <c r="AC254" s="397"/>
      <c r="AD254" s="397"/>
      <c r="AE254" s="397"/>
      <c r="AF254" s="397"/>
      <c r="AG254" s="397"/>
    </row>
    <row r="255" spans="1:33" s="126" customFormat="1" ht="14.25">
      <c r="A255" s="47"/>
      <c r="C255" s="127"/>
      <c r="O255" s="397"/>
      <c r="P255" s="397"/>
      <c r="Q255" s="397"/>
      <c r="R255" s="397"/>
      <c r="S255" s="397"/>
      <c r="T255" s="397"/>
      <c r="U255" s="397"/>
      <c r="V255" s="397"/>
      <c r="W255" s="397"/>
      <c r="X255" s="397"/>
      <c r="Y255" s="397"/>
      <c r="Z255" s="397"/>
      <c r="AA255" s="397"/>
      <c r="AB255" s="397"/>
      <c r="AC255" s="397"/>
      <c r="AD255" s="397"/>
      <c r="AE255" s="397"/>
      <c r="AF255" s="397"/>
      <c r="AG255" s="397"/>
    </row>
    <row r="256" spans="1:33" s="126" customFormat="1" ht="14.25">
      <c r="A256" s="47"/>
      <c r="C256" s="127"/>
      <c r="O256" s="397"/>
      <c r="P256" s="397"/>
      <c r="Q256" s="397"/>
      <c r="R256" s="397"/>
      <c r="S256" s="397"/>
      <c r="T256" s="397"/>
      <c r="U256" s="397"/>
      <c r="V256" s="397"/>
      <c r="W256" s="397"/>
      <c r="X256" s="397"/>
      <c r="Y256" s="397"/>
      <c r="Z256" s="397"/>
      <c r="AA256" s="397"/>
      <c r="AB256" s="397"/>
      <c r="AC256" s="397"/>
      <c r="AD256" s="397"/>
      <c r="AE256" s="397"/>
      <c r="AF256" s="397"/>
      <c r="AG256" s="397"/>
    </row>
    <row r="257" spans="1:33" s="126" customFormat="1" ht="14.25">
      <c r="A257" s="47"/>
      <c r="C257" s="127"/>
      <c r="O257" s="397"/>
      <c r="P257" s="397"/>
      <c r="Q257" s="397"/>
      <c r="R257" s="397"/>
      <c r="S257" s="397"/>
      <c r="T257" s="397"/>
      <c r="U257" s="397"/>
      <c r="V257" s="397"/>
      <c r="W257" s="397"/>
      <c r="X257" s="397"/>
      <c r="Y257" s="397"/>
      <c r="Z257" s="397"/>
      <c r="AA257" s="397"/>
      <c r="AB257" s="397"/>
      <c r="AC257" s="397"/>
      <c r="AD257" s="397"/>
      <c r="AE257" s="397"/>
      <c r="AF257" s="397"/>
      <c r="AG257" s="397"/>
    </row>
    <row r="258" spans="1:33" s="126" customFormat="1" ht="14.25">
      <c r="A258" s="47"/>
      <c r="C258" s="127"/>
      <c r="O258" s="397"/>
      <c r="P258" s="397"/>
      <c r="Q258" s="397"/>
      <c r="R258" s="397"/>
      <c r="S258" s="397"/>
      <c r="T258" s="397"/>
      <c r="U258" s="397"/>
      <c r="V258" s="397"/>
      <c r="W258" s="397"/>
      <c r="X258" s="397"/>
      <c r="Y258" s="397"/>
      <c r="Z258" s="397"/>
      <c r="AA258" s="397"/>
      <c r="AB258" s="397"/>
      <c r="AC258" s="397"/>
      <c r="AD258" s="397"/>
      <c r="AE258" s="397"/>
      <c r="AF258" s="397"/>
      <c r="AG258" s="397"/>
    </row>
    <row r="259" spans="1:33" s="126" customFormat="1" ht="14.25">
      <c r="A259" s="47"/>
      <c r="C259" s="127"/>
      <c r="O259" s="397"/>
      <c r="P259" s="397"/>
      <c r="Q259" s="397"/>
      <c r="R259" s="397"/>
      <c r="S259" s="397"/>
      <c r="T259" s="397"/>
      <c r="U259" s="397"/>
      <c r="V259" s="397"/>
      <c r="W259" s="397"/>
      <c r="X259" s="397"/>
      <c r="Y259" s="397"/>
      <c r="Z259" s="397"/>
      <c r="AA259" s="397"/>
      <c r="AB259" s="397"/>
      <c r="AC259" s="397"/>
      <c r="AD259" s="397"/>
      <c r="AE259" s="397"/>
      <c r="AF259" s="397"/>
      <c r="AG259" s="397"/>
    </row>
    <row r="260" spans="1:33" s="126" customFormat="1" ht="14.25">
      <c r="A260" s="47"/>
      <c r="C260" s="127"/>
      <c r="O260" s="397"/>
      <c r="P260" s="397"/>
      <c r="Q260" s="397"/>
      <c r="R260" s="397"/>
      <c r="S260" s="397"/>
      <c r="T260" s="397"/>
      <c r="U260" s="397"/>
      <c r="V260" s="397"/>
      <c r="W260" s="397"/>
      <c r="X260" s="397"/>
      <c r="Y260" s="397"/>
      <c r="Z260" s="397"/>
      <c r="AA260" s="397"/>
      <c r="AB260" s="397"/>
      <c r="AC260" s="397"/>
      <c r="AD260" s="397"/>
      <c r="AE260" s="397"/>
      <c r="AF260" s="397"/>
      <c r="AG260" s="397"/>
    </row>
    <row r="261" spans="1:33" s="126" customFormat="1" ht="14.25">
      <c r="A261" s="47"/>
      <c r="C261" s="127"/>
      <c r="O261" s="397"/>
      <c r="P261" s="397"/>
      <c r="Q261" s="397"/>
      <c r="R261" s="397"/>
      <c r="S261" s="397"/>
      <c r="T261" s="397"/>
      <c r="U261" s="397"/>
      <c r="V261" s="397"/>
      <c r="W261" s="397"/>
      <c r="X261" s="397"/>
      <c r="Y261" s="397"/>
      <c r="Z261" s="397"/>
      <c r="AA261" s="397"/>
      <c r="AB261" s="397"/>
      <c r="AC261" s="397"/>
      <c r="AD261" s="397"/>
      <c r="AE261" s="397"/>
      <c r="AF261" s="397"/>
      <c r="AG261" s="397"/>
    </row>
    <row r="262" spans="1:33" s="126" customFormat="1" ht="14.25">
      <c r="A262" s="47"/>
      <c r="C262" s="127"/>
      <c r="O262" s="397"/>
      <c r="P262" s="397"/>
      <c r="Q262" s="397"/>
      <c r="R262" s="397"/>
      <c r="S262" s="397"/>
      <c r="T262" s="397"/>
      <c r="U262" s="397"/>
      <c r="V262" s="397"/>
      <c r="W262" s="397"/>
      <c r="X262" s="397"/>
      <c r="Y262" s="397"/>
      <c r="Z262" s="397"/>
      <c r="AA262" s="397"/>
      <c r="AB262" s="397"/>
      <c r="AC262" s="397"/>
      <c r="AD262" s="397"/>
      <c r="AE262" s="397"/>
      <c r="AF262" s="397"/>
      <c r="AG262" s="397"/>
    </row>
    <row r="263" spans="1:33" s="126" customFormat="1" ht="14.25">
      <c r="A263" s="47"/>
      <c r="C263" s="127"/>
      <c r="O263" s="397"/>
      <c r="P263" s="397"/>
      <c r="Q263" s="397"/>
      <c r="R263" s="397"/>
      <c r="S263" s="397"/>
      <c r="T263" s="397"/>
      <c r="U263" s="397"/>
      <c r="V263" s="397"/>
      <c r="W263" s="397"/>
      <c r="X263" s="397"/>
      <c r="Y263" s="397"/>
      <c r="Z263" s="397"/>
      <c r="AA263" s="397"/>
      <c r="AB263" s="397"/>
      <c r="AC263" s="397"/>
      <c r="AD263" s="397"/>
      <c r="AE263" s="397"/>
      <c r="AF263" s="397"/>
      <c r="AG263" s="397"/>
    </row>
    <row r="264" spans="1:33" s="126" customFormat="1" ht="14.25">
      <c r="A264" s="47"/>
      <c r="C264" s="127"/>
      <c r="O264" s="397"/>
      <c r="P264" s="397"/>
      <c r="Q264" s="397"/>
      <c r="R264" s="397"/>
      <c r="S264" s="397"/>
      <c r="T264" s="397"/>
      <c r="U264" s="397"/>
      <c r="V264" s="397"/>
      <c r="W264" s="397"/>
      <c r="X264" s="397"/>
      <c r="Y264" s="397"/>
      <c r="Z264" s="397"/>
      <c r="AA264" s="397"/>
      <c r="AB264" s="397"/>
      <c r="AC264" s="397"/>
      <c r="AD264" s="397"/>
      <c r="AE264" s="397"/>
      <c r="AF264" s="397"/>
      <c r="AG264" s="397"/>
    </row>
    <row r="265" spans="1:33" s="126" customFormat="1" ht="14.25">
      <c r="A265" s="47"/>
      <c r="C265" s="127"/>
      <c r="O265" s="397"/>
      <c r="P265" s="397"/>
      <c r="Q265" s="397"/>
      <c r="R265" s="397"/>
      <c r="S265" s="397"/>
      <c r="T265" s="397"/>
      <c r="U265" s="397"/>
      <c r="V265" s="397"/>
      <c r="W265" s="397"/>
      <c r="X265" s="397"/>
      <c r="Y265" s="397"/>
      <c r="Z265" s="397"/>
      <c r="AA265" s="397"/>
      <c r="AB265" s="397"/>
      <c r="AC265" s="397"/>
      <c r="AD265" s="397"/>
      <c r="AE265" s="397"/>
      <c r="AF265" s="397"/>
      <c r="AG265" s="397"/>
    </row>
    <row r="266" spans="1:33" s="126" customFormat="1" ht="14.25">
      <c r="A266" s="47"/>
      <c r="C266" s="127"/>
      <c r="O266" s="397"/>
      <c r="P266" s="397"/>
      <c r="Q266" s="397"/>
      <c r="R266" s="397"/>
      <c r="S266" s="397"/>
      <c r="T266" s="397"/>
      <c r="U266" s="397"/>
      <c r="V266" s="397"/>
      <c r="W266" s="397"/>
      <c r="X266" s="397"/>
      <c r="Y266" s="397"/>
      <c r="Z266" s="397"/>
      <c r="AA266" s="397"/>
      <c r="AB266" s="397"/>
      <c r="AC266" s="397"/>
      <c r="AD266" s="397"/>
      <c r="AE266" s="397"/>
      <c r="AF266" s="397"/>
      <c r="AG266" s="397"/>
    </row>
    <row r="267" spans="1:33" s="126" customFormat="1" ht="14.25">
      <c r="A267" s="47"/>
      <c r="C267" s="127"/>
      <c r="O267" s="397"/>
      <c r="P267" s="397"/>
      <c r="Q267" s="397"/>
      <c r="R267" s="397"/>
      <c r="S267" s="397"/>
      <c r="T267" s="397"/>
      <c r="U267" s="397"/>
      <c r="V267" s="397"/>
      <c r="W267" s="397"/>
      <c r="X267" s="397"/>
      <c r="Y267" s="397"/>
      <c r="Z267" s="397"/>
      <c r="AA267" s="397"/>
      <c r="AB267" s="397"/>
      <c r="AC267" s="397"/>
      <c r="AD267" s="397"/>
      <c r="AE267" s="397"/>
      <c r="AF267" s="397"/>
      <c r="AG267" s="397"/>
    </row>
    <row r="268" spans="1:33" s="126" customFormat="1" ht="14.25">
      <c r="A268" s="47"/>
      <c r="C268" s="127"/>
      <c r="O268" s="397"/>
      <c r="P268" s="397"/>
      <c r="Q268" s="397"/>
      <c r="R268" s="397"/>
      <c r="S268" s="397"/>
      <c r="T268" s="397"/>
      <c r="U268" s="397"/>
      <c r="V268" s="397"/>
      <c r="W268" s="397"/>
      <c r="X268" s="397"/>
      <c r="Y268" s="397"/>
      <c r="Z268" s="397"/>
      <c r="AA268" s="397"/>
      <c r="AB268" s="397"/>
      <c r="AC268" s="397"/>
      <c r="AD268" s="397"/>
      <c r="AE268" s="397"/>
      <c r="AF268" s="397"/>
      <c r="AG268" s="397"/>
    </row>
    <row r="269" spans="1:33" s="126" customFormat="1" ht="14.25">
      <c r="A269" s="47"/>
      <c r="C269" s="127"/>
      <c r="O269" s="397"/>
      <c r="P269" s="397"/>
      <c r="Q269" s="397"/>
      <c r="R269" s="397"/>
      <c r="S269" s="397"/>
      <c r="T269" s="397"/>
      <c r="U269" s="397"/>
      <c r="V269" s="397"/>
      <c r="W269" s="397"/>
      <c r="X269" s="397"/>
      <c r="Y269" s="397"/>
      <c r="Z269" s="397"/>
      <c r="AA269" s="397"/>
      <c r="AB269" s="397"/>
      <c r="AC269" s="397"/>
      <c r="AD269" s="397"/>
      <c r="AE269" s="397"/>
      <c r="AF269" s="397"/>
      <c r="AG269" s="397"/>
    </row>
    <row r="270" spans="1:33" s="126" customFormat="1" ht="14.25">
      <c r="A270" s="47"/>
      <c r="C270" s="127"/>
      <c r="O270" s="397"/>
      <c r="P270" s="397"/>
      <c r="Q270" s="397"/>
      <c r="R270" s="397"/>
      <c r="S270" s="397"/>
      <c r="T270" s="397"/>
      <c r="U270" s="397"/>
      <c r="V270" s="397"/>
      <c r="W270" s="397"/>
      <c r="X270" s="397"/>
      <c r="Y270" s="397"/>
      <c r="Z270" s="397"/>
      <c r="AA270" s="397"/>
      <c r="AB270" s="397"/>
      <c r="AC270" s="397"/>
      <c r="AD270" s="397"/>
      <c r="AE270" s="397"/>
      <c r="AF270" s="397"/>
      <c r="AG270" s="397"/>
    </row>
    <row r="271" spans="1:33" s="126" customFormat="1" ht="14.25">
      <c r="A271" s="47"/>
      <c r="C271" s="127"/>
      <c r="O271" s="397"/>
      <c r="P271" s="397"/>
      <c r="Q271" s="397"/>
      <c r="R271" s="397"/>
      <c r="S271" s="397"/>
      <c r="T271" s="397"/>
      <c r="U271" s="397"/>
      <c r="V271" s="397"/>
      <c r="W271" s="397"/>
      <c r="X271" s="397"/>
      <c r="Y271" s="397"/>
      <c r="Z271" s="397"/>
      <c r="AA271" s="397"/>
      <c r="AB271" s="397"/>
      <c r="AC271" s="397"/>
      <c r="AD271" s="397"/>
      <c r="AE271" s="397"/>
      <c r="AF271" s="397"/>
      <c r="AG271" s="397"/>
    </row>
    <row r="272" spans="1:33" s="126" customFormat="1" ht="14.25">
      <c r="A272" s="47"/>
      <c r="C272" s="127"/>
      <c r="O272" s="397"/>
      <c r="P272" s="397"/>
      <c r="Q272" s="397"/>
      <c r="R272" s="397"/>
      <c r="S272" s="397"/>
      <c r="T272" s="397"/>
      <c r="U272" s="397"/>
      <c r="V272" s="397"/>
      <c r="W272" s="397"/>
      <c r="X272" s="397"/>
      <c r="Y272" s="397"/>
      <c r="Z272" s="397"/>
      <c r="AA272" s="397"/>
      <c r="AB272" s="397"/>
      <c r="AC272" s="397"/>
      <c r="AD272" s="397"/>
      <c r="AE272" s="397"/>
      <c r="AF272" s="397"/>
      <c r="AG272" s="397"/>
    </row>
    <row r="273" spans="1:33" s="126" customFormat="1" ht="14.25">
      <c r="A273" s="47"/>
      <c r="C273" s="127"/>
      <c r="O273" s="397"/>
      <c r="P273" s="397"/>
      <c r="Q273" s="397"/>
      <c r="R273" s="397"/>
      <c r="S273" s="397"/>
      <c r="T273" s="397"/>
      <c r="U273" s="397"/>
      <c r="V273" s="397"/>
      <c r="W273" s="397"/>
      <c r="X273" s="397"/>
      <c r="Y273" s="397"/>
      <c r="Z273" s="397"/>
      <c r="AA273" s="397"/>
      <c r="AB273" s="397"/>
      <c r="AC273" s="397"/>
      <c r="AD273" s="397"/>
      <c r="AE273" s="397"/>
      <c r="AF273" s="397"/>
      <c r="AG273" s="397"/>
    </row>
    <row r="274" spans="1:33" s="126" customFormat="1" ht="14.25">
      <c r="A274" s="47"/>
      <c r="C274" s="127"/>
      <c r="O274" s="397"/>
      <c r="P274" s="397"/>
      <c r="Q274" s="397"/>
      <c r="R274" s="397"/>
      <c r="S274" s="397"/>
      <c r="T274" s="397"/>
      <c r="U274" s="397"/>
      <c r="V274" s="397"/>
      <c r="W274" s="397"/>
      <c r="X274" s="397"/>
      <c r="Y274" s="397"/>
      <c r="Z274" s="397"/>
      <c r="AA274" s="397"/>
      <c r="AB274" s="397"/>
      <c r="AC274" s="397"/>
      <c r="AD274" s="397"/>
      <c r="AE274" s="397"/>
      <c r="AF274" s="397"/>
      <c r="AG274" s="397"/>
    </row>
    <row r="275" spans="1:33" s="126" customFormat="1" ht="14.25">
      <c r="A275" s="47"/>
      <c r="C275" s="127"/>
      <c r="O275" s="397"/>
      <c r="P275" s="397"/>
      <c r="Q275" s="397"/>
      <c r="R275" s="397"/>
      <c r="S275" s="397"/>
      <c r="T275" s="397"/>
      <c r="U275" s="397"/>
      <c r="V275" s="397"/>
      <c r="W275" s="397"/>
      <c r="X275" s="397"/>
      <c r="Y275" s="397"/>
      <c r="Z275" s="397"/>
      <c r="AA275" s="397"/>
      <c r="AB275" s="397"/>
      <c r="AC275" s="397"/>
      <c r="AD275" s="397"/>
      <c r="AE275" s="397"/>
      <c r="AF275" s="397"/>
      <c r="AG275" s="397"/>
    </row>
    <row r="276" spans="1:33" s="126" customFormat="1" ht="14.25">
      <c r="A276" s="47"/>
      <c r="C276" s="127"/>
      <c r="O276" s="397"/>
      <c r="P276" s="397"/>
      <c r="Q276" s="397"/>
      <c r="R276" s="397"/>
      <c r="S276" s="397"/>
      <c r="T276" s="397"/>
      <c r="U276" s="397"/>
      <c r="V276" s="397"/>
      <c r="W276" s="397"/>
      <c r="X276" s="397"/>
      <c r="Y276" s="397"/>
      <c r="Z276" s="397"/>
      <c r="AA276" s="397"/>
      <c r="AB276" s="397"/>
      <c r="AC276" s="397"/>
      <c r="AD276" s="397"/>
      <c r="AE276" s="397"/>
      <c r="AF276" s="397"/>
      <c r="AG276" s="397"/>
    </row>
    <row r="277" ht="9" customHeight="1"/>
    <row r="278" ht="9" customHeight="1"/>
    <row r="282" ht="9.75" customHeight="1"/>
    <row r="284" ht="8.25" customHeight="1"/>
    <row r="285" ht="16.5" customHeight="1"/>
    <row r="286" ht="16.5" customHeight="1"/>
    <row r="288" ht="9.75" customHeight="1"/>
    <row r="289" ht="9.75" customHeight="1"/>
    <row r="290" ht="9.75" customHeight="1"/>
    <row r="298" ht="10.5" customHeight="1"/>
    <row r="300" ht="6" customHeight="1"/>
    <row r="301" spans="1:33" s="126" customFormat="1" ht="14.25">
      <c r="A301" s="47"/>
      <c r="C301" s="127"/>
      <c r="O301" s="397"/>
      <c r="P301" s="397"/>
      <c r="Q301" s="397"/>
      <c r="R301" s="397"/>
      <c r="S301" s="397"/>
      <c r="T301" s="397"/>
      <c r="U301" s="397"/>
      <c r="V301" s="397"/>
      <c r="W301" s="397"/>
      <c r="X301" s="397"/>
      <c r="Y301" s="397"/>
      <c r="Z301" s="397"/>
      <c r="AA301" s="397"/>
      <c r="AB301" s="397"/>
      <c r="AC301" s="397"/>
      <c r="AD301" s="397"/>
      <c r="AE301" s="397"/>
      <c r="AF301" s="397"/>
      <c r="AG301" s="397"/>
    </row>
    <row r="302" spans="1:33" s="128" customFormat="1" ht="12.75">
      <c r="A302" s="47"/>
      <c r="C302" s="129"/>
      <c r="O302" s="398"/>
      <c r="P302" s="398"/>
      <c r="Q302" s="398"/>
      <c r="R302" s="398"/>
      <c r="S302" s="398"/>
      <c r="T302" s="398"/>
      <c r="U302" s="398"/>
      <c r="V302" s="398"/>
      <c r="W302" s="398"/>
      <c r="X302" s="398"/>
      <c r="Y302" s="398"/>
      <c r="Z302" s="398"/>
      <c r="AA302" s="398"/>
      <c r="AB302" s="398"/>
      <c r="AC302" s="398"/>
      <c r="AD302" s="398"/>
      <c r="AE302" s="398"/>
      <c r="AF302" s="398"/>
      <c r="AG302" s="398"/>
    </row>
    <row r="303" spans="1:33" s="126" customFormat="1" ht="14.25">
      <c r="A303" s="47"/>
      <c r="C303" s="127"/>
      <c r="O303" s="397"/>
      <c r="P303" s="397"/>
      <c r="Q303" s="397"/>
      <c r="R303" s="397"/>
      <c r="S303" s="397"/>
      <c r="T303" s="397"/>
      <c r="U303" s="397"/>
      <c r="V303" s="397"/>
      <c r="W303" s="397"/>
      <c r="X303" s="397"/>
      <c r="Y303" s="397"/>
      <c r="Z303" s="397"/>
      <c r="AA303" s="397"/>
      <c r="AB303" s="397"/>
      <c r="AC303" s="397"/>
      <c r="AD303" s="397"/>
      <c r="AE303" s="397"/>
      <c r="AF303" s="397"/>
      <c r="AG303" s="397"/>
    </row>
    <row r="304" spans="1:33" s="126" customFormat="1" ht="14.25">
      <c r="A304" s="47"/>
      <c r="C304" s="127"/>
      <c r="O304" s="397"/>
      <c r="P304" s="397"/>
      <c r="Q304" s="397"/>
      <c r="R304" s="397"/>
      <c r="S304" s="397"/>
      <c r="T304" s="397"/>
      <c r="U304" s="397"/>
      <c r="V304" s="397"/>
      <c r="W304" s="397"/>
      <c r="X304" s="397"/>
      <c r="Y304" s="397"/>
      <c r="Z304" s="397"/>
      <c r="AA304" s="397"/>
      <c r="AB304" s="397"/>
      <c r="AC304" s="397"/>
      <c r="AD304" s="397"/>
      <c r="AE304" s="397"/>
      <c r="AF304" s="397"/>
      <c r="AG304" s="397"/>
    </row>
    <row r="305" spans="1:33" s="126" customFormat="1" ht="14.25">
      <c r="A305" s="47"/>
      <c r="C305" s="127"/>
      <c r="O305" s="397"/>
      <c r="P305" s="397"/>
      <c r="Q305" s="397"/>
      <c r="R305" s="397"/>
      <c r="S305" s="397"/>
      <c r="T305" s="397"/>
      <c r="U305" s="397"/>
      <c r="V305" s="397"/>
      <c r="W305" s="397"/>
      <c r="X305" s="397"/>
      <c r="Y305" s="397"/>
      <c r="Z305" s="397"/>
      <c r="AA305" s="397"/>
      <c r="AB305" s="397"/>
      <c r="AC305" s="397"/>
      <c r="AD305" s="397"/>
      <c r="AE305" s="397"/>
      <c r="AF305" s="397"/>
      <c r="AG305" s="397"/>
    </row>
    <row r="306" spans="1:33" s="126" customFormat="1" ht="14.25">
      <c r="A306" s="47"/>
      <c r="C306" s="127"/>
      <c r="O306" s="397"/>
      <c r="P306" s="397"/>
      <c r="Q306" s="397"/>
      <c r="R306" s="397"/>
      <c r="S306" s="397"/>
      <c r="T306" s="397"/>
      <c r="U306" s="397"/>
      <c r="V306" s="397"/>
      <c r="W306" s="397"/>
      <c r="X306" s="397"/>
      <c r="Y306" s="397"/>
      <c r="Z306" s="397"/>
      <c r="AA306" s="397"/>
      <c r="AB306" s="397"/>
      <c r="AC306" s="397"/>
      <c r="AD306" s="397"/>
      <c r="AE306" s="397"/>
      <c r="AF306" s="397"/>
      <c r="AG306" s="397"/>
    </row>
    <row r="307" spans="1:33" s="126" customFormat="1" ht="14.25">
      <c r="A307" s="47"/>
      <c r="C307" s="127"/>
      <c r="O307" s="397"/>
      <c r="P307" s="397"/>
      <c r="Q307" s="397"/>
      <c r="R307" s="397"/>
      <c r="S307" s="397"/>
      <c r="T307" s="397"/>
      <c r="U307" s="397"/>
      <c r="V307" s="397"/>
      <c r="W307" s="397"/>
      <c r="X307" s="397"/>
      <c r="Y307" s="397"/>
      <c r="Z307" s="397"/>
      <c r="AA307" s="397"/>
      <c r="AB307" s="397"/>
      <c r="AC307" s="397"/>
      <c r="AD307" s="397"/>
      <c r="AE307" s="397"/>
      <c r="AF307" s="397"/>
      <c r="AG307" s="397"/>
    </row>
    <row r="308" spans="1:33" s="126" customFormat="1" ht="14.25">
      <c r="A308" s="47"/>
      <c r="C308" s="127"/>
      <c r="O308" s="397"/>
      <c r="P308" s="397"/>
      <c r="Q308" s="397"/>
      <c r="R308" s="397"/>
      <c r="S308" s="397"/>
      <c r="T308" s="397"/>
      <c r="U308" s="397"/>
      <c r="V308" s="397"/>
      <c r="W308" s="397"/>
      <c r="X308" s="397"/>
      <c r="Y308" s="397"/>
      <c r="Z308" s="397"/>
      <c r="AA308" s="397"/>
      <c r="AB308" s="397"/>
      <c r="AC308" s="397"/>
      <c r="AD308" s="397"/>
      <c r="AE308" s="397"/>
      <c r="AF308" s="397"/>
      <c r="AG308" s="397"/>
    </row>
    <row r="309" spans="1:33" s="126" customFormat="1" ht="14.25">
      <c r="A309" s="47"/>
      <c r="C309" s="127"/>
      <c r="O309" s="397"/>
      <c r="P309" s="397"/>
      <c r="Q309" s="397"/>
      <c r="R309" s="397"/>
      <c r="S309" s="397"/>
      <c r="T309" s="397"/>
      <c r="U309" s="397"/>
      <c r="V309" s="397"/>
      <c r="W309" s="397"/>
      <c r="X309" s="397"/>
      <c r="Y309" s="397"/>
      <c r="Z309" s="397"/>
      <c r="AA309" s="397"/>
      <c r="AB309" s="397"/>
      <c r="AC309" s="397"/>
      <c r="AD309" s="397"/>
      <c r="AE309" s="397"/>
      <c r="AF309" s="397"/>
      <c r="AG309" s="397"/>
    </row>
    <row r="310" spans="1:33" s="126" customFormat="1" ht="14.25">
      <c r="A310" s="47"/>
      <c r="C310" s="127"/>
      <c r="O310" s="397"/>
      <c r="P310" s="397"/>
      <c r="Q310" s="397"/>
      <c r="R310" s="397"/>
      <c r="S310" s="397"/>
      <c r="T310" s="397"/>
      <c r="U310" s="397"/>
      <c r="V310" s="397"/>
      <c r="W310" s="397"/>
      <c r="X310" s="397"/>
      <c r="Y310" s="397"/>
      <c r="Z310" s="397"/>
      <c r="AA310" s="397"/>
      <c r="AB310" s="397"/>
      <c r="AC310" s="397"/>
      <c r="AD310" s="397"/>
      <c r="AE310" s="397"/>
      <c r="AF310" s="397"/>
      <c r="AG310" s="397"/>
    </row>
    <row r="311" spans="1:33" s="126" customFormat="1" ht="14.25">
      <c r="A311" s="47"/>
      <c r="C311" s="127"/>
      <c r="O311" s="397"/>
      <c r="P311" s="397"/>
      <c r="Q311" s="397"/>
      <c r="R311" s="397"/>
      <c r="S311" s="397"/>
      <c r="T311" s="397"/>
      <c r="U311" s="397"/>
      <c r="V311" s="397"/>
      <c r="W311" s="397"/>
      <c r="X311" s="397"/>
      <c r="Y311" s="397"/>
      <c r="Z311" s="397"/>
      <c r="AA311" s="397"/>
      <c r="AB311" s="397"/>
      <c r="AC311" s="397"/>
      <c r="AD311" s="397"/>
      <c r="AE311" s="397"/>
      <c r="AF311" s="397"/>
      <c r="AG311" s="397"/>
    </row>
    <row r="312" spans="1:33" s="126" customFormat="1" ht="14.25">
      <c r="A312" s="47"/>
      <c r="C312" s="127"/>
      <c r="O312" s="397"/>
      <c r="P312" s="397"/>
      <c r="Q312" s="397"/>
      <c r="R312" s="397"/>
      <c r="S312" s="397"/>
      <c r="T312" s="397"/>
      <c r="U312" s="397"/>
      <c r="V312" s="397"/>
      <c r="W312" s="397"/>
      <c r="X312" s="397"/>
      <c r="Y312" s="397"/>
      <c r="Z312" s="397"/>
      <c r="AA312" s="397"/>
      <c r="AB312" s="397"/>
      <c r="AC312" s="397"/>
      <c r="AD312" s="397"/>
      <c r="AE312" s="397"/>
      <c r="AF312" s="397"/>
      <c r="AG312" s="397"/>
    </row>
    <row r="313" spans="1:33" s="126" customFormat="1" ht="14.25">
      <c r="A313" s="47"/>
      <c r="C313" s="127"/>
      <c r="O313" s="397"/>
      <c r="P313" s="397"/>
      <c r="Q313" s="397"/>
      <c r="R313" s="397"/>
      <c r="S313" s="397"/>
      <c r="T313" s="397"/>
      <c r="U313" s="397"/>
      <c r="V313" s="397"/>
      <c r="W313" s="397"/>
      <c r="X313" s="397"/>
      <c r="Y313" s="397"/>
      <c r="Z313" s="397"/>
      <c r="AA313" s="397"/>
      <c r="AB313" s="397"/>
      <c r="AC313" s="397"/>
      <c r="AD313" s="397"/>
      <c r="AE313" s="397"/>
      <c r="AF313" s="397"/>
      <c r="AG313" s="397"/>
    </row>
    <row r="314" spans="1:33" s="126" customFormat="1" ht="14.25">
      <c r="A314" s="47"/>
      <c r="C314" s="127"/>
      <c r="O314" s="397"/>
      <c r="P314" s="397"/>
      <c r="Q314" s="397"/>
      <c r="R314" s="397"/>
      <c r="S314" s="397"/>
      <c r="T314" s="397"/>
      <c r="U314" s="397"/>
      <c r="V314" s="397"/>
      <c r="W314" s="397"/>
      <c r="X314" s="397"/>
      <c r="Y314" s="397"/>
      <c r="Z314" s="397"/>
      <c r="AA314" s="397"/>
      <c r="AB314" s="397"/>
      <c r="AC314" s="397"/>
      <c r="AD314" s="397"/>
      <c r="AE314" s="397"/>
      <c r="AF314" s="397"/>
      <c r="AG314" s="397"/>
    </row>
    <row r="315" spans="1:33" s="126" customFormat="1" ht="14.25">
      <c r="A315" s="47"/>
      <c r="C315" s="127"/>
      <c r="O315" s="397"/>
      <c r="P315" s="397"/>
      <c r="Q315" s="397"/>
      <c r="R315" s="397"/>
      <c r="S315" s="397"/>
      <c r="T315" s="397"/>
      <c r="U315" s="397"/>
      <c r="V315" s="397"/>
      <c r="W315" s="397"/>
      <c r="X315" s="397"/>
      <c r="Y315" s="397"/>
      <c r="Z315" s="397"/>
      <c r="AA315" s="397"/>
      <c r="AB315" s="397"/>
      <c r="AC315" s="397"/>
      <c r="AD315" s="397"/>
      <c r="AE315" s="397"/>
      <c r="AF315" s="397"/>
      <c r="AG315" s="397"/>
    </row>
    <row r="316" spans="1:33" s="126" customFormat="1" ht="14.25">
      <c r="A316" s="47"/>
      <c r="C316" s="127"/>
      <c r="O316" s="397"/>
      <c r="P316" s="397"/>
      <c r="Q316" s="397"/>
      <c r="R316" s="397"/>
      <c r="S316" s="397"/>
      <c r="T316" s="397"/>
      <c r="U316" s="397"/>
      <c r="V316" s="397"/>
      <c r="W316" s="397"/>
      <c r="X316" s="397"/>
      <c r="Y316" s="397"/>
      <c r="Z316" s="397"/>
      <c r="AA316" s="397"/>
      <c r="AB316" s="397"/>
      <c r="AC316" s="397"/>
      <c r="AD316" s="397"/>
      <c r="AE316" s="397"/>
      <c r="AF316" s="397"/>
      <c r="AG316" s="397"/>
    </row>
    <row r="317" spans="1:33" s="126" customFormat="1" ht="14.25">
      <c r="A317" s="47"/>
      <c r="C317" s="127"/>
      <c r="O317" s="397"/>
      <c r="P317" s="397"/>
      <c r="Q317" s="397"/>
      <c r="R317" s="397"/>
      <c r="S317" s="397"/>
      <c r="T317" s="397"/>
      <c r="U317" s="397"/>
      <c r="V317" s="397"/>
      <c r="W317" s="397"/>
      <c r="X317" s="397"/>
      <c r="Y317" s="397"/>
      <c r="Z317" s="397"/>
      <c r="AA317" s="397"/>
      <c r="AB317" s="397"/>
      <c r="AC317" s="397"/>
      <c r="AD317" s="397"/>
      <c r="AE317" s="397"/>
      <c r="AF317" s="397"/>
      <c r="AG317" s="397"/>
    </row>
    <row r="318" spans="1:33" s="126" customFormat="1" ht="14.25">
      <c r="A318" s="47"/>
      <c r="C318" s="127"/>
      <c r="O318" s="397"/>
      <c r="P318" s="397"/>
      <c r="Q318" s="397"/>
      <c r="R318" s="397"/>
      <c r="S318" s="397"/>
      <c r="T318" s="397"/>
      <c r="U318" s="397"/>
      <c r="V318" s="397"/>
      <c r="W318" s="397"/>
      <c r="X318" s="397"/>
      <c r="Y318" s="397"/>
      <c r="Z318" s="397"/>
      <c r="AA318" s="397"/>
      <c r="AB318" s="397"/>
      <c r="AC318" s="397"/>
      <c r="AD318" s="397"/>
      <c r="AE318" s="397"/>
      <c r="AF318" s="397"/>
      <c r="AG318" s="397"/>
    </row>
    <row r="319" spans="1:33" s="126" customFormat="1" ht="14.25">
      <c r="A319" s="47"/>
      <c r="C319" s="127"/>
      <c r="O319" s="397"/>
      <c r="P319" s="397"/>
      <c r="Q319" s="397"/>
      <c r="R319" s="397"/>
      <c r="S319" s="397"/>
      <c r="T319" s="397"/>
      <c r="U319" s="397"/>
      <c r="V319" s="397"/>
      <c r="W319" s="397"/>
      <c r="X319" s="397"/>
      <c r="Y319" s="397"/>
      <c r="Z319" s="397"/>
      <c r="AA319" s="397"/>
      <c r="AB319" s="397"/>
      <c r="AC319" s="397"/>
      <c r="AD319" s="397"/>
      <c r="AE319" s="397"/>
      <c r="AF319" s="397"/>
      <c r="AG319" s="397"/>
    </row>
    <row r="320" spans="1:33" s="126" customFormat="1" ht="14.25">
      <c r="A320" s="47"/>
      <c r="C320" s="127"/>
      <c r="O320" s="397"/>
      <c r="P320" s="397"/>
      <c r="Q320" s="397"/>
      <c r="R320" s="397"/>
      <c r="S320" s="397"/>
      <c r="T320" s="397"/>
      <c r="U320" s="397"/>
      <c r="V320" s="397"/>
      <c r="W320" s="397"/>
      <c r="X320" s="397"/>
      <c r="Y320" s="397"/>
      <c r="Z320" s="397"/>
      <c r="AA320" s="397"/>
      <c r="AB320" s="397"/>
      <c r="AC320" s="397"/>
      <c r="AD320" s="397"/>
      <c r="AE320" s="397"/>
      <c r="AF320" s="397"/>
      <c r="AG320" s="397"/>
    </row>
    <row r="321" spans="1:33" s="126" customFormat="1" ht="14.25">
      <c r="A321" s="47"/>
      <c r="C321" s="127"/>
      <c r="O321" s="397"/>
      <c r="P321" s="397"/>
      <c r="Q321" s="397"/>
      <c r="R321" s="397"/>
      <c r="S321" s="397"/>
      <c r="T321" s="397"/>
      <c r="U321" s="397"/>
      <c r="V321" s="397"/>
      <c r="W321" s="397"/>
      <c r="X321" s="397"/>
      <c r="Y321" s="397"/>
      <c r="Z321" s="397"/>
      <c r="AA321" s="397"/>
      <c r="AB321" s="397"/>
      <c r="AC321" s="397"/>
      <c r="AD321" s="397"/>
      <c r="AE321" s="397"/>
      <c r="AF321" s="397"/>
      <c r="AG321" s="397"/>
    </row>
    <row r="322" spans="1:33" s="126" customFormat="1" ht="14.25">
      <c r="A322" s="47"/>
      <c r="C322" s="127"/>
      <c r="O322" s="397"/>
      <c r="P322" s="397"/>
      <c r="Q322" s="397"/>
      <c r="R322" s="397"/>
      <c r="S322" s="397"/>
      <c r="T322" s="397"/>
      <c r="U322" s="397"/>
      <c r="V322" s="397"/>
      <c r="W322" s="397"/>
      <c r="X322" s="397"/>
      <c r="Y322" s="397"/>
      <c r="Z322" s="397"/>
      <c r="AA322" s="397"/>
      <c r="AB322" s="397"/>
      <c r="AC322" s="397"/>
      <c r="AD322" s="397"/>
      <c r="AE322" s="397"/>
      <c r="AF322" s="397"/>
      <c r="AG322" s="397"/>
    </row>
    <row r="323" spans="1:33" s="126" customFormat="1" ht="14.25">
      <c r="A323" s="47"/>
      <c r="C323" s="127"/>
      <c r="O323" s="397"/>
      <c r="P323" s="397"/>
      <c r="Q323" s="397"/>
      <c r="R323" s="397"/>
      <c r="S323" s="397"/>
      <c r="T323" s="397"/>
      <c r="U323" s="397"/>
      <c r="V323" s="397"/>
      <c r="W323" s="397"/>
      <c r="X323" s="397"/>
      <c r="Y323" s="397"/>
      <c r="Z323" s="397"/>
      <c r="AA323" s="397"/>
      <c r="AB323" s="397"/>
      <c r="AC323" s="397"/>
      <c r="AD323" s="397"/>
      <c r="AE323" s="397"/>
      <c r="AF323" s="397"/>
      <c r="AG323" s="397"/>
    </row>
    <row r="324" spans="1:33" s="126" customFormat="1" ht="14.25">
      <c r="A324" s="47"/>
      <c r="C324" s="127"/>
      <c r="O324" s="397"/>
      <c r="P324" s="397"/>
      <c r="Q324" s="397"/>
      <c r="R324" s="397"/>
      <c r="S324" s="397"/>
      <c r="T324" s="397"/>
      <c r="U324" s="397"/>
      <c r="V324" s="397"/>
      <c r="W324" s="397"/>
      <c r="X324" s="397"/>
      <c r="Y324" s="397"/>
      <c r="Z324" s="397"/>
      <c r="AA324" s="397"/>
      <c r="AB324" s="397"/>
      <c r="AC324" s="397"/>
      <c r="AD324" s="397"/>
      <c r="AE324" s="397"/>
      <c r="AF324" s="397"/>
      <c r="AG324" s="397"/>
    </row>
    <row r="325" spans="1:33" s="126" customFormat="1" ht="14.25">
      <c r="A325" s="47"/>
      <c r="C325" s="127"/>
      <c r="O325" s="397"/>
      <c r="P325" s="397"/>
      <c r="Q325" s="397"/>
      <c r="R325" s="397"/>
      <c r="S325" s="397"/>
      <c r="T325" s="397"/>
      <c r="U325" s="397"/>
      <c r="V325" s="397"/>
      <c r="W325" s="397"/>
      <c r="X325" s="397"/>
      <c r="Y325" s="397"/>
      <c r="Z325" s="397"/>
      <c r="AA325" s="397"/>
      <c r="AB325" s="397"/>
      <c r="AC325" s="397"/>
      <c r="AD325" s="397"/>
      <c r="AE325" s="397"/>
      <c r="AF325" s="397"/>
      <c r="AG325" s="397"/>
    </row>
    <row r="326" spans="1:33" s="126" customFormat="1" ht="14.25">
      <c r="A326" s="47"/>
      <c r="C326" s="127"/>
      <c r="O326" s="397"/>
      <c r="P326" s="397"/>
      <c r="Q326" s="397"/>
      <c r="R326" s="397"/>
      <c r="S326" s="397"/>
      <c r="T326" s="397"/>
      <c r="U326" s="397"/>
      <c r="V326" s="397"/>
      <c r="W326" s="397"/>
      <c r="X326" s="397"/>
      <c r="Y326" s="397"/>
      <c r="Z326" s="397"/>
      <c r="AA326" s="397"/>
      <c r="AB326" s="397"/>
      <c r="AC326" s="397"/>
      <c r="AD326" s="397"/>
      <c r="AE326" s="397"/>
      <c r="AF326" s="397"/>
      <c r="AG326" s="397"/>
    </row>
    <row r="327" spans="1:33" s="126" customFormat="1" ht="14.25">
      <c r="A327" s="47"/>
      <c r="C327" s="127"/>
      <c r="O327" s="397"/>
      <c r="P327" s="397"/>
      <c r="Q327" s="397"/>
      <c r="R327" s="397"/>
      <c r="S327" s="397"/>
      <c r="T327" s="397"/>
      <c r="U327" s="397"/>
      <c r="V327" s="397"/>
      <c r="W327" s="397"/>
      <c r="X327" s="397"/>
      <c r="Y327" s="397"/>
      <c r="Z327" s="397"/>
      <c r="AA327" s="397"/>
      <c r="AB327" s="397"/>
      <c r="AC327" s="397"/>
      <c r="AD327" s="397"/>
      <c r="AE327" s="397"/>
      <c r="AF327" s="397"/>
      <c r="AG327" s="397"/>
    </row>
    <row r="328" spans="1:33" s="126" customFormat="1" ht="14.25">
      <c r="A328" s="47"/>
      <c r="C328" s="127"/>
      <c r="O328" s="397"/>
      <c r="P328" s="397"/>
      <c r="Q328" s="397"/>
      <c r="R328" s="397"/>
      <c r="S328" s="397"/>
      <c r="T328" s="397"/>
      <c r="U328" s="397"/>
      <c r="V328" s="397"/>
      <c r="W328" s="397"/>
      <c r="X328" s="397"/>
      <c r="Y328" s="397"/>
      <c r="Z328" s="397"/>
      <c r="AA328" s="397"/>
      <c r="AB328" s="397"/>
      <c r="AC328" s="397"/>
      <c r="AD328" s="397"/>
      <c r="AE328" s="397"/>
      <c r="AF328" s="397"/>
      <c r="AG328" s="397"/>
    </row>
    <row r="329" spans="1:33" s="126" customFormat="1" ht="14.25">
      <c r="A329" s="47"/>
      <c r="C329" s="127"/>
      <c r="O329" s="397"/>
      <c r="P329" s="397"/>
      <c r="Q329" s="397"/>
      <c r="R329" s="397"/>
      <c r="S329" s="397"/>
      <c r="T329" s="397"/>
      <c r="U329" s="397"/>
      <c r="V329" s="397"/>
      <c r="W329" s="397"/>
      <c r="X329" s="397"/>
      <c r="Y329" s="397"/>
      <c r="Z329" s="397"/>
      <c r="AA329" s="397"/>
      <c r="AB329" s="397"/>
      <c r="AC329" s="397"/>
      <c r="AD329" s="397"/>
      <c r="AE329" s="397"/>
      <c r="AF329" s="397"/>
      <c r="AG329" s="397"/>
    </row>
    <row r="331" ht="9" customHeight="1"/>
    <row r="332" ht="9" customHeight="1"/>
    <row r="336" ht="9.75" customHeight="1"/>
    <row r="338" ht="8.25" customHeight="1"/>
    <row r="339" ht="16.5" customHeight="1"/>
    <row r="340" ht="16.5" customHeight="1"/>
    <row r="342" ht="9.75" customHeight="1"/>
    <row r="343" ht="9.75" customHeight="1"/>
    <row r="344" ht="10.5" customHeight="1"/>
    <row r="345" ht="9.75" customHeight="1"/>
    <row r="353" ht="10.5" customHeight="1"/>
    <row r="355" ht="6" customHeight="1"/>
    <row r="356" spans="1:33" s="126" customFormat="1" ht="14.25">
      <c r="A356" s="47"/>
      <c r="C356" s="127"/>
      <c r="O356" s="397"/>
      <c r="P356" s="397"/>
      <c r="Q356" s="397"/>
      <c r="R356" s="397"/>
      <c r="S356" s="397"/>
      <c r="T356" s="397"/>
      <c r="U356" s="397"/>
      <c r="V356" s="397"/>
      <c r="W356" s="397"/>
      <c r="X356" s="397"/>
      <c r="Y356" s="397"/>
      <c r="Z356" s="397"/>
      <c r="AA356" s="397"/>
      <c r="AB356" s="397"/>
      <c r="AC356" s="397"/>
      <c r="AD356" s="397"/>
      <c r="AE356" s="397"/>
      <c r="AF356" s="397"/>
      <c r="AG356" s="397"/>
    </row>
    <row r="357" spans="1:33" s="128" customFormat="1" ht="12.75">
      <c r="A357" s="47"/>
      <c r="C357" s="129"/>
      <c r="O357" s="398"/>
      <c r="P357" s="398"/>
      <c r="Q357" s="398"/>
      <c r="R357" s="398"/>
      <c r="S357" s="398"/>
      <c r="T357" s="398"/>
      <c r="U357" s="398"/>
      <c r="V357" s="398"/>
      <c r="W357" s="398"/>
      <c r="X357" s="398"/>
      <c r="Y357" s="398"/>
      <c r="Z357" s="398"/>
      <c r="AA357" s="398"/>
      <c r="AB357" s="398"/>
      <c r="AC357" s="398"/>
      <c r="AD357" s="398"/>
      <c r="AE357" s="398"/>
      <c r="AF357" s="398"/>
      <c r="AG357" s="398"/>
    </row>
    <row r="358" spans="1:33" s="126" customFormat="1" ht="14.25">
      <c r="A358" s="47"/>
      <c r="C358" s="127"/>
      <c r="O358" s="397"/>
      <c r="P358" s="397"/>
      <c r="Q358" s="397"/>
      <c r="R358" s="397"/>
      <c r="S358" s="397"/>
      <c r="T358" s="397"/>
      <c r="U358" s="397"/>
      <c r="V358" s="397"/>
      <c r="W358" s="397"/>
      <c r="X358" s="397"/>
      <c r="Y358" s="397"/>
      <c r="Z358" s="397"/>
      <c r="AA358" s="397"/>
      <c r="AB358" s="397"/>
      <c r="AC358" s="397"/>
      <c r="AD358" s="397"/>
      <c r="AE358" s="397"/>
      <c r="AF358" s="397"/>
      <c r="AG358" s="397"/>
    </row>
    <row r="359" spans="1:33" s="126" customFormat="1" ht="14.25">
      <c r="A359" s="47"/>
      <c r="C359" s="127"/>
      <c r="O359" s="397"/>
      <c r="P359" s="397"/>
      <c r="Q359" s="397"/>
      <c r="R359" s="397"/>
      <c r="S359" s="397"/>
      <c r="T359" s="397"/>
      <c r="U359" s="397"/>
      <c r="V359" s="397"/>
      <c r="W359" s="397"/>
      <c r="X359" s="397"/>
      <c r="Y359" s="397"/>
      <c r="Z359" s="397"/>
      <c r="AA359" s="397"/>
      <c r="AB359" s="397"/>
      <c r="AC359" s="397"/>
      <c r="AD359" s="397"/>
      <c r="AE359" s="397"/>
      <c r="AF359" s="397"/>
      <c r="AG359" s="397"/>
    </row>
    <row r="360" spans="1:33" s="126" customFormat="1" ht="14.25">
      <c r="A360" s="47"/>
      <c r="C360" s="127"/>
      <c r="O360" s="397"/>
      <c r="P360" s="397"/>
      <c r="Q360" s="397"/>
      <c r="R360" s="397"/>
      <c r="S360" s="397"/>
      <c r="T360" s="397"/>
      <c r="U360" s="397"/>
      <c r="V360" s="397"/>
      <c r="W360" s="397"/>
      <c r="X360" s="397"/>
      <c r="Y360" s="397"/>
      <c r="Z360" s="397"/>
      <c r="AA360" s="397"/>
      <c r="AB360" s="397"/>
      <c r="AC360" s="397"/>
      <c r="AD360" s="397"/>
      <c r="AE360" s="397"/>
      <c r="AF360" s="397"/>
      <c r="AG360" s="397"/>
    </row>
    <row r="361" spans="1:33" s="126" customFormat="1" ht="14.25">
      <c r="A361" s="47"/>
      <c r="C361" s="127"/>
      <c r="O361" s="397"/>
      <c r="P361" s="397"/>
      <c r="Q361" s="397"/>
      <c r="R361" s="397"/>
      <c r="S361" s="397"/>
      <c r="T361" s="397"/>
      <c r="U361" s="397"/>
      <c r="V361" s="397"/>
      <c r="W361" s="397"/>
      <c r="X361" s="397"/>
      <c r="Y361" s="397"/>
      <c r="Z361" s="397"/>
      <c r="AA361" s="397"/>
      <c r="AB361" s="397"/>
      <c r="AC361" s="397"/>
      <c r="AD361" s="397"/>
      <c r="AE361" s="397"/>
      <c r="AF361" s="397"/>
      <c r="AG361" s="397"/>
    </row>
    <row r="362" spans="1:33" s="126" customFormat="1" ht="14.25">
      <c r="A362" s="47"/>
      <c r="C362" s="127"/>
      <c r="O362" s="397"/>
      <c r="P362" s="397"/>
      <c r="Q362" s="397"/>
      <c r="R362" s="397"/>
      <c r="S362" s="397"/>
      <c r="T362" s="397"/>
      <c r="U362" s="397"/>
      <c r="V362" s="397"/>
      <c r="W362" s="397"/>
      <c r="X362" s="397"/>
      <c r="Y362" s="397"/>
      <c r="Z362" s="397"/>
      <c r="AA362" s="397"/>
      <c r="AB362" s="397"/>
      <c r="AC362" s="397"/>
      <c r="AD362" s="397"/>
      <c r="AE362" s="397"/>
      <c r="AF362" s="397"/>
      <c r="AG362" s="397"/>
    </row>
    <row r="363" spans="1:33" s="126" customFormat="1" ht="14.25">
      <c r="A363" s="47"/>
      <c r="C363" s="127"/>
      <c r="O363" s="397"/>
      <c r="P363" s="397"/>
      <c r="Q363" s="397"/>
      <c r="R363" s="397"/>
      <c r="S363" s="397"/>
      <c r="T363" s="397"/>
      <c r="U363" s="397"/>
      <c r="V363" s="397"/>
      <c r="W363" s="397"/>
      <c r="X363" s="397"/>
      <c r="Y363" s="397"/>
      <c r="Z363" s="397"/>
      <c r="AA363" s="397"/>
      <c r="AB363" s="397"/>
      <c r="AC363" s="397"/>
      <c r="AD363" s="397"/>
      <c r="AE363" s="397"/>
      <c r="AF363" s="397"/>
      <c r="AG363" s="397"/>
    </row>
    <row r="364" spans="1:33" s="126" customFormat="1" ht="14.25">
      <c r="A364" s="47"/>
      <c r="C364" s="127"/>
      <c r="O364" s="397"/>
      <c r="P364" s="397"/>
      <c r="Q364" s="397"/>
      <c r="R364" s="397"/>
      <c r="S364" s="397"/>
      <c r="T364" s="397"/>
      <c r="U364" s="397"/>
      <c r="V364" s="397"/>
      <c r="W364" s="397"/>
      <c r="X364" s="397"/>
      <c r="Y364" s="397"/>
      <c r="Z364" s="397"/>
      <c r="AA364" s="397"/>
      <c r="AB364" s="397"/>
      <c r="AC364" s="397"/>
      <c r="AD364" s="397"/>
      <c r="AE364" s="397"/>
      <c r="AF364" s="397"/>
      <c r="AG364" s="397"/>
    </row>
    <row r="365" spans="1:33" s="126" customFormat="1" ht="14.25">
      <c r="A365" s="47"/>
      <c r="C365" s="127"/>
      <c r="O365" s="397"/>
      <c r="P365" s="397"/>
      <c r="Q365" s="397"/>
      <c r="R365" s="397"/>
      <c r="S365" s="397"/>
      <c r="T365" s="397"/>
      <c r="U365" s="397"/>
      <c r="V365" s="397"/>
      <c r="W365" s="397"/>
      <c r="X365" s="397"/>
      <c r="Y365" s="397"/>
      <c r="Z365" s="397"/>
      <c r="AA365" s="397"/>
      <c r="AB365" s="397"/>
      <c r="AC365" s="397"/>
      <c r="AD365" s="397"/>
      <c r="AE365" s="397"/>
      <c r="AF365" s="397"/>
      <c r="AG365" s="397"/>
    </row>
    <row r="366" spans="1:33" s="126" customFormat="1" ht="14.25">
      <c r="A366" s="47"/>
      <c r="C366" s="127"/>
      <c r="O366" s="397"/>
      <c r="P366" s="397"/>
      <c r="Q366" s="397"/>
      <c r="R366" s="397"/>
      <c r="S366" s="397"/>
      <c r="T366" s="397"/>
      <c r="U366" s="397"/>
      <c r="V366" s="397"/>
      <c r="W366" s="397"/>
      <c r="X366" s="397"/>
      <c r="Y366" s="397"/>
      <c r="Z366" s="397"/>
      <c r="AA366" s="397"/>
      <c r="AB366" s="397"/>
      <c r="AC366" s="397"/>
      <c r="AD366" s="397"/>
      <c r="AE366" s="397"/>
      <c r="AF366" s="397"/>
      <c r="AG366" s="397"/>
    </row>
    <row r="367" spans="1:33" s="126" customFormat="1" ht="14.25">
      <c r="A367" s="47"/>
      <c r="C367" s="127"/>
      <c r="O367" s="397"/>
      <c r="P367" s="397"/>
      <c r="Q367" s="397"/>
      <c r="R367" s="397"/>
      <c r="S367" s="397"/>
      <c r="T367" s="397"/>
      <c r="U367" s="397"/>
      <c r="V367" s="397"/>
      <c r="W367" s="397"/>
      <c r="X367" s="397"/>
      <c r="Y367" s="397"/>
      <c r="Z367" s="397"/>
      <c r="AA367" s="397"/>
      <c r="AB367" s="397"/>
      <c r="AC367" s="397"/>
      <c r="AD367" s="397"/>
      <c r="AE367" s="397"/>
      <c r="AF367" s="397"/>
      <c r="AG367" s="397"/>
    </row>
    <row r="368" spans="1:33" s="126" customFormat="1" ht="14.25">
      <c r="A368" s="47"/>
      <c r="C368" s="127"/>
      <c r="O368" s="397"/>
      <c r="P368" s="397"/>
      <c r="Q368" s="397"/>
      <c r="R368" s="397"/>
      <c r="S368" s="397"/>
      <c r="T368" s="397"/>
      <c r="U368" s="397"/>
      <c r="V368" s="397"/>
      <c r="W368" s="397"/>
      <c r="X368" s="397"/>
      <c r="Y368" s="397"/>
      <c r="Z368" s="397"/>
      <c r="AA368" s="397"/>
      <c r="AB368" s="397"/>
      <c r="AC368" s="397"/>
      <c r="AD368" s="397"/>
      <c r="AE368" s="397"/>
      <c r="AF368" s="397"/>
      <c r="AG368" s="397"/>
    </row>
    <row r="369" spans="1:33" s="126" customFormat="1" ht="14.25">
      <c r="A369" s="47"/>
      <c r="C369" s="127"/>
      <c r="O369" s="397"/>
      <c r="P369" s="397"/>
      <c r="Q369" s="397"/>
      <c r="R369" s="397"/>
      <c r="S369" s="397"/>
      <c r="T369" s="397"/>
      <c r="U369" s="397"/>
      <c r="V369" s="397"/>
      <c r="W369" s="397"/>
      <c r="X369" s="397"/>
      <c r="Y369" s="397"/>
      <c r="Z369" s="397"/>
      <c r="AA369" s="397"/>
      <c r="AB369" s="397"/>
      <c r="AC369" s="397"/>
      <c r="AD369" s="397"/>
      <c r="AE369" s="397"/>
      <c r="AF369" s="397"/>
      <c r="AG369" s="397"/>
    </row>
    <row r="370" spans="1:33" s="126" customFormat="1" ht="14.25">
      <c r="A370" s="47"/>
      <c r="C370" s="127"/>
      <c r="O370" s="397"/>
      <c r="P370" s="397"/>
      <c r="Q370" s="397"/>
      <c r="R370" s="397"/>
      <c r="S370" s="397"/>
      <c r="T370" s="397"/>
      <c r="U370" s="397"/>
      <c r="V370" s="397"/>
      <c r="W370" s="397"/>
      <c r="X370" s="397"/>
      <c r="Y370" s="397"/>
      <c r="Z370" s="397"/>
      <c r="AA370" s="397"/>
      <c r="AB370" s="397"/>
      <c r="AC370" s="397"/>
      <c r="AD370" s="397"/>
      <c r="AE370" s="397"/>
      <c r="AF370" s="397"/>
      <c r="AG370" s="397"/>
    </row>
    <row r="371" spans="1:33" s="126" customFormat="1" ht="14.25">
      <c r="A371" s="47"/>
      <c r="C371" s="127"/>
      <c r="O371" s="397"/>
      <c r="P371" s="397"/>
      <c r="Q371" s="397"/>
      <c r="R371" s="397"/>
      <c r="S371" s="397"/>
      <c r="T371" s="397"/>
      <c r="U371" s="397"/>
      <c r="V371" s="397"/>
      <c r="W371" s="397"/>
      <c r="X371" s="397"/>
      <c r="Y371" s="397"/>
      <c r="Z371" s="397"/>
      <c r="AA371" s="397"/>
      <c r="AB371" s="397"/>
      <c r="AC371" s="397"/>
      <c r="AD371" s="397"/>
      <c r="AE371" s="397"/>
      <c r="AF371" s="397"/>
      <c r="AG371" s="397"/>
    </row>
    <row r="372" spans="1:33" s="126" customFormat="1" ht="14.25">
      <c r="A372" s="47"/>
      <c r="C372" s="127"/>
      <c r="O372" s="397"/>
      <c r="P372" s="397"/>
      <c r="Q372" s="397"/>
      <c r="R372" s="397"/>
      <c r="S372" s="397"/>
      <c r="T372" s="397"/>
      <c r="U372" s="397"/>
      <c r="V372" s="397"/>
      <c r="W372" s="397"/>
      <c r="X372" s="397"/>
      <c r="Y372" s="397"/>
      <c r="Z372" s="397"/>
      <c r="AA372" s="397"/>
      <c r="AB372" s="397"/>
      <c r="AC372" s="397"/>
      <c r="AD372" s="397"/>
      <c r="AE372" s="397"/>
      <c r="AF372" s="397"/>
      <c r="AG372" s="397"/>
    </row>
    <row r="373" spans="1:33" s="126" customFormat="1" ht="14.25">
      <c r="A373" s="47"/>
      <c r="C373" s="127"/>
      <c r="O373" s="397"/>
      <c r="P373" s="397"/>
      <c r="Q373" s="397"/>
      <c r="R373" s="397"/>
      <c r="S373" s="397"/>
      <c r="T373" s="397"/>
      <c r="U373" s="397"/>
      <c r="V373" s="397"/>
      <c r="W373" s="397"/>
      <c r="X373" s="397"/>
      <c r="Y373" s="397"/>
      <c r="Z373" s="397"/>
      <c r="AA373" s="397"/>
      <c r="AB373" s="397"/>
      <c r="AC373" s="397"/>
      <c r="AD373" s="397"/>
      <c r="AE373" s="397"/>
      <c r="AF373" s="397"/>
      <c r="AG373" s="397"/>
    </row>
    <row r="374" spans="1:33" s="126" customFormat="1" ht="14.25">
      <c r="A374" s="47"/>
      <c r="C374" s="127"/>
      <c r="O374" s="397"/>
      <c r="P374" s="397"/>
      <c r="Q374" s="397"/>
      <c r="R374" s="397"/>
      <c r="S374" s="397"/>
      <c r="T374" s="397"/>
      <c r="U374" s="397"/>
      <c r="V374" s="397"/>
      <c r="W374" s="397"/>
      <c r="X374" s="397"/>
      <c r="Y374" s="397"/>
      <c r="Z374" s="397"/>
      <c r="AA374" s="397"/>
      <c r="AB374" s="397"/>
      <c r="AC374" s="397"/>
      <c r="AD374" s="397"/>
      <c r="AE374" s="397"/>
      <c r="AF374" s="397"/>
      <c r="AG374" s="397"/>
    </row>
    <row r="375" spans="1:33" s="126" customFormat="1" ht="14.25">
      <c r="A375" s="47"/>
      <c r="C375" s="127"/>
      <c r="O375" s="397"/>
      <c r="P375" s="397"/>
      <c r="Q375" s="397"/>
      <c r="R375" s="397"/>
      <c r="S375" s="397"/>
      <c r="T375" s="397"/>
      <c r="U375" s="397"/>
      <c r="V375" s="397"/>
      <c r="W375" s="397"/>
      <c r="X375" s="397"/>
      <c r="Y375" s="397"/>
      <c r="Z375" s="397"/>
      <c r="AA375" s="397"/>
      <c r="AB375" s="397"/>
      <c r="AC375" s="397"/>
      <c r="AD375" s="397"/>
      <c r="AE375" s="397"/>
      <c r="AF375" s="397"/>
      <c r="AG375" s="397"/>
    </row>
    <row r="376" spans="1:33" s="126" customFormat="1" ht="14.25">
      <c r="A376" s="47"/>
      <c r="C376" s="127"/>
      <c r="O376" s="397"/>
      <c r="P376" s="397"/>
      <c r="Q376" s="397"/>
      <c r="R376" s="397"/>
      <c r="S376" s="397"/>
      <c r="T376" s="397"/>
      <c r="U376" s="397"/>
      <c r="V376" s="397"/>
      <c r="W376" s="397"/>
      <c r="X376" s="397"/>
      <c r="Y376" s="397"/>
      <c r="Z376" s="397"/>
      <c r="AA376" s="397"/>
      <c r="AB376" s="397"/>
      <c r="AC376" s="397"/>
      <c r="AD376" s="397"/>
      <c r="AE376" s="397"/>
      <c r="AF376" s="397"/>
      <c r="AG376" s="397"/>
    </row>
    <row r="377" spans="1:33" s="126" customFormat="1" ht="14.25">
      <c r="A377" s="47"/>
      <c r="C377" s="127"/>
      <c r="O377" s="397"/>
      <c r="P377" s="397"/>
      <c r="Q377" s="397"/>
      <c r="R377" s="397"/>
      <c r="S377" s="397"/>
      <c r="T377" s="397"/>
      <c r="U377" s="397"/>
      <c r="V377" s="397"/>
      <c r="W377" s="397"/>
      <c r="X377" s="397"/>
      <c r="Y377" s="397"/>
      <c r="Z377" s="397"/>
      <c r="AA377" s="397"/>
      <c r="AB377" s="397"/>
      <c r="AC377" s="397"/>
      <c r="AD377" s="397"/>
      <c r="AE377" s="397"/>
      <c r="AF377" s="397"/>
      <c r="AG377" s="397"/>
    </row>
    <row r="378" spans="1:33" s="126" customFormat="1" ht="14.25">
      <c r="A378" s="47"/>
      <c r="C378" s="127"/>
      <c r="O378" s="397"/>
      <c r="P378" s="397"/>
      <c r="Q378" s="397"/>
      <c r="R378" s="397"/>
      <c r="S378" s="397"/>
      <c r="T378" s="397"/>
      <c r="U378" s="397"/>
      <c r="V378" s="397"/>
      <c r="W378" s="397"/>
      <c r="X378" s="397"/>
      <c r="Y378" s="397"/>
      <c r="Z378" s="397"/>
      <c r="AA378" s="397"/>
      <c r="AB378" s="397"/>
      <c r="AC378" s="397"/>
      <c r="AD378" s="397"/>
      <c r="AE378" s="397"/>
      <c r="AF378" s="397"/>
      <c r="AG378" s="397"/>
    </row>
    <row r="379" spans="1:33" s="126" customFormat="1" ht="14.25">
      <c r="A379" s="47"/>
      <c r="C379" s="127"/>
      <c r="O379" s="397"/>
      <c r="P379" s="397"/>
      <c r="Q379" s="397"/>
      <c r="R379" s="397"/>
      <c r="S379" s="397"/>
      <c r="T379" s="397"/>
      <c r="U379" s="397"/>
      <c r="V379" s="397"/>
      <c r="W379" s="397"/>
      <c r="X379" s="397"/>
      <c r="Y379" s="397"/>
      <c r="Z379" s="397"/>
      <c r="AA379" s="397"/>
      <c r="AB379" s="397"/>
      <c r="AC379" s="397"/>
      <c r="AD379" s="397"/>
      <c r="AE379" s="397"/>
      <c r="AF379" s="397"/>
      <c r="AG379" s="397"/>
    </row>
    <row r="380" spans="1:33" s="126" customFormat="1" ht="14.25">
      <c r="A380" s="47"/>
      <c r="C380" s="127"/>
      <c r="O380" s="397"/>
      <c r="P380" s="397"/>
      <c r="Q380" s="397"/>
      <c r="R380" s="397"/>
      <c r="S380" s="397"/>
      <c r="T380" s="397"/>
      <c r="U380" s="397"/>
      <c r="V380" s="397"/>
      <c r="W380" s="397"/>
      <c r="X380" s="397"/>
      <c r="Y380" s="397"/>
      <c r="Z380" s="397"/>
      <c r="AA380" s="397"/>
      <c r="AB380" s="397"/>
      <c r="AC380" s="397"/>
      <c r="AD380" s="397"/>
      <c r="AE380" s="397"/>
      <c r="AF380" s="397"/>
      <c r="AG380" s="397"/>
    </row>
    <row r="381" spans="1:33" s="126" customFormat="1" ht="14.25">
      <c r="A381" s="47"/>
      <c r="C381" s="127"/>
      <c r="O381" s="397"/>
      <c r="P381" s="397"/>
      <c r="Q381" s="397"/>
      <c r="R381" s="397"/>
      <c r="S381" s="397"/>
      <c r="T381" s="397"/>
      <c r="U381" s="397"/>
      <c r="V381" s="397"/>
      <c r="W381" s="397"/>
      <c r="X381" s="397"/>
      <c r="Y381" s="397"/>
      <c r="Z381" s="397"/>
      <c r="AA381" s="397"/>
      <c r="AB381" s="397"/>
      <c r="AC381" s="397"/>
      <c r="AD381" s="397"/>
      <c r="AE381" s="397"/>
      <c r="AF381" s="397"/>
      <c r="AG381" s="397"/>
    </row>
    <row r="382" spans="1:33" s="126" customFormat="1" ht="14.25">
      <c r="A382" s="47"/>
      <c r="C382" s="127"/>
      <c r="O382" s="397"/>
      <c r="P382" s="397"/>
      <c r="Q382" s="397"/>
      <c r="R382" s="397"/>
      <c r="S382" s="397"/>
      <c r="T382" s="397"/>
      <c r="U382" s="397"/>
      <c r="V382" s="397"/>
      <c r="W382" s="397"/>
      <c r="X382" s="397"/>
      <c r="Y382" s="397"/>
      <c r="Z382" s="397"/>
      <c r="AA382" s="397"/>
      <c r="AB382" s="397"/>
      <c r="AC382" s="397"/>
      <c r="AD382" s="397"/>
      <c r="AE382" s="397"/>
      <c r="AF382" s="397"/>
      <c r="AG382" s="397"/>
    </row>
    <row r="383" spans="1:33" s="126" customFormat="1" ht="14.25">
      <c r="A383" s="47"/>
      <c r="C383" s="127"/>
      <c r="O383" s="397"/>
      <c r="P383" s="397"/>
      <c r="Q383" s="397"/>
      <c r="R383" s="397"/>
      <c r="S383" s="397"/>
      <c r="T383" s="397"/>
      <c r="U383" s="397"/>
      <c r="V383" s="397"/>
      <c r="W383" s="397"/>
      <c r="X383" s="397"/>
      <c r="Y383" s="397"/>
      <c r="Z383" s="397"/>
      <c r="AA383" s="397"/>
      <c r="AB383" s="397"/>
      <c r="AC383" s="397"/>
      <c r="AD383" s="397"/>
      <c r="AE383" s="397"/>
      <c r="AF383" s="397"/>
      <c r="AG383" s="397"/>
    </row>
    <row r="384" spans="1:33" s="126" customFormat="1" ht="14.25">
      <c r="A384" s="47"/>
      <c r="C384" s="127"/>
      <c r="O384" s="397"/>
      <c r="P384" s="397"/>
      <c r="Q384" s="397"/>
      <c r="R384" s="397"/>
      <c r="S384" s="397"/>
      <c r="T384" s="397"/>
      <c r="U384" s="397"/>
      <c r="V384" s="397"/>
      <c r="W384" s="397"/>
      <c r="X384" s="397"/>
      <c r="Y384" s="397"/>
      <c r="Z384" s="397"/>
      <c r="AA384" s="397"/>
      <c r="AB384" s="397"/>
      <c r="AC384" s="397"/>
      <c r="AD384" s="397"/>
      <c r="AE384" s="397"/>
      <c r="AF384" s="397"/>
      <c r="AG384" s="397"/>
    </row>
    <row r="385" spans="1:33" s="126" customFormat="1" ht="14.25">
      <c r="A385" s="47"/>
      <c r="C385" s="127"/>
      <c r="O385" s="397"/>
      <c r="P385" s="397"/>
      <c r="Q385" s="397"/>
      <c r="R385" s="397"/>
      <c r="S385" s="397"/>
      <c r="T385" s="397"/>
      <c r="U385" s="397"/>
      <c r="V385" s="397"/>
      <c r="W385" s="397"/>
      <c r="X385" s="397"/>
      <c r="Y385" s="397"/>
      <c r="Z385" s="397"/>
      <c r="AA385" s="397"/>
      <c r="AB385" s="397"/>
      <c r="AC385" s="397"/>
      <c r="AD385" s="397"/>
      <c r="AE385" s="397"/>
      <c r="AF385" s="397"/>
      <c r="AG385" s="397"/>
    </row>
    <row r="386" ht="9" customHeight="1"/>
    <row r="387" ht="9" customHeight="1"/>
    <row r="391" ht="9.75" customHeight="1"/>
    <row r="393" ht="8.25" customHeight="1"/>
    <row r="394" ht="16.5" customHeight="1"/>
    <row r="395" ht="16.5" customHeight="1"/>
    <row r="397" ht="9.75" customHeight="1"/>
    <row r="398" ht="9.75" customHeight="1"/>
    <row r="399" ht="9.75" customHeight="1"/>
    <row r="400" ht="9.75" customHeight="1"/>
    <row r="407" ht="10.5" customHeight="1"/>
    <row r="409" ht="6" customHeight="1"/>
    <row r="410" spans="1:33" s="126" customFormat="1" ht="14.25">
      <c r="A410" s="47"/>
      <c r="C410" s="127"/>
      <c r="O410" s="397"/>
      <c r="P410" s="397"/>
      <c r="Q410" s="397"/>
      <c r="R410" s="397"/>
      <c r="S410" s="397"/>
      <c r="T410" s="397"/>
      <c r="U410" s="397"/>
      <c r="V410" s="397"/>
      <c r="W410" s="397"/>
      <c r="X410" s="397"/>
      <c r="Y410" s="397"/>
      <c r="Z410" s="397"/>
      <c r="AA410" s="397"/>
      <c r="AB410" s="397"/>
      <c r="AC410" s="397"/>
      <c r="AD410" s="397"/>
      <c r="AE410" s="397"/>
      <c r="AF410" s="397"/>
      <c r="AG410" s="397"/>
    </row>
    <row r="411" spans="1:33" s="126" customFormat="1" ht="14.25">
      <c r="A411" s="47"/>
      <c r="C411" s="127"/>
      <c r="O411" s="397"/>
      <c r="P411" s="397"/>
      <c r="Q411" s="397"/>
      <c r="R411" s="397"/>
      <c r="S411" s="397"/>
      <c r="T411" s="397"/>
      <c r="U411" s="397"/>
      <c r="V411" s="397"/>
      <c r="W411" s="397"/>
      <c r="X411" s="397"/>
      <c r="Y411" s="397"/>
      <c r="Z411" s="397"/>
      <c r="AA411" s="397"/>
      <c r="AB411" s="397"/>
      <c r="AC411" s="397"/>
      <c r="AD411" s="397"/>
      <c r="AE411" s="397"/>
      <c r="AF411" s="397"/>
      <c r="AG411" s="397"/>
    </row>
    <row r="412" spans="1:33" s="126" customFormat="1" ht="14.25">
      <c r="A412" s="47"/>
      <c r="C412" s="127"/>
      <c r="O412" s="397"/>
      <c r="P412" s="397"/>
      <c r="Q412" s="397"/>
      <c r="R412" s="397"/>
      <c r="S412" s="397"/>
      <c r="T412" s="397"/>
      <c r="U412" s="397"/>
      <c r="V412" s="397"/>
      <c r="W412" s="397"/>
      <c r="X412" s="397"/>
      <c r="Y412" s="397"/>
      <c r="Z412" s="397"/>
      <c r="AA412" s="397"/>
      <c r="AB412" s="397"/>
      <c r="AC412" s="397"/>
      <c r="AD412" s="397"/>
      <c r="AE412" s="397"/>
      <c r="AF412" s="397"/>
      <c r="AG412" s="397"/>
    </row>
    <row r="413" spans="1:33" s="126" customFormat="1" ht="14.25">
      <c r="A413" s="47"/>
      <c r="C413" s="127"/>
      <c r="O413" s="397"/>
      <c r="P413" s="397"/>
      <c r="Q413" s="397"/>
      <c r="R413" s="397"/>
      <c r="S413" s="397"/>
      <c r="T413" s="397"/>
      <c r="U413" s="397"/>
      <c r="V413" s="397"/>
      <c r="W413" s="397"/>
      <c r="X413" s="397"/>
      <c r="Y413" s="397"/>
      <c r="Z413" s="397"/>
      <c r="AA413" s="397"/>
      <c r="AB413" s="397"/>
      <c r="AC413" s="397"/>
      <c r="AD413" s="397"/>
      <c r="AE413" s="397"/>
      <c r="AF413" s="397"/>
      <c r="AG413" s="397"/>
    </row>
    <row r="414" spans="1:33" s="126" customFormat="1" ht="14.25">
      <c r="A414" s="47"/>
      <c r="C414" s="127"/>
      <c r="O414" s="397"/>
      <c r="P414" s="397"/>
      <c r="Q414" s="397"/>
      <c r="R414" s="397"/>
      <c r="S414" s="397"/>
      <c r="T414" s="397"/>
      <c r="U414" s="397"/>
      <c r="V414" s="397"/>
      <c r="W414" s="397"/>
      <c r="X414" s="397"/>
      <c r="Y414" s="397"/>
      <c r="Z414" s="397"/>
      <c r="AA414" s="397"/>
      <c r="AB414" s="397"/>
      <c r="AC414" s="397"/>
      <c r="AD414" s="397"/>
      <c r="AE414" s="397"/>
      <c r="AF414" s="397"/>
      <c r="AG414" s="397"/>
    </row>
    <row r="415" spans="1:33" s="126" customFormat="1" ht="14.25">
      <c r="A415" s="47"/>
      <c r="C415" s="127"/>
      <c r="O415" s="397"/>
      <c r="P415" s="397"/>
      <c r="Q415" s="397"/>
      <c r="R415" s="397"/>
      <c r="S415" s="397"/>
      <c r="T415" s="397"/>
      <c r="U415" s="397"/>
      <c r="V415" s="397"/>
      <c r="W415" s="397"/>
      <c r="X415" s="397"/>
      <c r="Y415" s="397"/>
      <c r="Z415" s="397"/>
      <c r="AA415" s="397"/>
      <c r="AB415" s="397"/>
      <c r="AC415" s="397"/>
      <c r="AD415" s="397"/>
      <c r="AE415" s="397"/>
      <c r="AF415" s="397"/>
      <c r="AG415" s="397"/>
    </row>
    <row r="416" spans="1:33" s="126" customFormat="1" ht="14.25">
      <c r="A416" s="47"/>
      <c r="C416" s="127"/>
      <c r="O416" s="397"/>
      <c r="P416" s="397"/>
      <c r="Q416" s="397"/>
      <c r="R416" s="397"/>
      <c r="S416" s="397"/>
      <c r="T416" s="397"/>
      <c r="U416" s="397"/>
      <c r="V416" s="397"/>
      <c r="W416" s="397"/>
      <c r="X416" s="397"/>
      <c r="Y416" s="397"/>
      <c r="Z416" s="397"/>
      <c r="AA416" s="397"/>
      <c r="AB416" s="397"/>
      <c r="AC416" s="397"/>
      <c r="AD416" s="397"/>
      <c r="AE416" s="397"/>
      <c r="AF416" s="397"/>
      <c r="AG416" s="397"/>
    </row>
    <row r="417" spans="1:33" s="126" customFormat="1" ht="14.25">
      <c r="A417" s="47"/>
      <c r="C417" s="127"/>
      <c r="O417" s="397"/>
      <c r="P417" s="397"/>
      <c r="Q417" s="397"/>
      <c r="R417" s="397"/>
      <c r="S417" s="397"/>
      <c r="T417" s="397"/>
      <c r="U417" s="397"/>
      <c r="V417" s="397"/>
      <c r="W417" s="397"/>
      <c r="X417" s="397"/>
      <c r="Y417" s="397"/>
      <c r="Z417" s="397"/>
      <c r="AA417" s="397"/>
      <c r="AB417" s="397"/>
      <c r="AC417" s="397"/>
      <c r="AD417" s="397"/>
      <c r="AE417" s="397"/>
      <c r="AF417" s="397"/>
      <c r="AG417" s="397"/>
    </row>
    <row r="418" spans="1:33" s="126" customFormat="1" ht="14.25">
      <c r="A418" s="47"/>
      <c r="C418" s="127"/>
      <c r="O418" s="397"/>
      <c r="P418" s="397"/>
      <c r="Q418" s="397"/>
      <c r="R418" s="397"/>
      <c r="S418" s="397"/>
      <c r="T418" s="397"/>
      <c r="U418" s="397"/>
      <c r="V418" s="397"/>
      <c r="W418" s="397"/>
      <c r="X418" s="397"/>
      <c r="Y418" s="397"/>
      <c r="Z418" s="397"/>
      <c r="AA418" s="397"/>
      <c r="AB418" s="397"/>
      <c r="AC418" s="397"/>
      <c r="AD418" s="397"/>
      <c r="AE418" s="397"/>
      <c r="AF418" s="397"/>
      <c r="AG418" s="397"/>
    </row>
    <row r="419" spans="1:33" s="126" customFormat="1" ht="14.25">
      <c r="A419" s="47"/>
      <c r="C419" s="127"/>
      <c r="O419" s="397"/>
      <c r="P419" s="397"/>
      <c r="Q419" s="397"/>
      <c r="R419" s="397"/>
      <c r="S419" s="397"/>
      <c r="T419" s="397"/>
      <c r="U419" s="397"/>
      <c r="V419" s="397"/>
      <c r="W419" s="397"/>
      <c r="X419" s="397"/>
      <c r="Y419" s="397"/>
      <c r="Z419" s="397"/>
      <c r="AA419" s="397"/>
      <c r="AB419" s="397"/>
      <c r="AC419" s="397"/>
      <c r="AD419" s="397"/>
      <c r="AE419" s="397"/>
      <c r="AF419" s="397"/>
      <c r="AG419" s="397"/>
    </row>
    <row r="420" spans="1:33" s="126" customFormat="1" ht="14.25">
      <c r="A420" s="47"/>
      <c r="C420" s="127"/>
      <c r="O420" s="397"/>
      <c r="P420" s="397"/>
      <c r="Q420" s="397"/>
      <c r="R420" s="397"/>
      <c r="S420" s="397"/>
      <c r="T420" s="397"/>
      <c r="U420" s="397"/>
      <c r="V420" s="397"/>
      <c r="W420" s="397"/>
      <c r="X420" s="397"/>
      <c r="Y420" s="397"/>
      <c r="Z420" s="397"/>
      <c r="AA420" s="397"/>
      <c r="AB420" s="397"/>
      <c r="AC420" s="397"/>
      <c r="AD420" s="397"/>
      <c r="AE420" s="397"/>
      <c r="AF420" s="397"/>
      <c r="AG420" s="397"/>
    </row>
    <row r="421" spans="1:33" s="126" customFormat="1" ht="14.25">
      <c r="A421" s="47"/>
      <c r="C421" s="127"/>
      <c r="O421" s="397"/>
      <c r="P421" s="397"/>
      <c r="Q421" s="397"/>
      <c r="R421" s="397"/>
      <c r="S421" s="397"/>
      <c r="T421" s="397"/>
      <c r="U421" s="397"/>
      <c r="V421" s="397"/>
      <c r="W421" s="397"/>
      <c r="X421" s="397"/>
      <c r="Y421" s="397"/>
      <c r="Z421" s="397"/>
      <c r="AA421" s="397"/>
      <c r="AB421" s="397"/>
      <c r="AC421" s="397"/>
      <c r="AD421" s="397"/>
      <c r="AE421" s="397"/>
      <c r="AF421" s="397"/>
      <c r="AG421" s="397"/>
    </row>
    <row r="422" spans="1:33" s="126" customFormat="1" ht="14.25">
      <c r="A422" s="47"/>
      <c r="C422" s="127"/>
      <c r="O422" s="397"/>
      <c r="P422" s="397"/>
      <c r="Q422" s="397"/>
      <c r="R422" s="397"/>
      <c r="S422" s="397"/>
      <c r="T422" s="397"/>
      <c r="U422" s="397"/>
      <c r="V422" s="397"/>
      <c r="W422" s="397"/>
      <c r="X422" s="397"/>
      <c r="Y422" s="397"/>
      <c r="Z422" s="397"/>
      <c r="AA422" s="397"/>
      <c r="AB422" s="397"/>
      <c r="AC422" s="397"/>
      <c r="AD422" s="397"/>
      <c r="AE422" s="397"/>
      <c r="AF422" s="397"/>
      <c r="AG422" s="397"/>
    </row>
    <row r="423" spans="1:33" s="126" customFormat="1" ht="14.25">
      <c r="A423" s="47"/>
      <c r="C423" s="127"/>
      <c r="O423" s="397"/>
      <c r="P423" s="397"/>
      <c r="Q423" s="397"/>
      <c r="R423" s="397"/>
      <c r="S423" s="397"/>
      <c r="T423" s="397"/>
      <c r="U423" s="397"/>
      <c r="V423" s="397"/>
      <c r="W423" s="397"/>
      <c r="X423" s="397"/>
      <c r="Y423" s="397"/>
      <c r="Z423" s="397"/>
      <c r="AA423" s="397"/>
      <c r="AB423" s="397"/>
      <c r="AC423" s="397"/>
      <c r="AD423" s="397"/>
      <c r="AE423" s="397"/>
      <c r="AF423" s="397"/>
      <c r="AG423" s="397"/>
    </row>
    <row r="424" spans="1:33" s="126" customFormat="1" ht="14.25">
      <c r="A424" s="47"/>
      <c r="C424" s="127"/>
      <c r="O424" s="397"/>
      <c r="P424" s="397"/>
      <c r="Q424" s="397"/>
      <c r="R424" s="397"/>
      <c r="S424" s="397"/>
      <c r="T424" s="397"/>
      <c r="U424" s="397"/>
      <c r="V424" s="397"/>
      <c r="W424" s="397"/>
      <c r="X424" s="397"/>
      <c r="Y424" s="397"/>
      <c r="Z424" s="397"/>
      <c r="AA424" s="397"/>
      <c r="AB424" s="397"/>
      <c r="AC424" s="397"/>
      <c r="AD424" s="397"/>
      <c r="AE424" s="397"/>
      <c r="AF424" s="397"/>
      <c r="AG424" s="397"/>
    </row>
    <row r="425" spans="1:33" s="126" customFormat="1" ht="14.25">
      <c r="A425" s="47"/>
      <c r="C425" s="127"/>
      <c r="O425" s="397"/>
      <c r="P425" s="397"/>
      <c r="Q425" s="397"/>
      <c r="R425" s="397"/>
      <c r="S425" s="397"/>
      <c r="T425" s="397"/>
      <c r="U425" s="397"/>
      <c r="V425" s="397"/>
      <c r="W425" s="397"/>
      <c r="X425" s="397"/>
      <c r="Y425" s="397"/>
      <c r="Z425" s="397"/>
      <c r="AA425" s="397"/>
      <c r="AB425" s="397"/>
      <c r="AC425" s="397"/>
      <c r="AD425" s="397"/>
      <c r="AE425" s="397"/>
      <c r="AF425" s="397"/>
      <c r="AG425" s="397"/>
    </row>
    <row r="426" spans="1:33" s="126" customFormat="1" ht="14.25">
      <c r="A426" s="47"/>
      <c r="C426" s="127"/>
      <c r="O426" s="397"/>
      <c r="P426" s="397"/>
      <c r="Q426" s="397"/>
      <c r="R426" s="397"/>
      <c r="S426" s="397"/>
      <c r="T426" s="397"/>
      <c r="U426" s="397"/>
      <c r="V426" s="397"/>
      <c r="W426" s="397"/>
      <c r="X426" s="397"/>
      <c r="Y426" s="397"/>
      <c r="Z426" s="397"/>
      <c r="AA426" s="397"/>
      <c r="AB426" s="397"/>
      <c r="AC426" s="397"/>
      <c r="AD426" s="397"/>
      <c r="AE426" s="397"/>
      <c r="AF426" s="397"/>
      <c r="AG426" s="397"/>
    </row>
    <row r="427" spans="1:33" s="126" customFormat="1" ht="14.25">
      <c r="A427" s="47"/>
      <c r="C427" s="127"/>
      <c r="O427" s="397"/>
      <c r="P427" s="397"/>
      <c r="Q427" s="397"/>
      <c r="R427" s="397"/>
      <c r="S427" s="397"/>
      <c r="T427" s="397"/>
      <c r="U427" s="397"/>
      <c r="V427" s="397"/>
      <c r="W427" s="397"/>
      <c r="X427" s="397"/>
      <c r="Y427" s="397"/>
      <c r="Z427" s="397"/>
      <c r="AA427" s="397"/>
      <c r="AB427" s="397"/>
      <c r="AC427" s="397"/>
      <c r="AD427" s="397"/>
      <c r="AE427" s="397"/>
      <c r="AF427" s="397"/>
      <c r="AG427" s="397"/>
    </row>
    <row r="428" spans="1:33" s="126" customFormat="1" ht="14.25">
      <c r="A428" s="47"/>
      <c r="C428" s="127"/>
      <c r="O428" s="397"/>
      <c r="P428" s="397"/>
      <c r="Q428" s="397"/>
      <c r="R428" s="397"/>
      <c r="S428" s="397"/>
      <c r="T428" s="397"/>
      <c r="U428" s="397"/>
      <c r="V428" s="397"/>
      <c r="W428" s="397"/>
      <c r="X428" s="397"/>
      <c r="Y428" s="397"/>
      <c r="Z428" s="397"/>
      <c r="AA428" s="397"/>
      <c r="AB428" s="397"/>
      <c r="AC428" s="397"/>
      <c r="AD428" s="397"/>
      <c r="AE428" s="397"/>
      <c r="AF428" s="397"/>
      <c r="AG428" s="397"/>
    </row>
    <row r="429" spans="1:33" s="126" customFormat="1" ht="14.25">
      <c r="A429" s="47"/>
      <c r="C429" s="127"/>
      <c r="O429" s="397"/>
      <c r="P429" s="397"/>
      <c r="Q429" s="397"/>
      <c r="R429" s="397"/>
      <c r="S429" s="397"/>
      <c r="T429" s="397"/>
      <c r="U429" s="397"/>
      <c r="V429" s="397"/>
      <c r="W429" s="397"/>
      <c r="X429" s="397"/>
      <c r="Y429" s="397"/>
      <c r="Z429" s="397"/>
      <c r="AA429" s="397"/>
      <c r="AB429" s="397"/>
      <c r="AC429" s="397"/>
      <c r="AD429" s="397"/>
      <c r="AE429" s="397"/>
      <c r="AF429" s="397"/>
      <c r="AG429" s="397"/>
    </row>
    <row r="430" spans="1:33" s="126" customFormat="1" ht="14.25">
      <c r="A430" s="47"/>
      <c r="C430" s="127"/>
      <c r="O430" s="397"/>
      <c r="P430" s="397"/>
      <c r="Q430" s="397"/>
      <c r="R430" s="397"/>
      <c r="S430" s="397"/>
      <c r="T430" s="397"/>
      <c r="U430" s="397"/>
      <c r="V430" s="397"/>
      <c r="W430" s="397"/>
      <c r="X430" s="397"/>
      <c r="Y430" s="397"/>
      <c r="Z430" s="397"/>
      <c r="AA430" s="397"/>
      <c r="AB430" s="397"/>
      <c r="AC430" s="397"/>
      <c r="AD430" s="397"/>
      <c r="AE430" s="397"/>
      <c r="AF430" s="397"/>
      <c r="AG430" s="397"/>
    </row>
    <row r="431" spans="1:33" s="126" customFormat="1" ht="14.25">
      <c r="A431" s="47"/>
      <c r="C431" s="127"/>
      <c r="O431" s="397"/>
      <c r="P431" s="397"/>
      <c r="Q431" s="397"/>
      <c r="R431" s="397"/>
      <c r="S431" s="397"/>
      <c r="T431" s="397"/>
      <c r="U431" s="397"/>
      <c r="V431" s="397"/>
      <c r="W431" s="397"/>
      <c r="X431" s="397"/>
      <c r="Y431" s="397"/>
      <c r="Z431" s="397"/>
      <c r="AA431" s="397"/>
      <c r="AB431" s="397"/>
      <c r="AC431" s="397"/>
      <c r="AD431" s="397"/>
      <c r="AE431" s="397"/>
      <c r="AF431" s="397"/>
      <c r="AG431" s="397"/>
    </row>
    <row r="432" spans="1:33" s="126" customFormat="1" ht="14.25">
      <c r="A432" s="47"/>
      <c r="C432" s="127"/>
      <c r="O432" s="397"/>
      <c r="P432" s="397"/>
      <c r="Q432" s="397"/>
      <c r="R432" s="397"/>
      <c r="S432" s="397"/>
      <c r="T432" s="397"/>
      <c r="U432" s="397"/>
      <c r="V432" s="397"/>
      <c r="W432" s="397"/>
      <c r="X432" s="397"/>
      <c r="Y432" s="397"/>
      <c r="Z432" s="397"/>
      <c r="AA432" s="397"/>
      <c r="AB432" s="397"/>
      <c r="AC432" s="397"/>
      <c r="AD432" s="397"/>
      <c r="AE432" s="397"/>
      <c r="AF432" s="397"/>
      <c r="AG432" s="397"/>
    </row>
    <row r="433" spans="1:33" s="126" customFormat="1" ht="14.25">
      <c r="A433" s="47"/>
      <c r="C433" s="127"/>
      <c r="O433" s="397"/>
      <c r="P433" s="397"/>
      <c r="Q433" s="397"/>
      <c r="R433" s="397"/>
      <c r="S433" s="397"/>
      <c r="T433" s="397"/>
      <c r="U433" s="397"/>
      <c r="V433" s="397"/>
      <c r="W433" s="397"/>
      <c r="X433" s="397"/>
      <c r="Y433" s="397"/>
      <c r="Z433" s="397"/>
      <c r="AA433" s="397"/>
      <c r="AB433" s="397"/>
      <c r="AC433" s="397"/>
      <c r="AD433" s="397"/>
      <c r="AE433" s="397"/>
      <c r="AF433" s="397"/>
      <c r="AG433" s="397"/>
    </row>
    <row r="434" spans="1:33" s="126" customFormat="1" ht="14.25">
      <c r="A434" s="47"/>
      <c r="C434" s="127"/>
      <c r="O434" s="397"/>
      <c r="P434" s="397"/>
      <c r="Q434" s="397"/>
      <c r="R434" s="397"/>
      <c r="S434" s="397"/>
      <c r="T434" s="397"/>
      <c r="U434" s="397"/>
      <c r="V434" s="397"/>
      <c r="W434" s="397"/>
      <c r="X434" s="397"/>
      <c r="Y434" s="397"/>
      <c r="Z434" s="397"/>
      <c r="AA434" s="397"/>
      <c r="AB434" s="397"/>
      <c r="AC434" s="397"/>
      <c r="AD434" s="397"/>
      <c r="AE434" s="397"/>
      <c r="AF434" s="397"/>
      <c r="AG434" s="397"/>
    </row>
    <row r="435" spans="1:33" s="126" customFormat="1" ht="14.25">
      <c r="A435" s="47"/>
      <c r="C435" s="127"/>
      <c r="O435" s="397"/>
      <c r="P435" s="397"/>
      <c r="Q435" s="397"/>
      <c r="R435" s="397"/>
      <c r="S435" s="397"/>
      <c r="T435" s="397"/>
      <c r="U435" s="397"/>
      <c r="V435" s="397"/>
      <c r="W435" s="397"/>
      <c r="X435" s="397"/>
      <c r="Y435" s="397"/>
      <c r="Z435" s="397"/>
      <c r="AA435" s="397"/>
      <c r="AB435" s="397"/>
      <c r="AC435" s="397"/>
      <c r="AD435" s="397"/>
      <c r="AE435" s="397"/>
      <c r="AF435" s="397"/>
      <c r="AG435" s="397"/>
    </row>
    <row r="436" spans="1:33" s="126" customFormat="1" ht="14.25">
      <c r="A436" s="47"/>
      <c r="C436" s="127"/>
      <c r="O436" s="397"/>
      <c r="P436" s="397"/>
      <c r="Q436" s="397"/>
      <c r="R436" s="397"/>
      <c r="S436" s="397"/>
      <c r="T436" s="397"/>
      <c r="U436" s="397"/>
      <c r="V436" s="397"/>
      <c r="W436" s="397"/>
      <c r="X436" s="397"/>
      <c r="Y436" s="397"/>
      <c r="Z436" s="397"/>
      <c r="AA436" s="397"/>
      <c r="AB436" s="397"/>
      <c r="AC436" s="397"/>
      <c r="AD436" s="397"/>
      <c r="AE436" s="397"/>
      <c r="AF436" s="397"/>
      <c r="AG436" s="397"/>
    </row>
    <row r="437" spans="1:33" s="126" customFormat="1" ht="14.25">
      <c r="A437" s="47"/>
      <c r="C437" s="127"/>
      <c r="O437" s="397"/>
      <c r="P437" s="397"/>
      <c r="Q437" s="397"/>
      <c r="R437" s="397"/>
      <c r="S437" s="397"/>
      <c r="T437" s="397"/>
      <c r="U437" s="397"/>
      <c r="V437" s="397"/>
      <c r="W437" s="397"/>
      <c r="X437" s="397"/>
      <c r="Y437" s="397"/>
      <c r="Z437" s="397"/>
      <c r="AA437" s="397"/>
      <c r="AB437" s="397"/>
      <c r="AC437" s="397"/>
      <c r="AD437" s="397"/>
      <c r="AE437" s="397"/>
      <c r="AF437" s="397"/>
      <c r="AG437" s="397"/>
    </row>
    <row r="438" spans="1:33" s="126" customFormat="1" ht="14.25">
      <c r="A438" s="47"/>
      <c r="C438" s="127"/>
      <c r="O438" s="397"/>
      <c r="P438" s="397"/>
      <c r="Q438" s="397"/>
      <c r="R438" s="397"/>
      <c r="S438" s="397"/>
      <c r="T438" s="397"/>
      <c r="U438" s="397"/>
      <c r="V438" s="397"/>
      <c r="W438" s="397"/>
      <c r="X438" s="397"/>
      <c r="Y438" s="397"/>
      <c r="Z438" s="397"/>
      <c r="AA438" s="397"/>
      <c r="AB438" s="397"/>
      <c r="AC438" s="397"/>
      <c r="AD438" s="397"/>
      <c r="AE438" s="397"/>
      <c r="AF438" s="397"/>
      <c r="AG438" s="397"/>
    </row>
    <row r="439" spans="1:33" s="126" customFormat="1" ht="9" customHeight="1">
      <c r="A439" s="47"/>
      <c r="C439" s="127"/>
      <c r="O439" s="397"/>
      <c r="P439" s="397"/>
      <c r="Q439" s="397"/>
      <c r="R439" s="397"/>
      <c r="S439" s="397"/>
      <c r="T439" s="397"/>
      <c r="U439" s="397"/>
      <c r="V439" s="397"/>
      <c r="W439" s="397"/>
      <c r="X439" s="397"/>
      <c r="Y439" s="397"/>
      <c r="Z439" s="397"/>
      <c r="AA439" s="397"/>
      <c r="AB439" s="397"/>
      <c r="AC439" s="397"/>
      <c r="AD439" s="397"/>
      <c r="AE439" s="397"/>
      <c r="AF439" s="397"/>
      <c r="AG439" s="397"/>
    </row>
    <row r="441" ht="8.25" customHeight="1"/>
    <row r="442" ht="16.5" customHeight="1"/>
  </sheetData>
  <sheetProtection password="CC00" sheet="1" objects="1" scenarios="1" insertRows="0"/>
  <mergeCells count="2">
    <mergeCell ref="J42:N42"/>
    <mergeCell ref="E41:N41"/>
  </mergeCells>
  <conditionalFormatting sqref="E10:N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conditionalFormatting sqref="E41:N41">
    <cfRule type="expression" priority="4" dxfId="1" stopIfTrue="1">
      <formula>(COUNTA(E10:N14,E18:N18,E20:N26,E30:N32,E35:N35)/170)*100&lt;&gt;100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T84"/>
  <sheetViews>
    <sheetView showGridLines="0" defaultGridColor="0" zoomScale="75" zoomScaleNormal="75" colorId="22" workbookViewId="0" topLeftCell="B55">
      <selection activeCell="A1" sqref="A1"/>
    </sheetView>
  </sheetViews>
  <sheetFormatPr defaultColWidth="9.77734375" defaultRowHeight="15"/>
  <cols>
    <col min="1" max="1" width="37.99609375" style="47" hidden="1" customWidth="1"/>
    <col min="2" max="2" width="9.77734375" style="189" customWidth="1"/>
    <col min="3" max="3" width="69.21484375" style="77" customWidth="1"/>
    <col min="4" max="8" width="10.77734375" style="77" customWidth="1"/>
    <col min="9" max="9" width="10.99609375" style="32" customWidth="1"/>
    <col min="10" max="11" width="10.77734375" style="32" customWidth="1"/>
    <col min="12" max="13" width="10.6640625" style="32" customWidth="1"/>
    <col min="14" max="14" width="65.3359375" style="32" customWidth="1"/>
    <col min="15" max="15" width="5.3359375" style="32" customWidth="1"/>
    <col min="16" max="16" width="0.9921875" style="32" customWidth="1"/>
    <col min="17" max="17" width="0.55078125" style="32" customWidth="1"/>
    <col min="18" max="18" width="9.77734375" style="32" customWidth="1"/>
    <col min="19" max="19" width="40.77734375" style="32" customWidth="1"/>
    <col min="20" max="16384" width="9.77734375" style="32" customWidth="1"/>
  </cols>
  <sheetData>
    <row r="1" spans="1:17" ht="18">
      <c r="A1" s="55"/>
      <c r="C1" s="68" t="s">
        <v>504</v>
      </c>
      <c r="D1" s="68"/>
      <c r="E1" s="68"/>
      <c r="F1" s="68"/>
      <c r="G1" s="68"/>
      <c r="H1" s="68"/>
      <c r="I1" s="31"/>
      <c r="Q1" s="33"/>
    </row>
    <row r="2" spans="1:16" ht="11.25" customHeight="1" thickBot="1">
      <c r="A2" s="55"/>
      <c r="C2" s="69"/>
      <c r="D2" s="69"/>
      <c r="E2" s="69"/>
      <c r="F2" s="69"/>
      <c r="G2" s="69"/>
      <c r="H2" s="69"/>
      <c r="I2" s="34"/>
      <c r="P2" s="33"/>
    </row>
    <row r="3" spans="1:16" ht="16.5" thickTop="1">
      <c r="A3" s="147"/>
      <c r="B3" s="190"/>
      <c r="C3" s="70"/>
      <c r="D3" s="70"/>
      <c r="E3" s="70"/>
      <c r="F3" s="70"/>
      <c r="G3" s="70"/>
      <c r="H3" s="70"/>
      <c r="I3" s="35"/>
      <c r="J3" s="36"/>
      <c r="K3" s="36"/>
      <c r="L3" s="36"/>
      <c r="M3" s="36"/>
      <c r="N3" s="36"/>
      <c r="O3" s="37"/>
      <c r="P3" s="33"/>
    </row>
    <row r="4" spans="1:20" ht="15.75">
      <c r="A4" s="149"/>
      <c r="B4" s="191"/>
      <c r="C4" s="71" t="str">
        <f>'Cover page'!E13</f>
        <v>Country: Hungary</v>
      </c>
      <c r="D4" s="38"/>
      <c r="E4" s="39"/>
      <c r="F4" s="39"/>
      <c r="G4" s="39"/>
      <c r="H4" s="39" t="s">
        <v>2</v>
      </c>
      <c r="I4" s="39"/>
      <c r="J4" s="39"/>
      <c r="K4" s="39"/>
      <c r="L4" s="39"/>
      <c r="M4" s="40"/>
      <c r="N4" s="39"/>
      <c r="O4" s="41"/>
      <c r="T4" s="33"/>
    </row>
    <row r="5" spans="1:20" ht="15.75">
      <c r="A5" s="149"/>
      <c r="B5" s="191"/>
      <c r="C5" s="64" t="s">
        <v>103</v>
      </c>
      <c r="D5" s="92">
        <v>1995</v>
      </c>
      <c r="E5" s="176">
        <v>1996</v>
      </c>
      <c r="F5" s="176">
        <v>1997</v>
      </c>
      <c r="G5" s="176">
        <v>1998</v>
      </c>
      <c r="H5" s="176">
        <v>1999</v>
      </c>
      <c r="I5" s="176">
        <v>2000</v>
      </c>
      <c r="J5" s="176">
        <v>2001</v>
      </c>
      <c r="K5" s="176">
        <v>2002</v>
      </c>
      <c r="L5" s="176">
        <v>2003</v>
      </c>
      <c r="M5" s="99">
        <v>2004</v>
      </c>
      <c r="N5" s="43"/>
      <c r="O5" s="41"/>
      <c r="T5" s="33"/>
    </row>
    <row r="6" spans="1:20" ht="15.75">
      <c r="A6" s="149"/>
      <c r="B6" s="191"/>
      <c r="C6" s="71" t="str">
        <f>'Cover page'!E14</f>
        <v>Date: 16/10/2009</v>
      </c>
      <c r="D6" s="341"/>
      <c r="E6" s="341"/>
      <c r="F6" s="341"/>
      <c r="G6" s="341"/>
      <c r="H6" s="341"/>
      <c r="I6" s="341"/>
      <c r="J6" s="341"/>
      <c r="K6" s="341"/>
      <c r="L6" s="342"/>
      <c r="M6" s="279"/>
      <c r="N6" s="46"/>
      <c r="O6" s="41"/>
      <c r="T6" s="33"/>
    </row>
    <row r="7" spans="1:20" ht="10.5" customHeight="1" thickBot="1">
      <c r="A7" s="149"/>
      <c r="B7" s="191"/>
      <c r="C7" s="72"/>
      <c r="D7" s="45"/>
      <c r="E7" s="45"/>
      <c r="F7" s="45"/>
      <c r="G7" s="45"/>
      <c r="H7" s="45"/>
      <c r="I7" s="45"/>
      <c r="J7" s="45"/>
      <c r="K7" s="45"/>
      <c r="L7" s="45"/>
      <c r="M7" s="44"/>
      <c r="N7" s="48"/>
      <c r="O7" s="41"/>
      <c r="T7" s="33"/>
    </row>
    <row r="8" spans="1:20" ht="17.25" thickBot="1" thickTop="1">
      <c r="A8" s="149" t="s">
        <v>199</v>
      </c>
      <c r="B8" s="191"/>
      <c r="C8" s="63" t="s">
        <v>95</v>
      </c>
      <c r="D8" s="323">
        <v>-133890</v>
      </c>
      <c r="E8" s="323">
        <v>77085</v>
      </c>
      <c r="F8" s="323">
        <v>-177617</v>
      </c>
      <c r="G8" s="323">
        <v>-540191</v>
      </c>
      <c r="H8" s="323">
        <v>-328319</v>
      </c>
      <c r="I8" s="323">
        <v>-367790</v>
      </c>
      <c r="J8" s="324">
        <v>-402941</v>
      </c>
      <c r="K8" s="324">
        <v>-1469610</v>
      </c>
      <c r="L8" s="324">
        <v>-732419</v>
      </c>
      <c r="M8" s="325">
        <v>-904520</v>
      </c>
      <c r="N8" s="204"/>
      <c r="O8" s="49"/>
      <c r="T8" s="33"/>
    </row>
    <row r="9" spans="1:20" ht="16.5" thickTop="1">
      <c r="A9" s="149"/>
      <c r="B9" s="191"/>
      <c r="C9" s="73" t="s">
        <v>131</v>
      </c>
      <c r="D9" s="409" t="s">
        <v>560</v>
      </c>
      <c r="E9" s="409" t="s">
        <v>560</v>
      </c>
      <c r="F9" s="409" t="s">
        <v>560</v>
      </c>
      <c r="G9" s="409" t="s">
        <v>560</v>
      </c>
      <c r="H9" s="409" t="s">
        <v>560</v>
      </c>
      <c r="I9" s="409" t="s">
        <v>560</v>
      </c>
      <c r="J9" s="409" t="s">
        <v>560</v>
      </c>
      <c r="K9" s="409" t="s">
        <v>560</v>
      </c>
      <c r="L9" s="409" t="s">
        <v>560</v>
      </c>
      <c r="M9" s="409" t="s">
        <v>560</v>
      </c>
      <c r="N9" s="205"/>
      <c r="O9" s="50"/>
      <c r="T9" s="33"/>
    </row>
    <row r="10" spans="1:20" ht="11.25" customHeight="1">
      <c r="A10" s="149"/>
      <c r="B10" s="191"/>
      <c r="C10" s="73"/>
      <c r="D10" s="206"/>
      <c r="E10" s="206"/>
      <c r="F10" s="206"/>
      <c r="G10" s="206"/>
      <c r="H10" s="206"/>
      <c r="I10" s="206"/>
      <c r="J10" s="211"/>
      <c r="K10" s="211"/>
      <c r="L10" s="211"/>
      <c r="M10" s="207"/>
      <c r="N10" s="207"/>
      <c r="O10" s="50"/>
      <c r="T10" s="33"/>
    </row>
    <row r="11" spans="1:20" ht="15.75">
      <c r="A11" s="149" t="s">
        <v>200</v>
      </c>
      <c r="B11" s="191"/>
      <c r="C11" s="52" t="s">
        <v>142</v>
      </c>
      <c r="D11" s="195">
        <v>-154251</v>
      </c>
      <c r="E11" s="195">
        <v>-208943</v>
      </c>
      <c r="F11" s="195">
        <v>-190898</v>
      </c>
      <c r="G11" s="195">
        <v>-58804</v>
      </c>
      <c r="H11" s="195">
        <v>-83707</v>
      </c>
      <c r="I11" s="195">
        <v>-76136</v>
      </c>
      <c r="J11" s="195">
        <v>-24965</v>
      </c>
      <c r="K11" s="195">
        <v>71266</v>
      </c>
      <c r="L11" s="195">
        <v>-28749</v>
      </c>
      <c r="M11" s="195">
        <v>688</v>
      </c>
      <c r="N11" s="208"/>
      <c r="O11" s="50"/>
      <c r="T11" s="33"/>
    </row>
    <row r="12" spans="1:20" ht="15.75">
      <c r="A12" s="149" t="s">
        <v>201</v>
      </c>
      <c r="B12" s="191"/>
      <c r="C12" s="52" t="s">
        <v>38</v>
      </c>
      <c r="D12" s="196">
        <v>36787</v>
      </c>
      <c r="E12" s="196">
        <v>12548</v>
      </c>
      <c r="F12" s="196">
        <v>23521</v>
      </c>
      <c r="G12" s="196">
        <v>9239</v>
      </c>
      <c r="H12" s="196">
        <v>13798</v>
      </c>
      <c r="I12" s="196">
        <v>16794</v>
      </c>
      <c r="J12" s="196">
        <v>20492</v>
      </c>
      <c r="K12" s="196">
        <v>12484</v>
      </c>
      <c r="L12" s="196">
        <v>17933</v>
      </c>
      <c r="M12" s="195">
        <v>20941</v>
      </c>
      <c r="N12" s="208" t="s">
        <v>44</v>
      </c>
      <c r="O12" s="50"/>
      <c r="T12" s="33"/>
    </row>
    <row r="13" spans="1:20" ht="15.75">
      <c r="A13" s="149" t="s">
        <v>202</v>
      </c>
      <c r="B13" s="191"/>
      <c r="C13" s="52" t="s">
        <v>39</v>
      </c>
      <c r="D13" s="196">
        <v>-46402</v>
      </c>
      <c r="E13" s="196">
        <v>-52602</v>
      </c>
      <c r="F13" s="196">
        <v>-68946</v>
      </c>
      <c r="G13" s="196">
        <v>-52128</v>
      </c>
      <c r="H13" s="196">
        <v>-34996</v>
      </c>
      <c r="I13" s="196">
        <v>-82065</v>
      </c>
      <c r="J13" s="196">
        <v>-26473</v>
      </c>
      <c r="K13" s="196">
        <v>-25090</v>
      </c>
      <c r="L13" s="196">
        <v>-43719</v>
      </c>
      <c r="M13" s="195">
        <v>-30346</v>
      </c>
      <c r="N13" s="208"/>
      <c r="O13" s="50"/>
      <c r="T13" s="33"/>
    </row>
    <row r="14" spans="1:20" ht="15.75">
      <c r="A14" s="149" t="s">
        <v>203</v>
      </c>
      <c r="B14" s="191"/>
      <c r="C14" s="52" t="s">
        <v>40</v>
      </c>
      <c r="D14" s="196">
        <v>13360</v>
      </c>
      <c r="E14" s="196">
        <v>62191</v>
      </c>
      <c r="F14" s="196">
        <v>25728</v>
      </c>
      <c r="G14" s="196">
        <v>49248</v>
      </c>
      <c r="H14" s="196">
        <v>12252</v>
      </c>
      <c r="I14" s="196">
        <v>7614</v>
      </c>
      <c r="J14" s="196">
        <v>10996</v>
      </c>
      <c r="K14" s="196">
        <v>107849</v>
      </c>
      <c r="L14" s="196">
        <v>5247</v>
      </c>
      <c r="M14" s="195">
        <v>8496</v>
      </c>
      <c r="N14" s="208"/>
      <c r="O14" s="50"/>
      <c r="T14" s="33"/>
    </row>
    <row r="15" spans="1:20" ht="15.75">
      <c r="A15" s="149" t="s">
        <v>204</v>
      </c>
      <c r="B15" s="191"/>
      <c r="C15" s="52" t="s">
        <v>41</v>
      </c>
      <c r="D15" s="196">
        <v>-150014</v>
      </c>
      <c r="E15" s="196">
        <v>-228527</v>
      </c>
      <c r="F15" s="196">
        <v>-173248</v>
      </c>
      <c r="G15" s="196">
        <v>-67645</v>
      </c>
      <c r="H15" s="196">
        <v>-73727</v>
      </c>
      <c r="I15" s="196">
        <v>-21055</v>
      </c>
      <c r="J15" s="196">
        <v>-29736</v>
      </c>
      <c r="K15" s="196">
        <v>-23523</v>
      </c>
      <c r="L15" s="196">
        <v>-580</v>
      </c>
      <c r="M15" s="195">
        <v>-223</v>
      </c>
      <c r="N15" s="208"/>
      <c r="O15" s="50"/>
      <c r="T15" s="33"/>
    </row>
    <row r="16" spans="1:20" ht="15.75">
      <c r="A16" s="149" t="s">
        <v>205</v>
      </c>
      <c r="B16" s="191"/>
      <c r="C16" s="52" t="s">
        <v>42</v>
      </c>
      <c r="D16" s="197">
        <v>-7982</v>
      </c>
      <c r="E16" s="197">
        <v>-2553</v>
      </c>
      <c r="F16" s="197">
        <v>2047</v>
      </c>
      <c r="G16" s="197">
        <v>2482</v>
      </c>
      <c r="H16" s="197">
        <v>-1034</v>
      </c>
      <c r="I16" s="197">
        <v>2576</v>
      </c>
      <c r="J16" s="197">
        <v>-244</v>
      </c>
      <c r="K16" s="197">
        <v>-454</v>
      </c>
      <c r="L16" s="197">
        <v>-7630</v>
      </c>
      <c r="M16" s="198">
        <v>1820</v>
      </c>
      <c r="N16" s="208"/>
      <c r="O16" s="50"/>
      <c r="T16" s="33"/>
    </row>
    <row r="17" spans="1:20" ht="15.75">
      <c r="A17" s="304" t="s">
        <v>423</v>
      </c>
      <c r="B17" s="191"/>
      <c r="C17" s="184" t="s">
        <v>137</v>
      </c>
      <c r="D17" s="197" t="s">
        <v>514</v>
      </c>
      <c r="E17" s="197" t="s">
        <v>514</v>
      </c>
      <c r="F17" s="197" t="s">
        <v>514</v>
      </c>
      <c r="G17" s="197" t="s">
        <v>514</v>
      </c>
      <c r="H17" s="197" t="s">
        <v>514</v>
      </c>
      <c r="I17" s="197" t="s">
        <v>514</v>
      </c>
      <c r="J17" s="197" t="s">
        <v>514</v>
      </c>
      <c r="K17" s="197" t="s">
        <v>514</v>
      </c>
      <c r="L17" s="197" t="s">
        <v>514</v>
      </c>
      <c r="M17" s="197" t="s">
        <v>514</v>
      </c>
      <c r="N17" s="208"/>
      <c r="O17" s="50"/>
      <c r="T17" s="33"/>
    </row>
    <row r="18" spans="1:20" ht="15.75">
      <c r="A18" s="149" t="s">
        <v>206</v>
      </c>
      <c r="B18" s="191"/>
      <c r="C18" s="349" t="s">
        <v>104</v>
      </c>
      <c r="D18" s="199">
        <v>1848</v>
      </c>
      <c r="E18" s="199">
        <v>262</v>
      </c>
      <c r="F18" s="199">
        <v>-238</v>
      </c>
      <c r="G18" s="199">
        <v>-4</v>
      </c>
      <c r="H18" s="199">
        <v>-400</v>
      </c>
      <c r="I18" s="199">
        <v>1328</v>
      </c>
      <c r="J18" s="199">
        <v>-1661</v>
      </c>
      <c r="K18" s="199">
        <v>-1266</v>
      </c>
      <c r="L18" s="199">
        <v>-8062</v>
      </c>
      <c r="M18" s="199">
        <v>990</v>
      </c>
      <c r="N18" s="401" t="s">
        <v>516</v>
      </c>
      <c r="O18" s="50"/>
      <c r="T18" s="33"/>
    </row>
    <row r="19" spans="1:20" ht="15.75">
      <c r="A19" s="149" t="s">
        <v>207</v>
      </c>
      <c r="B19" s="191"/>
      <c r="C19" s="349" t="s">
        <v>105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09"/>
      <c r="O19" s="50"/>
      <c r="T19" s="33"/>
    </row>
    <row r="20" spans="1:20" ht="15.75">
      <c r="A20" s="149"/>
      <c r="B20" s="191"/>
      <c r="C20" s="60"/>
      <c r="D20" s="344"/>
      <c r="E20" s="344"/>
      <c r="F20" s="344"/>
      <c r="G20" s="344"/>
      <c r="H20" s="344"/>
      <c r="I20" s="344"/>
      <c r="J20" s="345"/>
      <c r="K20" s="345"/>
      <c r="L20" s="345"/>
      <c r="M20" s="346"/>
      <c r="N20" s="208"/>
      <c r="O20" s="50"/>
      <c r="T20" s="33"/>
    </row>
    <row r="21" spans="1:20" ht="15.75">
      <c r="A21" s="304" t="s">
        <v>496</v>
      </c>
      <c r="B21" s="85"/>
      <c r="C21" s="52" t="s">
        <v>175</v>
      </c>
      <c r="D21" s="196" t="s">
        <v>515</v>
      </c>
      <c r="E21" s="196" t="s">
        <v>515</v>
      </c>
      <c r="F21" s="196" t="s">
        <v>515</v>
      </c>
      <c r="G21" s="196" t="s">
        <v>515</v>
      </c>
      <c r="H21" s="196" t="s">
        <v>515</v>
      </c>
      <c r="I21" s="196" t="s">
        <v>515</v>
      </c>
      <c r="J21" s="196" t="s">
        <v>515</v>
      </c>
      <c r="K21" s="196" t="s">
        <v>515</v>
      </c>
      <c r="L21" s="196" t="s">
        <v>515</v>
      </c>
      <c r="M21" s="196" t="s">
        <v>515</v>
      </c>
      <c r="N21" s="208"/>
      <c r="O21" s="50"/>
      <c r="T21" s="33"/>
    </row>
    <row r="22" spans="1:20" ht="15.75">
      <c r="A22" s="304" t="s">
        <v>497</v>
      </c>
      <c r="B22" s="85"/>
      <c r="C22" s="349" t="s">
        <v>104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209"/>
      <c r="O22" s="50"/>
      <c r="T22" s="33"/>
    </row>
    <row r="23" spans="1:20" ht="15.75">
      <c r="A23" s="304" t="s">
        <v>498</v>
      </c>
      <c r="B23" s="85"/>
      <c r="C23" s="349" t="s">
        <v>105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9"/>
      <c r="O23" s="50"/>
      <c r="T23" s="33"/>
    </row>
    <row r="24" spans="1:20" ht="15.75">
      <c r="A24" s="149"/>
      <c r="B24" s="191"/>
      <c r="C24" s="52"/>
      <c r="D24" s="344"/>
      <c r="E24" s="344"/>
      <c r="F24" s="344"/>
      <c r="G24" s="344"/>
      <c r="H24" s="344"/>
      <c r="I24" s="344"/>
      <c r="J24" s="345"/>
      <c r="K24" s="345"/>
      <c r="L24" s="345"/>
      <c r="M24" s="346"/>
      <c r="N24" s="208"/>
      <c r="O24" s="50"/>
      <c r="T24" s="33"/>
    </row>
    <row r="25" spans="1:20" ht="15.75">
      <c r="A25" s="149" t="s">
        <v>208</v>
      </c>
      <c r="B25" s="191"/>
      <c r="C25" s="52" t="s">
        <v>70</v>
      </c>
      <c r="D25" s="200">
        <v>-18665</v>
      </c>
      <c r="E25" s="200">
        <v>-93473</v>
      </c>
      <c r="F25" s="200">
        <v>-30032</v>
      </c>
      <c r="G25" s="200">
        <v>-15715</v>
      </c>
      <c r="H25" s="200">
        <v>-2300</v>
      </c>
      <c r="I25" s="200">
        <v>54416</v>
      </c>
      <c r="J25" s="200">
        <v>2492</v>
      </c>
      <c r="K25" s="200">
        <v>11287</v>
      </c>
      <c r="L25" s="200">
        <v>6723</v>
      </c>
      <c r="M25" s="201">
        <v>-38590</v>
      </c>
      <c r="N25" s="208"/>
      <c r="O25" s="50"/>
      <c r="T25" s="33"/>
    </row>
    <row r="26" spans="1:20" ht="15.75">
      <c r="A26" s="149"/>
      <c r="B26" s="191"/>
      <c r="C26" s="52"/>
      <c r="D26" s="344"/>
      <c r="E26" s="344"/>
      <c r="F26" s="344"/>
      <c r="G26" s="344"/>
      <c r="H26" s="344"/>
      <c r="I26" s="344"/>
      <c r="J26" s="345"/>
      <c r="K26" s="345"/>
      <c r="L26" s="345"/>
      <c r="M26" s="346"/>
      <c r="N26" s="208"/>
      <c r="O26" s="50"/>
      <c r="T26" s="33"/>
    </row>
    <row r="27" spans="1:20" ht="15.75">
      <c r="A27" s="149" t="s">
        <v>209</v>
      </c>
      <c r="B27" s="191"/>
      <c r="C27" s="52" t="s">
        <v>65</v>
      </c>
      <c r="D27" s="196">
        <v>-3600</v>
      </c>
      <c r="E27" s="196">
        <v>16993</v>
      </c>
      <c r="F27" s="196">
        <v>4551</v>
      </c>
      <c r="G27" s="196">
        <v>24693</v>
      </c>
      <c r="H27" s="196">
        <v>10437</v>
      </c>
      <c r="I27" s="196">
        <v>27048</v>
      </c>
      <c r="J27" s="196">
        <v>40019</v>
      </c>
      <c r="K27" s="196">
        <v>42219</v>
      </c>
      <c r="L27" s="196">
        <v>42307</v>
      </c>
      <c r="M27" s="195">
        <v>197696</v>
      </c>
      <c r="N27" s="208"/>
      <c r="O27" s="50"/>
      <c r="T27" s="33"/>
    </row>
    <row r="28" spans="1:20" ht="15.75">
      <c r="A28" s="149" t="s">
        <v>210</v>
      </c>
      <c r="B28" s="191"/>
      <c r="C28" s="349" t="s">
        <v>104</v>
      </c>
      <c r="D28" s="199">
        <v>0</v>
      </c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>
        <v>0</v>
      </c>
      <c r="K28" s="199">
        <v>-3435</v>
      </c>
      <c r="L28" s="199">
        <v>76</v>
      </c>
      <c r="M28" s="199">
        <v>1168</v>
      </c>
      <c r="N28" s="402" t="s">
        <v>517</v>
      </c>
      <c r="O28" s="50"/>
      <c r="T28" s="33"/>
    </row>
    <row r="29" spans="1:20" ht="15.75">
      <c r="A29" s="149"/>
      <c r="B29" s="191"/>
      <c r="C29" s="349"/>
      <c r="D29" s="199">
        <v>12439</v>
      </c>
      <c r="E29" s="199">
        <v>7562</v>
      </c>
      <c r="F29" s="199">
        <v>-21818</v>
      </c>
      <c r="G29" s="199">
        <v>13583</v>
      </c>
      <c r="H29" s="199">
        <v>-5016</v>
      </c>
      <c r="I29" s="199">
        <v>5744</v>
      </c>
      <c r="J29" s="199">
        <v>16200</v>
      </c>
      <c r="K29" s="199">
        <v>27352</v>
      </c>
      <c r="L29" s="199">
        <v>32821</v>
      </c>
      <c r="M29" s="199">
        <v>144535</v>
      </c>
      <c r="N29" s="402" t="s">
        <v>518</v>
      </c>
      <c r="O29" s="50"/>
      <c r="T29" s="33"/>
    </row>
    <row r="30" spans="1:20" ht="15.75">
      <c r="A30" s="149"/>
      <c r="B30" s="191"/>
      <c r="C30" s="349"/>
      <c r="D30" s="199">
        <v>-16039</v>
      </c>
      <c r="E30" s="199">
        <v>9431</v>
      </c>
      <c r="F30" s="199">
        <v>26369</v>
      </c>
      <c r="G30" s="199">
        <v>11110</v>
      </c>
      <c r="H30" s="199">
        <v>15453</v>
      </c>
      <c r="I30" s="199">
        <v>21304</v>
      </c>
      <c r="J30" s="199">
        <v>23819</v>
      </c>
      <c r="K30" s="199">
        <v>18302</v>
      </c>
      <c r="L30" s="199">
        <v>9410</v>
      </c>
      <c r="M30" s="199">
        <v>2671</v>
      </c>
      <c r="N30" s="402" t="s">
        <v>519</v>
      </c>
      <c r="O30" s="50"/>
      <c r="T30" s="33"/>
    </row>
    <row r="31" spans="1:20" ht="15.75">
      <c r="A31" s="149"/>
      <c r="B31" s="191"/>
      <c r="C31" s="349"/>
      <c r="D31" s="199">
        <v>0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0</v>
      </c>
      <c r="K31" s="199">
        <v>0</v>
      </c>
      <c r="L31" s="199">
        <v>0</v>
      </c>
      <c r="M31" s="199">
        <v>36122</v>
      </c>
      <c r="N31" s="402" t="s">
        <v>520</v>
      </c>
      <c r="O31" s="50"/>
      <c r="T31" s="33"/>
    </row>
    <row r="32" spans="1:20" ht="15.75">
      <c r="A32" s="149" t="s">
        <v>211</v>
      </c>
      <c r="B32" s="191"/>
      <c r="C32" s="349" t="s">
        <v>105</v>
      </c>
      <c r="D32" s="199">
        <v>0</v>
      </c>
      <c r="E32" s="199">
        <v>0</v>
      </c>
      <c r="F32" s="199">
        <v>0</v>
      </c>
      <c r="G32" s="199">
        <v>0</v>
      </c>
      <c r="H32" s="199">
        <v>0</v>
      </c>
      <c r="I32" s="199">
        <v>0</v>
      </c>
      <c r="J32" s="199">
        <v>0</v>
      </c>
      <c r="K32" s="199">
        <v>0</v>
      </c>
      <c r="L32" s="199">
        <v>0</v>
      </c>
      <c r="M32" s="199">
        <v>13200</v>
      </c>
      <c r="N32" s="402" t="s">
        <v>521</v>
      </c>
      <c r="O32" s="50"/>
      <c r="T32" s="33"/>
    </row>
    <row r="33" spans="1:20" ht="15.75">
      <c r="A33" s="149" t="s">
        <v>212</v>
      </c>
      <c r="B33" s="191"/>
      <c r="C33" s="52" t="s">
        <v>64</v>
      </c>
      <c r="D33" s="196">
        <v>32347</v>
      </c>
      <c r="E33" s="196">
        <v>-3945</v>
      </c>
      <c r="F33" s="196">
        <v>29527</v>
      </c>
      <c r="G33" s="196">
        <v>-27532</v>
      </c>
      <c r="H33" s="196">
        <v>-3745</v>
      </c>
      <c r="I33" s="196">
        <v>3325</v>
      </c>
      <c r="J33" s="197">
        <v>-20898</v>
      </c>
      <c r="K33" s="197">
        <v>-3571</v>
      </c>
      <c r="L33" s="197">
        <v>-181678</v>
      </c>
      <c r="M33" s="198">
        <v>-92809</v>
      </c>
      <c r="N33" s="208"/>
      <c r="O33" s="50"/>
      <c r="T33" s="33"/>
    </row>
    <row r="34" spans="1:20" ht="15.75">
      <c r="A34" s="149" t="s">
        <v>213</v>
      </c>
      <c r="B34" s="191"/>
      <c r="C34" s="349" t="s">
        <v>104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-878</v>
      </c>
      <c r="J34" s="199">
        <v>-1</v>
      </c>
      <c r="K34" s="199">
        <v>2216</v>
      </c>
      <c r="L34" s="199">
        <v>-7858</v>
      </c>
      <c r="M34" s="199">
        <v>6955</v>
      </c>
      <c r="N34" s="401" t="s">
        <v>522</v>
      </c>
      <c r="O34" s="50"/>
      <c r="T34" s="33"/>
    </row>
    <row r="35" spans="1:20" ht="15.75">
      <c r="A35" s="149"/>
      <c r="B35" s="191"/>
      <c r="C35" s="349"/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-11747</v>
      </c>
      <c r="J35" s="199">
        <v>-8658</v>
      </c>
      <c r="K35" s="199">
        <v>-18414</v>
      </c>
      <c r="L35" s="199">
        <v>-4476</v>
      </c>
      <c r="M35" s="199">
        <v>-1789</v>
      </c>
      <c r="N35" s="401" t="s">
        <v>523</v>
      </c>
      <c r="O35" s="50"/>
      <c r="T35" s="33"/>
    </row>
    <row r="36" spans="1:20" ht="15.75">
      <c r="A36" s="149"/>
      <c r="B36" s="191"/>
      <c r="C36" s="349"/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-27416</v>
      </c>
      <c r="K36" s="199">
        <v>19317</v>
      </c>
      <c r="L36" s="199">
        <v>-174618</v>
      </c>
      <c r="M36" s="199">
        <v>-35436</v>
      </c>
      <c r="N36" s="401" t="s">
        <v>524</v>
      </c>
      <c r="O36" s="50"/>
      <c r="T36" s="33"/>
    </row>
    <row r="37" spans="1:20" ht="15.75">
      <c r="A37" s="149"/>
      <c r="B37" s="191"/>
      <c r="C37" s="349"/>
      <c r="D37" s="199">
        <v>0</v>
      </c>
      <c r="E37" s="199">
        <v>0</v>
      </c>
      <c r="F37" s="199">
        <v>0</v>
      </c>
      <c r="G37" s="199">
        <v>-1156</v>
      </c>
      <c r="H37" s="199">
        <v>-319</v>
      </c>
      <c r="I37" s="199">
        <v>-668</v>
      </c>
      <c r="J37" s="199">
        <v>1705</v>
      </c>
      <c r="K37" s="199">
        <v>-8496</v>
      </c>
      <c r="L37" s="199">
        <v>9</v>
      </c>
      <c r="M37" s="199">
        <v>-77826</v>
      </c>
      <c r="N37" s="401" t="s">
        <v>525</v>
      </c>
      <c r="O37" s="50"/>
      <c r="T37" s="33"/>
    </row>
    <row r="38" spans="1:20" ht="15.75">
      <c r="A38" s="149" t="s">
        <v>214</v>
      </c>
      <c r="B38" s="191"/>
      <c r="C38" s="349" t="s">
        <v>105</v>
      </c>
      <c r="D38" s="199">
        <v>34747</v>
      </c>
      <c r="E38" s="199">
        <v>218</v>
      </c>
      <c r="F38" s="199">
        <v>25187</v>
      </c>
      <c r="G38" s="199">
        <v>-21813</v>
      </c>
      <c r="H38" s="199">
        <v>-12351</v>
      </c>
      <c r="I38" s="199">
        <v>8270</v>
      </c>
      <c r="J38" s="199">
        <v>22485</v>
      </c>
      <c r="K38" s="199">
        <v>1758</v>
      </c>
      <c r="L38" s="199">
        <v>12776</v>
      </c>
      <c r="M38" s="199">
        <v>19358</v>
      </c>
      <c r="N38" s="401" t="s">
        <v>526</v>
      </c>
      <c r="O38" s="50"/>
      <c r="T38" s="33"/>
    </row>
    <row r="39" spans="2:20" ht="15.75">
      <c r="B39" s="191"/>
      <c r="C39" s="52"/>
      <c r="D39" s="226"/>
      <c r="E39" s="226"/>
      <c r="F39" s="226"/>
      <c r="G39" s="226"/>
      <c r="H39" s="226"/>
      <c r="I39" s="226"/>
      <c r="J39" s="226"/>
      <c r="K39" s="226"/>
      <c r="L39" s="226"/>
      <c r="M39" s="338"/>
      <c r="N39" s="208"/>
      <c r="O39" s="50"/>
      <c r="T39" s="33"/>
    </row>
    <row r="40" spans="1:20" ht="15.75">
      <c r="A40" s="304" t="s">
        <v>414</v>
      </c>
      <c r="B40" s="191"/>
      <c r="C40" s="52" t="s">
        <v>122</v>
      </c>
      <c r="D40" s="196" t="s">
        <v>515</v>
      </c>
      <c r="E40" s="196" t="s">
        <v>515</v>
      </c>
      <c r="F40" s="196" t="s">
        <v>515</v>
      </c>
      <c r="G40" s="196" t="s">
        <v>515</v>
      </c>
      <c r="H40" s="196" t="s">
        <v>515</v>
      </c>
      <c r="I40" s="196" t="s">
        <v>515</v>
      </c>
      <c r="J40" s="196" t="s">
        <v>515</v>
      </c>
      <c r="K40" s="196" t="s">
        <v>515</v>
      </c>
      <c r="L40" s="196" t="s">
        <v>515</v>
      </c>
      <c r="M40" s="195" t="s">
        <v>515</v>
      </c>
      <c r="N40" s="208"/>
      <c r="O40" s="50"/>
      <c r="T40" s="33"/>
    </row>
    <row r="41" spans="1:20" ht="15.75">
      <c r="A41" s="149" t="s">
        <v>222</v>
      </c>
      <c r="B41" s="191"/>
      <c r="C41" s="52" t="s">
        <v>508</v>
      </c>
      <c r="D41" s="196">
        <v>-56711</v>
      </c>
      <c r="E41" s="196">
        <v>-64292</v>
      </c>
      <c r="F41" s="196">
        <v>-110048</v>
      </c>
      <c r="G41" s="196">
        <v>-20858.609090909085</v>
      </c>
      <c r="H41" s="196">
        <v>-63982</v>
      </c>
      <c r="I41" s="196">
        <v>-13648</v>
      </c>
      <c r="J41" s="196">
        <v>-121268</v>
      </c>
      <c r="K41" s="196">
        <v>70618</v>
      </c>
      <c r="L41" s="196">
        <v>-101285</v>
      </c>
      <c r="M41" s="195">
        <v>-208947</v>
      </c>
      <c r="N41" s="208"/>
      <c r="O41" s="50"/>
      <c r="T41" s="33"/>
    </row>
    <row r="42" spans="1:20" ht="15.75">
      <c r="A42" s="149" t="s">
        <v>223</v>
      </c>
      <c r="B42" s="191"/>
      <c r="C42" s="349" t="s">
        <v>104</v>
      </c>
      <c r="D42" s="199">
        <v>-17022</v>
      </c>
      <c r="E42" s="199">
        <v>8161</v>
      </c>
      <c r="F42" s="199">
        <v>9172</v>
      </c>
      <c r="G42" s="199">
        <v>18674.3</v>
      </c>
      <c r="H42" s="199">
        <v>-7358</v>
      </c>
      <c r="I42" s="199">
        <v>679</v>
      </c>
      <c r="J42" s="199">
        <v>-24</v>
      </c>
      <c r="K42" s="199">
        <v>9902</v>
      </c>
      <c r="L42" s="199">
        <v>22558</v>
      </c>
      <c r="M42" s="202">
        <v>39355</v>
      </c>
      <c r="N42" s="402" t="s">
        <v>527</v>
      </c>
      <c r="O42" s="50"/>
      <c r="T42" s="33"/>
    </row>
    <row r="43" spans="1:20" ht="15.75">
      <c r="A43" s="149"/>
      <c r="B43" s="191"/>
      <c r="C43" s="349"/>
      <c r="D43" s="203">
        <v>-42726</v>
      </c>
      <c r="E43" s="203">
        <v>-78431</v>
      </c>
      <c r="F43" s="203">
        <v>-116459</v>
      </c>
      <c r="G43" s="203">
        <v>-41425.90909090909</v>
      </c>
      <c r="H43" s="203">
        <v>-63910</v>
      </c>
      <c r="I43" s="203">
        <v>-18545</v>
      </c>
      <c r="J43" s="203">
        <v>-100350</v>
      </c>
      <c r="K43" s="203">
        <v>22168</v>
      </c>
      <c r="L43" s="203">
        <v>-131973</v>
      </c>
      <c r="M43" s="202">
        <v>-247607</v>
      </c>
      <c r="N43" s="402" t="s">
        <v>528</v>
      </c>
      <c r="O43" s="50"/>
      <c r="T43" s="33"/>
    </row>
    <row r="44" spans="1:20" ht="15.75">
      <c r="A44" s="149" t="s">
        <v>224</v>
      </c>
      <c r="B44" s="191"/>
      <c r="C44" s="349" t="s">
        <v>105</v>
      </c>
      <c r="D44" s="203">
        <v>3037</v>
      </c>
      <c r="E44" s="203">
        <v>5978</v>
      </c>
      <c r="F44" s="203">
        <v>-2761</v>
      </c>
      <c r="G44" s="203">
        <v>1893</v>
      </c>
      <c r="H44" s="203">
        <v>7286</v>
      </c>
      <c r="I44" s="203">
        <v>4218</v>
      </c>
      <c r="J44" s="203">
        <v>-20894</v>
      </c>
      <c r="K44" s="203">
        <v>38548</v>
      </c>
      <c r="L44" s="203">
        <v>8130</v>
      </c>
      <c r="M44" s="199">
        <v>-695</v>
      </c>
      <c r="N44" s="402" t="s">
        <v>529</v>
      </c>
      <c r="O44" s="50"/>
      <c r="T44" s="33"/>
    </row>
    <row r="45" spans="1:20" ht="15.75">
      <c r="A45" s="149"/>
      <c r="B45" s="117"/>
      <c r="C45" s="60"/>
      <c r="D45" s="246"/>
      <c r="E45" s="246"/>
      <c r="F45" s="246"/>
      <c r="G45" s="246"/>
      <c r="H45" s="246"/>
      <c r="I45" s="246"/>
      <c r="J45" s="347"/>
      <c r="K45" s="347"/>
      <c r="L45" s="347"/>
      <c r="M45" s="348"/>
      <c r="N45" s="208"/>
      <c r="O45" s="50"/>
      <c r="T45" s="33"/>
    </row>
    <row r="46" spans="1:20" ht="15.75">
      <c r="A46" s="149" t="s">
        <v>215</v>
      </c>
      <c r="B46" s="191"/>
      <c r="C46" s="52" t="s">
        <v>66</v>
      </c>
      <c r="D46" s="196">
        <v>-175281</v>
      </c>
      <c r="E46" s="196">
        <v>-103130</v>
      </c>
      <c r="F46" s="196">
        <v>-52016</v>
      </c>
      <c r="G46" s="196">
        <v>-113725</v>
      </c>
      <c r="H46" s="196">
        <v>-139032</v>
      </c>
      <c r="I46" s="196">
        <v>26454</v>
      </c>
      <c r="J46" s="196">
        <v>-179798</v>
      </c>
      <c r="K46" s="196">
        <v>-58796</v>
      </c>
      <c r="L46" s="196">
        <v>-98977</v>
      </c>
      <c r="M46" s="195">
        <v>-170555</v>
      </c>
      <c r="N46" s="208"/>
      <c r="O46" s="50"/>
      <c r="T46" s="33"/>
    </row>
    <row r="47" spans="1:20" ht="15.75">
      <c r="A47" s="149" t="s">
        <v>216</v>
      </c>
      <c r="B47" s="191"/>
      <c r="C47" s="349" t="s">
        <v>104</v>
      </c>
      <c r="D47" s="199">
        <v>-41584</v>
      </c>
      <c r="E47" s="199">
        <v>-104730</v>
      </c>
      <c r="F47" s="199">
        <v>-53616</v>
      </c>
      <c r="G47" s="199">
        <v>-54470</v>
      </c>
      <c r="H47" s="199">
        <v>-90775</v>
      </c>
      <c r="I47" s="199">
        <v>-42905</v>
      </c>
      <c r="J47" s="199">
        <v>-80113</v>
      </c>
      <c r="K47" s="199">
        <v>-28811</v>
      </c>
      <c r="L47" s="199">
        <v>-99389</v>
      </c>
      <c r="M47" s="199">
        <v>-348968</v>
      </c>
      <c r="N47" s="402" t="s">
        <v>530</v>
      </c>
      <c r="O47" s="50"/>
      <c r="T47" s="33"/>
    </row>
    <row r="48" spans="1:20" ht="15.75">
      <c r="A48" s="149" t="s">
        <v>217</v>
      </c>
      <c r="B48" s="191"/>
      <c r="C48" s="349" t="s">
        <v>105</v>
      </c>
      <c r="D48" s="199">
        <v>-18700</v>
      </c>
      <c r="E48" s="199"/>
      <c r="F48" s="199"/>
      <c r="G48" s="199"/>
      <c r="H48" s="199"/>
      <c r="I48" s="199"/>
      <c r="J48" s="199"/>
      <c r="K48" s="199"/>
      <c r="L48" s="199"/>
      <c r="M48" s="199"/>
      <c r="N48" s="402" t="s">
        <v>531</v>
      </c>
      <c r="O48" s="50"/>
      <c r="T48" s="33"/>
    </row>
    <row r="49" spans="1:20" ht="15.75">
      <c r="A49" s="149" t="s">
        <v>218</v>
      </c>
      <c r="B49" s="191"/>
      <c r="C49" s="349" t="s">
        <v>106</v>
      </c>
      <c r="D49" s="199">
        <v>-1127</v>
      </c>
      <c r="E49" s="199"/>
      <c r="F49" s="199"/>
      <c r="G49" s="199"/>
      <c r="H49" s="199"/>
      <c r="I49" s="199"/>
      <c r="J49" s="199"/>
      <c r="K49" s="199"/>
      <c r="L49" s="199"/>
      <c r="M49" s="199"/>
      <c r="N49" s="402" t="s">
        <v>532</v>
      </c>
      <c r="O49" s="50"/>
      <c r="T49" s="33"/>
    </row>
    <row r="50" spans="1:20" ht="15.75">
      <c r="A50" s="149" t="s">
        <v>219</v>
      </c>
      <c r="B50" s="191"/>
      <c r="C50" s="349" t="s">
        <v>107</v>
      </c>
      <c r="D50" s="199"/>
      <c r="E50" s="199"/>
      <c r="F50" s="199"/>
      <c r="G50" s="199">
        <v>-15337</v>
      </c>
      <c r="H50" s="199"/>
      <c r="I50" s="199"/>
      <c r="J50" s="199">
        <v>-2720</v>
      </c>
      <c r="K50" s="199"/>
      <c r="L50" s="199"/>
      <c r="M50" s="199"/>
      <c r="N50" s="402" t="s">
        <v>533</v>
      </c>
      <c r="O50" s="50"/>
      <c r="T50" s="33"/>
    </row>
    <row r="51" spans="1:20" ht="15.75">
      <c r="A51" s="149"/>
      <c r="B51" s="191"/>
      <c r="C51" s="349"/>
      <c r="D51" s="199">
        <v>-47770</v>
      </c>
      <c r="E51" s="199"/>
      <c r="F51" s="199"/>
      <c r="G51" s="199">
        <v>-16447</v>
      </c>
      <c r="H51" s="199"/>
      <c r="I51" s="199">
        <v>-36481</v>
      </c>
      <c r="J51" s="199"/>
      <c r="K51" s="199">
        <v>-62085</v>
      </c>
      <c r="L51" s="199">
        <v>-828</v>
      </c>
      <c r="M51" s="199"/>
      <c r="N51" s="402" t="s">
        <v>534</v>
      </c>
      <c r="O51" s="50"/>
      <c r="T51" s="33"/>
    </row>
    <row r="52" spans="1:20" ht="15.75">
      <c r="A52" s="149"/>
      <c r="B52" s="191"/>
      <c r="C52" s="349"/>
      <c r="D52" s="199"/>
      <c r="E52" s="199"/>
      <c r="F52" s="199"/>
      <c r="G52" s="199">
        <v>-25071</v>
      </c>
      <c r="H52" s="199"/>
      <c r="I52" s="199"/>
      <c r="J52" s="199"/>
      <c r="K52" s="199"/>
      <c r="L52" s="199"/>
      <c r="M52" s="199"/>
      <c r="N52" s="402" t="s">
        <v>535</v>
      </c>
      <c r="O52" s="50"/>
      <c r="T52" s="33"/>
    </row>
    <row r="53" spans="1:20" ht="15.75">
      <c r="A53" s="149"/>
      <c r="B53" s="191"/>
      <c r="C53" s="349"/>
      <c r="D53" s="199"/>
      <c r="E53" s="199"/>
      <c r="F53" s="199"/>
      <c r="G53" s="199">
        <v>-4000</v>
      </c>
      <c r="H53" s="199"/>
      <c r="I53" s="199"/>
      <c r="J53" s="199"/>
      <c r="K53" s="199"/>
      <c r="L53" s="199"/>
      <c r="M53" s="199"/>
      <c r="N53" s="402" t="s">
        <v>536</v>
      </c>
      <c r="O53" s="50"/>
      <c r="T53" s="33"/>
    </row>
    <row r="54" spans="1:20" ht="26.25">
      <c r="A54" s="149"/>
      <c r="B54" s="191"/>
      <c r="C54" s="349"/>
      <c r="D54" s="199"/>
      <c r="E54" s="199"/>
      <c r="F54" s="199"/>
      <c r="G54" s="199"/>
      <c r="H54" s="199">
        <v>-50000</v>
      </c>
      <c r="I54" s="199"/>
      <c r="J54" s="199"/>
      <c r="K54" s="199">
        <v>47000</v>
      </c>
      <c r="L54" s="199"/>
      <c r="M54" s="199"/>
      <c r="N54" s="403" t="s">
        <v>537</v>
      </c>
      <c r="O54" s="50"/>
      <c r="T54" s="33"/>
    </row>
    <row r="55" spans="1:20" ht="15.75">
      <c r="A55" s="149"/>
      <c r="B55" s="191"/>
      <c r="C55" s="349"/>
      <c r="D55" s="199">
        <v>1600</v>
      </c>
      <c r="E55" s="199">
        <v>1600</v>
      </c>
      <c r="F55" s="199">
        <v>1600</v>
      </c>
      <c r="G55" s="199">
        <v>1600</v>
      </c>
      <c r="H55" s="199">
        <v>38168</v>
      </c>
      <c r="I55" s="199">
        <v>1600</v>
      </c>
      <c r="J55" s="199">
        <v>800</v>
      </c>
      <c r="K55" s="199">
        <v>800</v>
      </c>
      <c r="L55" s="199">
        <v>800</v>
      </c>
      <c r="M55" s="199"/>
      <c r="N55" s="402" t="s">
        <v>538</v>
      </c>
      <c r="O55" s="50"/>
      <c r="T55" s="33"/>
    </row>
    <row r="56" spans="1:20" ht="15.75">
      <c r="A56" s="149"/>
      <c r="B56" s="191"/>
      <c r="C56" s="349"/>
      <c r="D56" s="199"/>
      <c r="E56" s="199"/>
      <c r="F56" s="199"/>
      <c r="G56" s="199"/>
      <c r="H56" s="199">
        <v>-36425</v>
      </c>
      <c r="I56" s="199"/>
      <c r="J56" s="199"/>
      <c r="K56" s="199"/>
      <c r="L56" s="199"/>
      <c r="M56" s="199"/>
      <c r="N56" s="402" t="s">
        <v>539</v>
      </c>
      <c r="O56" s="50"/>
      <c r="T56" s="33"/>
    </row>
    <row r="57" spans="1:20" ht="15.75">
      <c r="A57" s="149"/>
      <c r="B57" s="191"/>
      <c r="C57" s="349"/>
      <c r="D57" s="199"/>
      <c r="E57" s="199"/>
      <c r="F57" s="199"/>
      <c r="G57" s="199"/>
      <c r="H57" s="199"/>
      <c r="I57" s="199">
        <v>94139</v>
      </c>
      <c r="J57" s="199">
        <v>-78825</v>
      </c>
      <c r="K57" s="199">
        <v>-9289</v>
      </c>
      <c r="L57" s="199">
        <v>-5923</v>
      </c>
      <c r="M57" s="199"/>
      <c r="N57" s="402" t="s">
        <v>540</v>
      </c>
      <c r="O57" s="50"/>
      <c r="T57" s="33"/>
    </row>
    <row r="58" spans="1:20" ht="15.75">
      <c r="A58" s="149"/>
      <c r="B58" s="191"/>
      <c r="C58" s="349"/>
      <c r="D58" s="199"/>
      <c r="E58" s="199"/>
      <c r="F58" s="199"/>
      <c r="G58" s="199"/>
      <c r="H58" s="199"/>
      <c r="I58" s="199">
        <v>10101</v>
      </c>
      <c r="J58" s="199">
        <v>-16491</v>
      </c>
      <c r="K58" s="199">
        <v>-6301</v>
      </c>
      <c r="L58" s="199"/>
      <c r="M58" s="199"/>
      <c r="N58" s="402" t="s">
        <v>541</v>
      </c>
      <c r="O58" s="50"/>
      <c r="T58" s="33"/>
    </row>
    <row r="59" spans="1:20" ht="15.75">
      <c r="A59" s="149"/>
      <c r="B59" s="191"/>
      <c r="C59" s="349"/>
      <c r="D59" s="199"/>
      <c r="E59" s="199"/>
      <c r="F59" s="199"/>
      <c r="G59" s="199"/>
      <c r="H59" s="199"/>
      <c r="I59" s="199"/>
      <c r="J59" s="199">
        <v>-3600</v>
      </c>
      <c r="K59" s="199"/>
      <c r="L59" s="199"/>
      <c r="M59" s="199"/>
      <c r="N59" s="402" t="s">
        <v>542</v>
      </c>
      <c r="O59" s="50"/>
      <c r="T59" s="33"/>
    </row>
    <row r="60" spans="1:20" ht="15.75">
      <c r="A60" s="149"/>
      <c r="B60" s="191"/>
      <c r="C60" s="349"/>
      <c r="D60" s="199"/>
      <c r="E60" s="199"/>
      <c r="F60" s="199"/>
      <c r="G60" s="199"/>
      <c r="H60" s="199"/>
      <c r="I60" s="199"/>
      <c r="J60" s="199">
        <v>-3000</v>
      </c>
      <c r="K60" s="199"/>
      <c r="L60" s="199"/>
      <c r="M60" s="199"/>
      <c r="N60" s="402" t="s">
        <v>543</v>
      </c>
      <c r="O60" s="50"/>
      <c r="T60" s="33"/>
    </row>
    <row r="61" spans="1:20" ht="15.75">
      <c r="A61" s="149"/>
      <c r="B61" s="191"/>
      <c r="C61" s="349"/>
      <c r="D61" s="199">
        <v>-67700</v>
      </c>
      <c r="E61" s="199"/>
      <c r="F61" s="199"/>
      <c r="G61" s="199"/>
      <c r="H61" s="199"/>
      <c r="I61" s="199"/>
      <c r="J61" s="199">
        <v>4151</v>
      </c>
      <c r="K61" s="199"/>
      <c r="L61" s="199"/>
      <c r="M61" s="199"/>
      <c r="N61" s="402" t="s">
        <v>544</v>
      </c>
      <c r="O61" s="50"/>
      <c r="T61" s="33"/>
    </row>
    <row r="62" spans="1:20" ht="26.25">
      <c r="A62" s="149"/>
      <c r="B62" s="191"/>
      <c r="C62" s="349"/>
      <c r="D62" s="199"/>
      <c r="E62" s="199"/>
      <c r="F62" s="199"/>
      <c r="G62" s="199"/>
      <c r="H62" s="199"/>
      <c r="I62" s="199"/>
      <c r="J62" s="199"/>
      <c r="K62" s="199">
        <v>-110</v>
      </c>
      <c r="L62" s="199"/>
      <c r="M62" s="199"/>
      <c r="N62" s="403" t="s">
        <v>545</v>
      </c>
      <c r="O62" s="50"/>
      <c r="T62" s="33"/>
    </row>
    <row r="63" spans="1:20" ht="26.25">
      <c r="A63" s="149"/>
      <c r="B63" s="191"/>
      <c r="C63" s="349"/>
      <c r="D63" s="199"/>
      <c r="E63" s="199"/>
      <c r="F63" s="199"/>
      <c r="G63" s="199"/>
      <c r="H63" s="199"/>
      <c r="I63" s="199"/>
      <c r="J63" s="199"/>
      <c r="K63" s="199"/>
      <c r="L63" s="199">
        <v>41983</v>
      </c>
      <c r="M63" s="199">
        <v>166537</v>
      </c>
      <c r="N63" s="403" t="s">
        <v>546</v>
      </c>
      <c r="O63" s="50"/>
      <c r="T63" s="33"/>
    </row>
    <row r="64" spans="1:20" ht="15.75">
      <c r="A64" s="149"/>
      <c r="B64" s="191"/>
      <c r="C64" s="349"/>
      <c r="D64" s="199"/>
      <c r="E64" s="199"/>
      <c r="F64" s="199"/>
      <c r="G64" s="199"/>
      <c r="H64" s="199"/>
      <c r="I64" s="199"/>
      <c r="J64" s="199"/>
      <c r="K64" s="199"/>
      <c r="L64" s="199">
        <v>-35620</v>
      </c>
      <c r="M64" s="199">
        <v>-4812</v>
      </c>
      <c r="N64" s="402" t="s">
        <v>547</v>
      </c>
      <c r="O64" s="50"/>
      <c r="T64" s="33"/>
    </row>
    <row r="65" spans="1:20" ht="26.25">
      <c r="A65" s="149"/>
      <c r="B65" s="191"/>
      <c r="C65" s="349"/>
      <c r="D65" s="199"/>
      <c r="E65" s="199"/>
      <c r="F65" s="199"/>
      <c r="G65" s="199"/>
      <c r="H65" s="199"/>
      <c r="I65" s="199"/>
      <c r="J65" s="199"/>
      <c r="K65" s="199"/>
      <c r="L65" s="199"/>
      <c r="M65" s="199">
        <v>28877</v>
      </c>
      <c r="N65" s="403" t="s">
        <v>548</v>
      </c>
      <c r="O65" s="50"/>
      <c r="T65" s="33"/>
    </row>
    <row r="66" spans="1:20" ht="15.75">
      <c r="A66" s="149"/>
      <c r="B66" s="191"/>
      <c r="C66" s="349"/>
      <c r="D66" s="199"/>
      <c r="E66" s="199"/>
      <c r="F66" s="199"/>
      <c r="G66" s="199"/>
      <c r="H66" s="199"/>
      <c r="I66" s="199"/>
      <c r="J66" s="199"/>
      <c r="K66" s="199"/>
      <c r="L66" s="199"/>
      <c r="M66" s="199">
        <v>-10670</v>
      </c>
      <c r="N66" s="402" t="s">
        <v>549</v>
      </c>
      <c r="O66" s="50"/>
      <c r="T66" s="33"/>
    </row>
    <row r="67" spans="1:20" ht="15.75">
      <c r="A67" s="149" t="s">
        <v>220</v>
      </c>
      <c r="B67" s="191"/>
      <c r="C67" s="349" t="s">
        <v>108</v>
      </c>
      <c r="D67" s="199"/>
      <c r="E67" s="199"/>
      <c r="F67" s="199"/>
      <c r="G67" s="199"/>
      <c r="H67" s="199"/>
      <c r="I67" s="199"/>
      <c r="J67" s="199"/>
      <c r="K67" s="199"/>
      <c r="L67" s="199"/>
      <c r="M67" s="199">
        <v>-1519</v>
      </c>
      <c r="N67" s="403" t="s">
        <v>550</v>
      </c>
      <c r="O67" s="50"/>
      <c r="T67" s="33"/>
    </row>
    <row r="68" spans="1:20" ht="16.5" thickBot="1">
      <c r="A68" s="136"/>
      <c r="B68" s="191"/>
      <c r="C68" s="52"/>
      <c r="D68" s="344"/>
      <c r="E68" s="344"/>
      <c r="F68" s="344"/>
      <c r="G68" s="344"/>
      <c r="H68" s="344"/>
      <c r="I68" s="344"/>
      <c r="J68" s="345"/>
      <c r="K68" s="345"/>
      <c r="L68" s="345"/>
      <c r="M68" s="346"/>
      <c r="N68" s="208"/>
      <c r="O68" s="50"/>
      <c r="T68" s="33"/>
    </row>
    <row r="69" spans="1:20" ht="17.25" thickBot="1" thickTop="1">
      <c r="A69" s="149" t="s">
        <v>221</v>
      </c>
      <c r="B69" s="191"/>
      <c r="C69" s="152" t="s">
        <v>59</v>
      </c>
      <c r="D69" s="406">
        <f>+D8+D11+D25+D27+D33+D41+D46</f>
        <v>-510051</v>
      </c>
      <c r="E69" s="406">
        <f aca="true" t="shared" si="0" ref="E69:M69">+E8+E11+E25+E27+E33+E41+E46</f>
        <v>-379705</v>
      </c>
      <c r="F69" s="406">
        <f t="shared" si="0"/>
        <v>-526533</v>
      </c>
      <c r="G69" s="406">
        <f t="shared" si="0"/>
        <v>-752132.6090909091</v>
      </c>
      <c r="H69" s="406">
        <f t="shared" si="0"/>
        <v>-610648</v>
      </c>
      <c r="I69" s="406">
        <f t="shared" si="0"/>
        <v>-346331</v>
      </c>
      <c r="J69" s="406">
        <f t="shared" si="0"/>
        <v>-707359</v>
      </c>
      <c r="K69" s="406">
        <f t="shared" si="0"/>
        <v>-1336587</v>
      </c>
      <c r="L69" s="406">
        <f t="shared" si="0"/>
        <v>-1094078</v>
      </c>
      <c r="M69" s="406">
        <f t="shared" si="0"/>
        <v>-1217037</v>
      </c>
      <c r="N69" s="210"/>
      <c r="O69" s="49"/>
      <c r="T69" s="33"/>
    </row>
    <row r="70" spans="1:16" ht="16.5" thickTop="1">
      <c r="A70" s="133"/>
      <c r="B70" s="191"/>
      <c r="C70" s="74" t="s">
        <v>43</v>
      </c>
      <c r="D70" s="74"/>
      <c r="E70" s="74"/>
      <c r="F70" s="74"/>
      <c r="G70" s="74"/>
      <c r="H70" s="74"/>
      <c r="I70" s="47"/>
      <c r="J70" s="47"/>
      <c r="K70" s="47"/>
      <c r="L70" s="55"/>
      <c r="M70" s="47"/>
      <c r="N70" s="47"/>
      <c r="O70" s="50"/>
      <c r="P70" s="33"/>
    </row>
    <row r="71" spans="1:16" ht="9" customHeight="1">
      <c r="A71" s="133"/>
      <c r="B71" s="191"/>
      <c r="C71" s="75"/>
      <c r="D71" s="75"/>
      <c r="E71" s="75"/>
      <c r="F71" s="75"/>
      <c r="G71" s="75"/>
      <c r="H71" s="75"/>
      <c r="I71" s="47"/>
      <c r="J71" s="47"/>
      <c r="K71" s="47"/>
      <c r="L71" s="47"/>
      <c r="M71" s="47"/>
      <c r="N71" s="47"/>
      <c r="O71" s="50"/>
      <c r="P71" s="33"/>
    </row>
    <row r="72" spans="1:16" s="273" customFormat="1" ht="15.75">
      <c r="A72" s="133"/>
      <c r="B72" s="287"/>
      <c r="C72" s="233" t="s">
        <v>140</v>
      </c>
      <c r="D72" s="233"/>
      <c r="E72" s="233"/>
      <c r="F72" s="233"/>
      <c r="G72" s="233"/>
      <c r="H72" s="233"/>
      <c r="J72" s="47"/>
      <c r="K72" s="47"/>
      <c r="L72" s="47"/>
      <c r="M72" s="47"/>
      <c r="N72" s="47"/>
      <c r="O72" s="50"/>
      <c r="P72" s="33"/>
    </row>
    <row r="73" spans="1:16" ht="15.75">
      <c r="A73" s="133"/>
      <c r="B73" s="191"/>
      <c r="C73" s="71" t="s">
        <v>143</v>
      </c>
      <c r="D73" s="71"/>
      <c r="E73" s="71"/>
      <c r="F73" s="71"/>
      <c r="G73" s="71"/>
      <c r="H73" s="71"/>
      <c r="I73" s="47"/>
      <c r="J73" s="47"/>
      <c r="K73" s="47"/>
      <c r="L73" s="47"/>
      <c r="M73" s="47"/>
      <c r="N73" s="47"/>
      <c r="O73" s="50"/>
      <c r="P73" s="33"/>
    </row>
    <row r="74" spans="1:17" ht="12" customHeight="1" thickBot="1">
      <c r="A74" s="142"/>
      <c r="B74" s="192"/>
      <c r="C74" s="76"/>
      <c r="D74" s="76"/>
      <c r="E74" s="76"/>
      <c r="F74" s="76"/>
      <c r="G74" s="76"/>
      <c r="H74" s="76"/>
      <c r="I74" s="57"/>
      <c r="J74" s="57"/>
      <c r="K74" s="57"/>
      <c r="L74" s="57"/>
      <c r="M74" s="57"/>
      <c r="N74" s="57"/>
      <c r="O74" s="58"/>
      <c r="Q74" s="33"/>
    </row>
    <row r="75" ht="16.5" thickTop="1">
      <c r="I75" s="312"/>
    </row>
    <row r="76" spans="3:8" ht="15">
      <c r="C76" s="343"/>
      <c r="D76" s="343"/>
      <c r="E76" s="343"/>
      <c r="F76" s="343"/>
      <c r="G76" s="343"/>
      <c r="H76" s="343"/>
    </row>
    <row r="77" spans="1:15" ht="15" customHeight="1">
      <c r="A77" s="188"/>
      <c r="B77" s="293" t="s">
        <v>193</v>
      </c>
      <c r="C77" s="308"/>
      <c r="D77" s="413" t="str">
        <f>IF(COUNTA(D8:M8,D11:M17,D21:M21,D25:M25,D27:M27,D33:M33,D40:M41,D46:M46,D69:M69)/160*100=100,"OK - Table 2A is fully completed","WARNING - Table 2A is not fully completed, please fill in figure, L, M or 0")</f>
        <v>OK - Table 2A is fully completed</v>
      </c>
      <c r="E77" s="413"/>
      <c r="F77" s="413"/>
      <c r="G77" s="413"/>
      <c r="H77" s="413"/>
      <c r="I77" s="413"/>
      <c r="J77" s="413"/>
      <c r="K77" s="413"/>
      <c r="L77" s="413"/>
      <c r="M77" s="413"/>
      <c r="N77" s="309"/>
      <c r="O77" s="295"/>
    </row>
    <row r="78" spans="1:15" ht="15">
      <c r="A78" s="188"/>
      <c r="B78" s="296" t="s">
        <v>194</v>
      </c>
      <c r="C78" s="144"/>
      <c r="D78" s="144"/>
      <c r="E78" s="144"/>
      <c r="F78" s="144"/>
      <c r="G78" s="144"/>
      <c r="H78" s="144"/>
      <c r="I78" s="61"/>
      <c r="J78" s="61"/>
      <c r="K78" s="61"/>
      <c r="L78" s="61"/>
      <c r="M78" s="61"/>
      <c r="N78" s="61"/>
      <c r="O78" s="297"/>
    </row>
    <row r="79" spans="1:15" ht="23.25">
      <c r="A79" s="188"/>
      <c r="B79" s="310"/>
      <c r="C79" s="311" t="s">
        <v>471</v>
      </c>
      <c r="D79" s="378">
        <f aca="true" t="shared" si="1" ref="D79:M79">IF(D69="M",0,D69)-IF(D8="M",0,D8)-IF(D11="M",0,D11)-IF(D21="M",0,D21)-IF(D25="M",0,D25)-IF(D27="M",0,D27)-IF(D33="M",0,D33)-IF(D40="M",0,D40)-IF(D41="M",0,D41)-IF(D46="M",0,D46)</f>
        <v>0</v>
      </c>
      <c r="E79" s="378">
        <f t="shared" si="1"/>
        <v>0</v>
      </c>
      <c r="F79" s="378">
        <f t="shared" si="1"/>
        <v>0</v>
      </c>
      <c r="G79" s="378">
        <f t="shared" si="1"/>
        <v>0</v>
      </c>
      <c r="H79" s="378">
        <f t="shared" si="1"/>
        <v>0</v>
      </c>
      <c r="I79" s="378">
        <f t="shared" si="1"/>
        <v>0</v>
      </c>
      <c r="J79" s="378">
        <f t="shared" si="1"/>
        <v>0</v>
      </c>
      <c r="K79" s="378">
        <f t="shared" si="1"/>
        <v>0</v>
      </c>
      <c r="L79" s="378">
        <f t="shared" si="1"/>
        <v>0</v>
      </c>
      <c r="M79" s="378">
        <f t="shared" si="1"/>
        <v>0</v>
      </c>
      <c r="N79" s="61"/>
      <c r="O79" s="297"/>
    </row>
    <row r="80" spans="1:15" ht="15.75">
      <c r="A80" s="188"/>
      <c r="B80" s="310"/>
      <c r="C80" s="311" t="s">
        <v>472</v>
      </c>
      <c r="D80" s="378">
        <f aca="true" t="shared" si="2" ref="D80:M80">IF(D11="M",0,D11)-IF(D12="M",0,D12)-IF(D13="M",0,D13)-IF(D14="M",0,D14)-IF(D15="M",0,D15)-IF(D16="M",0,D16)</f>
        <v>0</v>
      </c>
      <c r="E80" s="378">
        <f t="shared" si="2"/>
        <v>0</v>
      </c>
      <c r="F80" s="378">
        <f t="shared" si="2"/>
        <v>0</v>
      </c>
      <c r="G80" s="378">
        <f t="shared" si="2"/>
        <v>0</v>
      </c>
      <c r="H80" s="378">
        <f t="shared" si="2"/>
        <v>0</v>
      </c>
      <c r="I80" s="378">
        <f t="shared" si="2"/>
        <v>0</v>
      </c>
      <c r="J80" s="378">
        <f t="shared" si="2"/>
        <v>0</v>
      </c>
      <c r="K80" s="378">
        <f t="shared" si="2"/>
        <v>0</v>
      </c>
      <c r="L80" s="378">
        <f t="shared" si="2"/>
        <v>0</v>
      </c>
      <c r="M80" s="378">
        <f t="shared" si="2"/>
        <v>0</v>
      </c>
      <c r="N80" s="61"/>
      <c r="O80" s="297"/>
    </row>
    <row r="81" spans="1:15" ht="15.75">
      <c r="A81" s="188"/>
      <c r="B81" s="310"/>
      <c r="C81" s="311" t="s">
        <v>473</v>
      </c>
      <c r="D81" s="378">
        <f aca="true" t="shared" si="3" ref="D81:M81">D46-SUM(D47:D68)</f>
        <v>0</v>
      </c>
      <c r="E81" s="378">
        <f t="shared" si="3"/>
        <v>0</v>
      </c>
      <c r="F81" s="378">
        <f t="shared" si="3"/>
        <v>0</v>
      </c>
      <c r="G81" s="378">
        <f t="shared" si="3"/>
        <v>0</v>
      </c>
      <c r="H81" s="378">
        <f t="shared" si="3"/>
        <v>0</v>
      </c>
      <c r="I81" s="378">
        <f t="shared" si="3"/>
        <v>0</v>
      </c>
      <c r="J81" s="378">
        <f t="shared" si="3"/>
        <v>0</v>
      </c>
      <c r="K81" s="378">
        <f t="shared" si="3"/>
        <v>0</v>
      </c>
      <c r="L81" s="378">
        <f t="shared" si="3"/>
        <v>0</v>
      </c>
      <c r="M81" s="378">
        <f t="shared" si="3"/>
        <v>0</v>
      </c>
      <c r="N81" s="61"/>
      <c r="O81" s="297"/>
    </row>
    <row r="82" spans="1:15" ht="15.75">
      <c r="A82" s="59"/>
      <c r="B82" s="313" t="s">
        <v>474</v>
      </c>
      <c r="C82" s="311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61"/>
      <c r="O82" s="297"/>
    </row>
    <row r="83" spans="1:15" ht="15.75">
      <c r="A83" s="59"/>
      <c r="B83" s="314"/>
      <c r="C83" s="315" t="s">
        <v>475</v>
      </c>
      <c r="D83" s="377">
        <f>IF('Table 1'!E11="M",0,'Table 1'!E11)-IF('Table 2A'!D69="M",0,'Table 2A'!D69)</f>
        <v>0</v>
      </c>
      <c r="E83" s="377">
        <f>IF('Table 1'!F11="M",0,'Table 1'!F11)-IF('Table 2A'!E69="M",0,'Table 2A'!E69)</f>
        <v>0</v>
      </c>
      <c r="F83" s="377">
        <f>IF('Table 1'!G11="M",0,'Table 1'!G11)-IF('Table 2A'!F69="M",0,'Table 2A'!F69)</f>
        <v>0</v>
      </c>
      <c r="G83" s="377">
        <f>IF('Table 1'!H11="M",0,'Table 1'!H11)-IF('Table 2A'!G69="M",0,'Table 2A'!G69)</f>
        <v>0</v>
      </c>
      <c r="H83" s="377">
        <f>IF('Table 1'!I11="M",0,'Table 1'!I11)-IF('Table 2A'!H69="M",0,'Table 2A'!H69)</f>
        <v>0</v>
      </c>
      <c r="I83" s="377">
        <f>IF('Table 1'!J11="M",0,'Table 1'!J11)-IF('Table 2A'!I69="M",0,'Table 2A'!I69)</f>
        <v>0</v>
      </c>
      <c r="J83" s="377">
        <f>IF('Table 1'!K11="M",0,'Table 1'!K11)-IF('Table 2A'!J69="M",0,'Table 2A'!J69)</f>
        <v>0</v>
      </c>
      <c r="K83" s="377">
        <f>IF('Table 1'!L11="M",0,'Table 1'!L11)-IF('Table 2A'!K69="M",0,'Table 2A'!K69)</f>
        <v>0</v>
      </c>
      <c r="L83" s="377">
        <f>IF('Table 1'!M11="M",0,'Table 1'!M11)-IF('Table 2A'!L69="M",0,'Table 2A'!L69)</f>
        <v>0</v>
      </c>
      <c r="M83" s="377">
        <f>IF('Table 1'!N11="M",0,'Table 1'!N11)-IF('Table 2A'!M69="M",0,'Table 2A'!M69)</f>
        <v>0</v>
      </c>
      <c r="N83" s="316"/>
      <c r="O83" s="317"/>
    </row>
    <row r="84" ht="15">
      <c r="A84" s="59"/>
    </row>
  </sheetData>
  <sheetProtection password="CC00" sheet="1" objects="1" scenarios="1" insertRows="0"/>
  <mergeCells count="1">
    <mergeCell ref="D77:M77"/>
  </mergeCells>
  <conditionalFormatting sqref="D77:M77">
    <cfRule type="expression" priority="1" dxfId="2" stopIfTrue="1">
      <formula>COUNTA(D8:M8,D11:M17,D21:M21,D25:M25,D27:M27,D33:M33,D40:M41,D46:M46,D69:M69)/160*100&lt;&gt;100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T56"/>
  <sheetViews>
    <sheetView showGridLines="0" defaultGridColor="0" zoomScale="70" zoomScaleNormal="70" colorId="22" workbookViewId="0" topLeftCell="B22">
      <selection activeCell="A1" sqref="A1"/>
    </sheetView>
  </sheetViews>
  <sheetFormatPr defaultColWidth="9.77734375" defaultRowHeight="15"/>
  <cols>
    <col min="1" max="1" width="37.4453125" style="47" hidden="1" customWidth="1"/>
    <col min="2" max="2" width="3.77734375" style="32" customWidth="1"/>
    <col min="3" max="3" width="60.3359375" style="77" customWidth="1"/>
    <col min="4" max="9" width="10.77734375" style="77" customWidth="1"/>
    <col min="10" max="10" width="10.99609375" style="32" customWidth="1"/>
    <col min="11" max="12" width="10.77734375" style="32" customWidth="1"/>
    <col min="13" max="13" width="10.6640625" style="32" customWidth="1"/>
    <col min="14" max="14" width="72.77734375" style="32" customWidth="1"/>
    <col min="15" max="15" width="5.3359375" style="32" customWidth="1"/>
    <col min="16" max="16" width="0.9921875" style="32" customWidth="1"/>
    <col min="17" max="17" width="0.55078125" style="32" customWidth="1"/>
    <col min="18" max="18" width="9.77734375" style="32" customWidth="1"/>
    <col min="19" max="19" width="40.77734375" style="32" customWidth="1"/>
    <col min="20" max="16384" width="9.77734375" style="32" customWidth="1"/>
  </cols>
  <sheetData>
    <row r="1" spans="1:17" ht="18">
      <c r="A1" s="55"/>
      <c r="B1" s="146"/>
      <c r="C1" s="68" t="s">
        <v>505</v>
      </c>
      <c r="D1" s="68"/>
      <c r="E1" s="68"/>
      <c r="F1" s="68"/>
      <c r="G1" s="68"/>
      <c r="H1" s="68"/>
      <c r="I1" s="68"/>
      <c r="J1" s="31"/>
      <c r="Q1" s="33"/>
    </row>
    <row r="2" spans="1:16" ht="11.25" customHeight="1" thickBot="1">
      <c r="A2" s="55"/>
      <c r="B2" s="146"/>
      <c r="C2" s="69"/>
      <c r="D2" s="69"/>
      <c r="E2" s="69"/>
      <c r="F2" s="69"/>
      <c r="G2" s="69"/>
      <c r="H2" s="69"/>
      <c r="I2" s="69"/>
      <c r="J2" s="34"/>
      <c r="P2" s="33"/>
    </row>
    <row r="3" spans="1:16" ht="16.5" thickTop="1">
      <c r="A3" s="147"/>
      <c r="B3" s="148"/>
      <c r="C3" s="70"/>
      <c r="D3" s="70"/>
      <c r="E3" s="70"/>
      <c r="F3" s="70"/>
      <c r="G3" s="70"/>
      <c r="H3" s="70"/>
      <c r="I3" s="70"/>
      <c r="J3" s="35"/>
      <c r="K3" s="36"/>
      <c r="L3" s="36"/>
      <c r="M3" s="36"/>
      <c r="N3" s="36"/>
      <c r="O3" s="37"/>
      <c r="P3" s="33"/>
    </row>
    <row r="4" spans="1:20" ht="15.75">
      <c r="A4" s="149"/>
      <c r="B4" s="85"/>
      <c r="C4" s="71" t="str">
        <f>'Cover page'!E13</f>
        <v>Country: Hungary</v>
      </c>
      <c r="D4" s="38"/>
      <c r="E4" s="39"/>
      <c r="F4" s="39"/>
      <c r="G4" s="39"/>
      <c r="H4" s="39" t="s">
        <v>2</v>
      </c>
      <c r="I4" s="39"/>
      <c r="J4" s="39"/>
      <c r="K4" s="39"/>
      <c r="L4" s="39"/>
      <c r="M4" s="40"/>
      <c r="N4" s="252"/>
      <c r="O4" s="41"/>
      <c r="T4" s="33"/>
    </row>
    <row r="5" spans="1:20" ht="15.75">
      <c r="A5" s="149"/>
      <c r="B5" s="85"/>
      <c r="C5" s="64" t="s">
        <v>103</v>
      </c>
      <c r="D5" s="42">
        <v>1995</v>
      </c>
      <c r="E5" s="42">
        <v>1996</v>
      </c>
      <c r="F5" s="42">
        <v>1997</v>
      </c>
      <c r="G5" s="42">
        <v>1998</v>
      </c>
      <c r="H5" s="42">
        <v>1999</v>
      </c>
      <c r="I5" s="42">
        <v>2000</v>
      </c>
      <c r="J5" s="42">
        <v>2001</v>
      </c>
      <c r="K5" s="42">
        <v>2002</v>
      </c>
      <c r="L5" s="42">
        <v>2003</v>
      </c>
      <c r="M5" s="42">
        <v>2004</v>
      </c>
      <c r="N5" s="150"/>
      <c r="O5" s="41"/>
      <c r="T5" s="33"/>
    </row>
    <row r="6" spans="1:20" ht="15.75">
      <c r="A6" s="149"/>
      <c r="B6" s="85"/>
      <c r="C6" s="71" t="str">
        <f>'Cover page'!E14</f>
        <v>Date: 16/10/2009</v>
      </c>
      <c r="D6" s="341"/>
      <c r="E6" s="341"/>
      <c r="F6" s="341"/>
      <c r="G6" s="341"/>
      <c r="H6" s="341"/>
      <c r="I6" s="341"/>
      <c r="J6" s="341"/>
      <c r="K6" s="341"/>
      <c r="L6" s="341"/>
      <c r="M6" s="342"/>
      <c r="N6" s="46"/>
      <c r="O6" s="41"/>
      <c r="T6" s="33"/>
    </row>
    <row r="7" spans="1:20" ht="10.5" customHeight="1" thickBot="1">
      <c r="A7" s="149"/>
      <c r="B7" s="85"/>
      <c r="C7" s="230"/>
      <c r="D7" s="45"/>
      <c r="E7" s="45"/>
      <c r="F7" s="45"/>
      <c r="G7" s="45"/>
      <c r="H7" s="45"/>
      <c r="I7" s="45"/>
      <c r="J7" s="45"/>
      <c r="K7" s="45"/>
      <c r="L7" s="45"/>
      <c r="M7" s="251"/>
      <c r="N7" s="48"/>
      <c r="O7" s="41"/>
      <c r="T7" s="33"/>
    </row>
    <row r="8" spans="1:20" ht="17.25" thickBot="1" thickTop="1">
      <c r="A8" s="149" t="s">
        <v>225</v>
      </c>
      <c r="B8" s="85"/>
      <c r="C8" s="182" t="s">
        <v>67</v>
      </c>
      <c r="D8" s="323" t="s">
        <v>515</v>
      </c>
      <c r="E8" s="323" t="s">
        <v>515</v>
      </c>
      <c r="F8" s="323" t="s">
        <v>515</v>
      </c>
      <c r="G8" s="323" t="s">
        <v>515</v>
      </c>
      <c r="H8" s="323" t="s">
        <v>515</v>
      </c>
      <c r="I8" s="323" t="s">
        <v>515</v>
      </c>
      <c r="J8" s="323" t="s">
        <v>515</v>
      </c>
      <c r="K8" s="323" t="s">
        <v>515</v>
      </c>
      <c r="L8" s="323" t="s">
        <v>515</v>
      </c>
      <c r="M8" s="323" t="s">
        <v>515</v>
      </c>
      <c r="N8" s="234"/>
      <c r="O8" s="49"/>
      <c r="T8" s="33"/>
    </row>
    <row r="9" spans="1:20" ht="16.5" thickTop="1">
      <c r="A9" s="149"/>
      <c r="B9" s="85"/>
      <c r="C9" s="73" t="s">
        <v>131</v>
      </c>
      <c r="D9" s="409" t="s">
        <v>515</v>
      </c>
      <c r="E9" s="409" t="s">
        <v>515</v>
      </c>
      <c r="F9" s="409" t="s">
        <v>515</v>
      </c>
      <c r="G9" s="409" t="s">
        <v>515</v>
      </c>
      <c r="H9" s="409" t="s">
        <v>515</v>
      </c>
      <c r="I9" s="409" t="s">
        <v>515</v>
      </c>
      <c r="J9" s="409" t="s">
        <v>515</v>
      </c>
      <c r="K9" s="409" t="s">
        <v>515</v>
      </c>
      <c r="L9" s="409" t="s">
        <v>515</v>
      </c>
      <c r="M9" s="409" t="s">
        <v>515</v>
      </c>
      <c r="N9" s="248"/>
      <c r="O9" s="50"/>
      <c r="T9" s="33"/>
    </row>
    <row r="10" spans="1:20" ht="11.25" customHeight="1">
      <c r="A10" s="149"/>
      <c r="B10" s="85"/>
      <c r="C10" s="73"/>
      <c r="D10" s="206"/>
      <c r="E10" s="206"/>
      <c r="F10" s="206"/>
      <c r="G10" s="206"/>
      <c r="H10" s="206"/>
      <c r="I10" s="206"/>
      <c r="J10" s="206"/>
      <c r="K10" s="211"/>
      <c r="L10" s="211"/>
      <c r="M10" s="207"/>
      <c r="N10" s="249"/>
      <c r="O10" s="50"/>
      <c r="T10" s="33"/>
    </row>
    <row r="11" spans="1:20" ht="15.75">
      <c r="A11" s="149" t="s">
        <v>226</v>
      </c>
      <c r="B11" s="183"/>
      <c r="C11" s="52" t="s">
        <v>142</v>
      </c>
      <c r="D11" s="195" t="s">
        <v>515</v>
      </c>
      <c r="E11" s="195" t="s">
        <v>515</v>
      </c>
      <c r="F11" s="195" t="s">
        <v>515</v>
      </c>
      <c r="G11" s="195" t="s">
        <v>515</v>
      </c>
      <c r="H11" s="195" t="s">
        <v>515</v>
      </c>
      <c r="I11" s="195" t="s">
        <v>515</v>
      </c>
      <c r="J11" s="195" t="s">
        <v>515</v>
      </c>
      <c r="K11" s="195" t="s">
        <v>515</v>
      </c>
      <c r="L11" s="195" t="s">
        <v>515</v>
      </c>
      <c r="M11" s="195" t="s">
        <v>515</v>
      </c>
      <c r="N11" s="250"/>
      <c r="O11" s="50"/>
      <c r="T11" s="33"/>
    </row>
    <row r="12" spans="1:20" ht="15.75">
      <c r="A12" s="149" t="s">
        <v>227</v>
      </c>
      <c r="B12" s="85"/>
      <c r="C12" s="52" t="s">
        <v>72</v>
      </c>
      <c r="D12" s="195" t="s">
        <v>515</v>
      </c>
      <c r="E12" s="195" t="s">
        <v>515</v>
      </c>
      <c r="F12" s="195" t="s">
        <v>515</v>
      </c>
      <c r="G12" s="195" t="s">
        <v>515</v>
      </c>
      <c r="H12" s="195" t="s">
        <v>515</v>
      </c>
      <c r="I12" s="195" t="s">
        <v>515</v>
      </c>
      <c r="J12" s="195" t="s">
        <v>515</v>
      </c>
      <c r="K12" s="195" t="s">
        <v>515</v>
      </c>
      <c r="L12" s="195" t="s">
        <v>515</v>
      </c>
      <c r="M12" s="195" t="s">
        <v>515</v>
      </c>
      <c r="N12" s="208"/>
      <c r="O12" s="50"/>
      <c r="T12" s="33"/>
    </row>
    <row r="13" spans="1:20" ht="15.75">
      <c r="A13" s="149" t="s">
        <v>228</v>
      </c>
      <c r="B13" s="85"/>
      <c r="C13" s="52" t="s">
        <v>73</v>
      </c>
      <c r="D13" s="195" t="s">
        <v>515</v>
      </c>
      <c r="E13" s="195" t="s">
        <v>515</v>
      </c>
      <c r="F13" s="195" t="s">
        <v>515</v>
      </c>
      <c r="G13" s="195" t="s">
        <v>515</v>
      </c>
      <c r="H13" s="195" t="s">
        <v>515</v>
      </c>
      <c r="I13" s="195" t="s">
        <v>515</v>
      </c>
      <c r="J13" s="195" t="s">
        <v>515</v>
      </c>
      <c r="K13" s="195" t="s">
        <v>515</v>
      </c>
      <c r="L13" s="195" t="s">
        <v>515</v>
      </c>
      <c r="M13" s="195" t="s">
        <v>515</v>
      </c>
      <c r="N13" s="208"/>
      <c r="O13" s="50"/>
      <c r="T13" s="33"/>
    </row>
    <row r="14" spans="1:20" ht="15.75">
      <c r="A14" s="149" t="s">
        <v>229</v>
      </c>
      <c r="B14" s="85"/>
      <c r="C14" s="52" t="s">
        <v>42</v>
      </c>
      <c r="D14" s="195" t="s">
        <v>515</v>
      </c>
      <c r="E14" s="195" t="s">
        <v>515</v>
      </c>
      <c r="F14" s="195" t="s">
        <v>515</v>
      </c>
      <c r="G14" s="195" t="s">
        <v>515</v>
      </c>
      <c r="H14" s="195" t="s">
        <v>515</v>
      </c>
      <c r="I14" s="195" t="s">
        <v>515</v>
      </c>
      <c r="J14" s="195" t="s">
        <v>515</v>
      </c>
      <c r="K14" s="195" t="s">
        <v>515</v>
      </c>
      <c r="L14" s="195" t="s">
        <v>515</v>
      </c>
      <c r="M14" s="195" t="s">
        <v>515</v>
      </c>
      <c r="N14" s="208"/>
      <c r="O14" s="50"/>
      <c r="T14" s="33"/>
    </row>
    <row r="15" spans="1:20" ht="15.75">
      <c r="A15" s="304" t="s">
        <v>424</v>
      </c>
      <c r="B15" s="85"/>
      <c r="C15" s="184" t="s">
        <v>137</v>
      </c>
      <c r="D15" s="195" t="s">
        <v>515</v>
      </c>
      <c r="E15" s="195" t="s">
        <v>515</v>
      </c>
      <c r="F15" s="195" t="s">
        <v>515</v>
      </c>
      <c r="G15" s="195" t="s">
        <v>515</v>
      </c>
      <c r="H15" s="195" t="s">
        <v>515</v>
      </c>
      <c r="I15" s="195" t="s">
        <v>515</v>
      </c>
      <c r="J15" s="195" t="s">
        <v>515</v>
      </c>
      <c r="K15" s="195" t="s">
        <v>515</v>
      </c>
      <c r="L15" s="195" t="s">
        <v>515</v>
      </c>
      <c r="M15" s="195" t="s">
        <v>515</v>
      </c>
      <c r="N15" s="208"/>
      <c r="O15" s="50"/>
      <c r="T15" s="33"/>
    </row>
    <row r="16" spans="1:20" ht="15.75">
      <c r="A16" s="149" t="s">
        <v>230</v>
      </c>
      <c r="B16" s="85"/>
      <c r="C16" s="349" t="s">
        <v>104</v>
      </c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209"/>
      <c r="O16" s="50"/>
      <c r="T16" s="33"/>
    </row>
    <row r="17" spans="1:20" ht="15.75">
      <c r="A17" s="149" t="s">
        <v>231</v>
      </c>
      <c r="B17" s="85"/>
      <c r="C17" s="349" t="s">
        <v>105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09"/>
      <c r="O17" s="50"/>
      <c r="T17" s="33"/>
    </row>
    <row r="18" spans="1:20" ht="15.75">
      <c r="A18" s="149"/>
      <c r="B18" s="85"/>
      <c r="C18" s="60"/>
      <c r="D18" s="344"/>
      <c r="E18" s="344"/>
      <c r="F18" s="344"/>
      <c r="G18" s="344"/>
      <c r="H18" s="344"/>
      <c r="I18" s="344"/>
      <c r="J18" s="344"/>
      <c r="K18" s="345"/>
      <c r="L18" s="345"/>
      <c r="M18" s="346"/>
      <c r="N18" s="208"/>
      <c r="O18" s="50"/>
      <c r="T18" s="33"/>
    </row>
    <row r="19" spans="1:20" ht="15.75">
      <c r="A19" s="149" t="s">
        <v>232</v>
      </c>
      <c r="B19" s="85"/>
      <c r="C19" s="52" t="s">
        <v>175</v>
      </c>
      <c r="D19" s="196" t="s">
        <v>515</v>
      </c>
      <c r="E19" s="196" t="s">
        <v>515</v>
      </c>
      <c r="F19" s="196" t="s">
        <v>515</v>
      </c>
      <c r="G19" s="196" t="s">
        <v>515</v>
      </c>
      <c r="H19" s="196" t="s">
        <v>515</v>
      </c>
      <c r="I19" s="196" t="s">
        <v>515</v>
      </c>
      <c r="J19" s="196" t="s">
        <v>515</v>
      </c>
      <c r="K19" s="196" t="s">
        <v>515</v>
      </c>
      <c r="L19" s="196" t="s">
        <v>515</v>
      </c>
      <c r="M19" s="196" t="s">
        <v>515</v>
      </c>
      <c r="N19" s="208"/>
      <c r="O19" s="50"/>
      <c r="T19" s="33"/>
    </row>
    <row r="20" spans="1:20" ht="15.75">
      <c r="A20" s="149" t="s">
        <v>233</v>
      </c>
      <c r="B20" s="85"/>
      <c r="C20" s="349" t="s">
        <v>104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209"/>
      <c r="O20" s="50"/>
      <c r="T20" s="33"/>
    </row>
    <row r="21" spans="1:20" ht="15.75">
      <c r="A21" s="149" t="s">
        <v>234</v>
      </c>
      <c r="B21" s="85"/>
      <c r="C21" s="349" t="s">
        <v>105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209"/>
      <c r="O21" s="50"/>
      <c r="T21" s="33"/>
    </row>
    <row r="22" spans="1:20" ht="15.75">
      <c r="A22" s="91"/>
      <c r="B22" s="85"/>
      <c r="C22" s="52"/>
      <c r="D22" s="344"/>
      <c r="E22" s="344"/>
      <c r="F22" s="344"/>
      <c r="G22" s="344"/>
      <c r="H22" s="344"/>
      <c r="I22" s="344"/>
      <c r="J22" s="344"/>
      <c r="K22" s="345"/>
      <c r="L22" s="345"/>
      <c r="M22" s="346"/>
      <c r="N22" s="208"/>
      <c r="O22" s="50"/>
      <c r="T22" s="33"/>
    </row>
    <row r="23" spans="1:20" ht="15.75">
      <c r="A23" s="149" t="s">
        <v>235</v>
      </c>
      <c r="B23" s="183"/>
      <c r="C23" s="52" t="s">
        <v>70</v>
      </c>
      <c r="D23" s="196" t="s">
        <v>515</v>
      </c>
      <c r="E23" s="196" t="s">
        <v>515</v>
      </c>
      <c r="F23" s="196" t="s">
        <v>515</v>
      </c>
      <c r="G23" s="196" t="s">
        <v>515</v>
      </c>
      <c r="H23" s="196" t="s">
        <v>515</v>
      </c>
      <c r="I23" s="196" t="s">
        <v>515</v>
      </c>
      <c r="J23" s="196" t="s">
        <v>515</v>
      </c>
      <c r="K23" s="196" t="s">
        <v>515</v>
      </c>
      <c r="L23" s="196" t="s">
        <v>515</v>
      </c>
      <c r="M23" s="196" t="s">
        <v>515</v>
      </c>
      <c r="N23" s="208"/>
      <c r="O23" s="50"/>
      <c r="T23" s="33"/>
    </row>
    <row r="24" spans="1:20" ht="15.75">
      <c r="A24" s="149"/>
      <c r="B24" s="85"/>
      <c r="C24" s="52"/>
      <c r="D24" s="344"/>
      <c r="E24" s="344"/>
      <c r="F24" s="344"/>
      <c r="G24" s="344"/>
      <c r="H24" s="344"/>
      <c r="I24" s="344"/>
      <c r="J24" s="344"/>
      <c r="K24" s="345"/>
      <c r="L24" s="345"/>
      <c r="M24" s="346"/>
      <c r="N24" s="208"/>
      <c r="O24" s="50"/>
      <c r="T24" s="33"/>
    </row>
    <row r="25" spans="1:20" ht="15.75">
      <c r="A25" s="149" t="s">
        <v>236</v>
      </c>
      <c r="B25" s="183"/>
      <c r="C25" s="52" t="s">
        <v>65</v>
      </c>
      <c r="D25" s="196" t="s">
        <v>515</v>
      </c>
      <c r="E25" s="196" t="s">
        <v>515</v>
      </c>
      <c r="F25" s="196" t="s">
        <v>515</v>
      </c>
      <c r="G25" s="196" t="s">
        <v>515</v>
      </c>
      <c r="H25" s="196" t="s">
        <v>515</v>
      </c>
      <c r="I25" s="196" t="s">
        <v>515</v>
      </c>
      <c r="J25" s="196" t="s">
        <v>515</v>
      </c>
      <c r="K25" s="196" t="s">
        <v>515</v>
      </c>
      <c r="L25" s="196" t="s">
        <v>515</v>
      </c>
      <c r="M25" s="196" t="s">
        <v>515</v>
      </c>
      <c r="N25" s="208"/>
      <c r="O25" s="50"/>
      <c r="T25" s="33"/>
    </row>
    <row r="26" spans="1:20" ht="15.75">
      <c r="A26" s="149" t="s">
        <v>237</v>
      </c>
      <c r="B26" s="183"/>
      <c r="C26" s="349" t="s">
        <v>104</v>
      </c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209"/>
      <c r="O26" s="50"/>
      <c r="T26" s="33"/>
    </row>
    <row r="27" spans="1:20" ht="15.75">
      <c r="A27" s="149" t="s">
        <v>238</v>
      </c>
      <c r="B27" s="183"/>
      <c r="C27" s="349" t="s">
        <v>105</v>
      </c>
      <c r="D27" s="203"/>
      <c r="E27" s="203"/>
      <c r="F27" s="203"/>
      <c r="G27" s="203"/>
      <c r="H27" s="203"/>
      <c r="I27" s="203"/>
      <c r="J27" s="203"/>
      <c r="K27" s="203"/>
      <c r="L27" s="203"/>
      <c r="M27" s="199"/>
      <c r="N27" s="209"/>
      <c r="O27" s="50"/>
      <c r="T27" s="33"/>
    </row>
    <row r="28" spans="1:20" ht="15.75">
      <c r="A28" s="149" t="s">
        <v>239</v>
      </c>
      <c r="B28" s="183"/>
      <c r="C28" s="52" t="s">
        <v>64</v>
      </c>
      <c r="D28" s="196" t="s">
        <v>515</v>
      </c>
      <c r="E28" s="196" t="s">
        <v>515</v>
      </c>
      <c r="F28" s="196" t="s">
        <v>515</v>
      </c>
      <c r="G28" s="196" t="s">
        <v>515</v>
      </c>
      <c r="H28" s="196" t="s">
        <v>515</v>
      </c>
      <c r="I28" s="196" t="s">
        <v>515</v>
      </c>
      <c r="J28" s="196" t="s">
        <v>515</v>
      </c>
      <c r="K28" s="196" t="s">
        <v>515</v>
      </c>
      <c r="L28" s="196" t="s">
        <v>515</v>
      </c>
      <c r="M28" s="196" t="s">
        <v>515</v>
      </c>
      <c r="N28" s="208"/>
      <c r="O28" s="50"/>
      <c r="T28" s="33"/>
    </row>
    <row r="29" spans="1:20" ht="15.75">
      <c r="A29" s="149" t="s">
        <v>240</v>
      </c>
      <c r="B29" s="183"/>
      <c r="C29" s="349" t="s">
        <v>104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09"/>
      <c r="O29" s="50"/>
      <c r="T29" s="33"/>
    </row>
    <row r="30" spans="1:20" ht="15.75">
      <c r="A30" s="149" t="s">
        <v>241</v>
      </c>
      <c r="B30" s="183"/>
      <c r="C30" s="349" t="s">
        <v>105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209"/>
      <c r="O30" s="50"/>
      <c r="T30" s="33"/>
    </row>
    <row r="31" spans="1:20" ht="15.75">
      <c r="A31" s="149"/>
      <c r="B31" s="183"/>
      <c r="C31" s="52"/>
      <c r="D31" s="344"/>
      <c r="E31" s="344"/>
      <c r="F31" s="344"/>
      <c r="G31" s="344"/>
      <c r="H31" s="344"/>
      <c r="I31" s="344"/>
      <c r="J31" s="344"/>
      <c r="K31" s="345"/>
      <c r="L31" s="345"/>
      <c r="M31" s="346"/>
      <c r="N31" s="208"/>
      <c r="O31" s="50"/>
      <c r="T31" s="33"/>
    </row>
    <row r="32" spans="1:20" ht="15.75">
      <c r="A32" s="304" t="s">
        <v>425</v>
      </c>
      <c r="B32" s="183"/>
      <c r="C32" s="52" t="s">
        <v>123</v>
      </c>
      <c r="D32" s="196" t="s">
        <v>515</v>
      </c>
      <c r="E32" s="196" t="s">
        <v>515</v>
      </c>
      <c r="F32" s="196" t="s">
        <v>515</v>
      </c>
      <c r="G32" s="196" t="s">
        <v>515</v>
      </c>
      <c r="H32" s="196" t="s">
        <v>515</v>
      </c>
      <c r="I32" s="196" t="s">
        <v>515</v>
      </c>
      <c r="J32" s="196" t="s">
        <v>515</v>
      </c>
      <c r="K32" s="196" t="s">
        <v>515</v>
      </c>
      <c r="L32" s="196" t="s">
        <v>515</v>
      </c>
      <c r="M32" s="196" t="s">
        <v>515</v>
      </c>
      <c r="N32" s="208"/>
      <c r="O32" s="50"/>
      <c r="T32" s="33"/>
    </row>
    <row r="33" spans="1:20" ht="15.75">
      <c r="A33" s="304" t="s">
        <v>426</v>
      </c>
      <c r="B33" s="183"/>
      <c r="C33" s="52" t="s">
        <v>124</v>
      </c>
      <c r="D33" s="196" t="s">
        <v>515</v>
      </c>
      <c r="E33" s="196" t="s">
        <v>515</v>
      </c>
      <c r="F33" s="196" t="s">
        <v>515</v>
      </c>
      <c r="G33" s="196" t="s">
        <v>515</v>
      </c>
      <c r="H33" s="196" t="s">
        <v>515</v>
      </c>
      <c r="I33" s="196" t="s">
        <v>515</v>
      </c>
      <c r="J33" s="196" t="s">
        <v>515</v>
      </c>
      <c r="K33" s="196" t="s">
        <v>515</v>
      </c>
      <c r="L33" s="196" t="s">
        <v>515</v>
      </c>
      <c r="M33" s="196" t="s">
        <v>515</v>
      </c>
      <c r="N33" s="208"/>
      <c r="O33" s="50"/>
      <c r="T33" s="33"/>
    </row>
    <row r="34" spans="1:20" ht="15.75">
      <c r="A34" s="304" t="s">
        <v>427</v>
      </c>
      <c r="B34" s="183"/>
      <c r="C34" s="349" t="s">
        <v>104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209"/>
      <c r="O34" s="50"/>
      <c r="T34" s="33"/>
    </row>
    <row r="35" spans="1:20" ht="15.75">
      <c r="A35" s="304" t="s">
        <v>428</v>
      </c>
      <c r="B35" s="183"/>
      <c r="C35" s="349" t="s">
        <v>105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209"/>
      <c r="O35" s="50"/>
      <c r="T35" s="33"/>
    </row>
    <row r="36" spans="1:20" ht="15.75">
      <c r="A36" s="149"/>
      <c r="B36" s="85"/>
      <c r="C36" s="52"/>
      <c r="D36" s="344"/>
      <c r="E36" s="344"/>
      <c r="F36" s="344"/>
      <c r="G36" s="344"/>
      <c r="H36" s="344"/>
      <c r="I36" s="344"/>
      <c r="J36" s="344"/>
      <c r="K36" s="345"/>
      <c r="L36" s="345"/>
      <c r="M36" s="346"/>
      <c r="N36" s="208"/>
      <c r="O36" s="50"/>
      <c r="T36" s="33"/>
    </row>
    <row r="37" spans="1:20" ht="15.75">
      <c r="A37" s="149" t="s">
        <v>242</v>
      </c>
      <c r="B37" s="85"/>
      <c r="C37" s="52" t="s">
        <v>66</v>
      </c>
      <c r="D37" s="196" t="s">
        <v>515</v>
      </c>
      <c r="E37" s="196" t="s">
        <v>515</v>
      </c>
      <c r="F37" s="196" t="s">
        <v>515</v>
      </c>
      <c r="G37" s="196" t="s">
        <v>515</v>
      </c>
      <c r="H37" s="196" t="s">
        <v>515</v>
      </c>
      <c r="I37" s="196" t="s">
        <v>515</v>
      </c>
      <c r="J37" s="196" t="s">
        <v>515</v>
      </c>
      <c r="K37" s="196" t="s">
        <v>515</v>
      </c>
      <c r="L37" s="196" t="s">
        <v>515</v>
      </c>
      <c r="M37" s="196" t="s">
        <v>515</v>
      </c>
      <c r="N37" s="208"/>
      <c r="O37" s="50"/>
      <c r="T37" s="33"/>
    </row>
    <row r="38" spans="1:20" ht="15.75">
      <c r="A38" s="149" t="s">
        <v>243</v>
      </c>
      <c r="B38" s="85"/>
      <c r="C38" s="349" t="s">
        <v>104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209"/>
      <c r="O38" s="50"/>
      <c r="T38" s="33"/>
    </row>
    <row r="39" spans="1:20" ht="15.75">
      <c r="A39" s="149" t="s">
        <v>244</v>
      </c>
      <c r="B39" s="85"/>
      <c r="C39" s="349" t="s">
        <v>105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209"/>
      <c r="O39" s="50"/>
      <c r="T39" s="33"/>
    </row>
    <row r="40" spans="1:20" ht="15.75">
      <c r="A40" s="149" t="s">
        <v>245</v>
      </c>
      <c r="B40" s="85"/>
      <c r="C40" s="349" t="s">
        <v>106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09"/>
      <c r="O40" s="50"/>
      <c r="T40" s="33"/>
    </row>
    <row r="41" spans="1:20" ht="16.5" thickBot="1">
      <c r="A41" s="149"/>
      <c r="B41" s="85"/>
      <c r="C41" s="52"/>
      <c r="D41" s="344"/>
      <c r="E41" s="344"/>
      <c r="F41" s="344"/>
      <c r="G41" s="344"/>
      <c r="H41" s="344"/>
      <c r="I41" s="344"/>
      <c r="J41" s="344"/>
      <c r="K41" s="345"/>
      <c r="L41" s="345"/>
      <c r="M41" s="346"/>
      <c r="N41" s="208"/>
      <c r="O41" s="50"/>
      <c r="T41" s="33"/>
    </row>
    <row r="42" spans="1:20" ht="17.25" thickBot="1" thickTop="1">
      <c r="A42" s="149" t="s">
        <v>246</v>
      </c>
      <c r="B42" s="85"/>
      <c r="C42" s="152" t="s">
        <v>60</v>
      </c>
      <c r="D42" s="193" t="s">
        <v>515</v>
      </c>
      <c r="E42" s="193" t="s">
        <v>515</v>
      </c>
      <c r="F42" s="193" t="s">
        <v>515</v>
      </c>
      <c r="G42" s="193" t="s">
        <v>515</v>
      </c>
      <c r="H42" s="193" t="s">
        <v>515</v>
      </c>
      <c r="I42" s="193" t="s">
        <v>515</v>
      </c>
      <c r="J42" s="193" t="s">
        <v>515</v>
      </c>
      <c r="K42" s="193" t="s">
        <v>515</v>
      </c>
      <c r="L42" s="193" t="s">
        <v>515</v>
      </c>
      <c r="M42" s="193" t="s">
        <v>515</v>
      </c>
      <c r="N42" s="210"/>
      <c r="O42" s="49"/>
      <c r="T42" s="33"/>
    </row>
    <row r="43" spans="1:16" ht="16.5" thickTop="1">
      <c r="A43" s="133"/>
      <c r="B43" s="85"/>
      <c r="C43" s="187" t="s">
        <v>43</v>
      </c>
      <c r="D43" s="187"/>
      <c r="E43" s="187"/>
      <c r="F43" s="187"/>
      <c r="G43" s="187"/>
      <c r="H43" s="187"/>
      <c r="I43" s="187"/>
      <c r="J43" s="104"/>
      <c r="K43" s="145"/>
      <c r="L43" s="145"/>
      <c r="M43" s="59"/>
      <c r="N43" s="145"/>
      <c r="O43" s="50"/>
      <c r="P43" s="33"/>
    </row>
    <row r="44" spans="1:16" ht="9" customHeight="1">
      <c r="A44" s="133"/>
      <c r="B44" s="85"/>
      <c r="C44" s="231"/>
      <c r="D44" s="231"/>
      <c r="E44" s="231"/>
      <c r="F44" s="231"/>
      <c r="G44" s="231"/>
      <c r="H44" s="231"/>
      <c r="I44" s="231"/>
      <c r="J44" s="232"/>
      <c r="K44" s="145"/>
      <c r="L44" s="145"/>
      <c r="M44" s="145"/>
      <c r="N44" s="145"/>
      <c r="O44" s="50"/>
      <c r="P44" s="33"/>
    </row>
    <row r="45" spans="1:16" s="273" customFormat="1" ht="15.75">
      <c r="A45" s="133"/>
      <c r="B45" s="85"/>
      <c r="C45" s="233" t="s">
        <v>140</v>
      </c>
      <c r="D45" s="233"/>
      <c r="E45" s="233"/>
      <c r="F45" s="233"/>
      <c r="G45" s="233"/>
      <c r="H45" s="233"/>
      <c r="I45" s="233"/>
      <c r="J45" s="62"/>
      <c r="K45" s="145"/>
      <c r="L45" s="145"/>
      <c r="M45" s="145"/>
      <c r="N45" s="145"/>
      <c r="O45" s="50"/>
      <c r="P45" s="33"/>
    </row>
    <row r="46" spans="1:16" ht="15.75">
      <c r="A46" s="133"/>
      <c r="B46" s="85"/>
      <c r="C46" s="71" t="s">
        <v>143</v>
      </c>
      <c r="D46" s="71"/>
      <c r="E46" s="71"/>
      <c r="F46" s="71"/>
      <c r="G46" s="71"/>
      <c r="H46" s="71"/>
      <c r="I46" s="71"/>
      <c r="J46" s="62"/>
      <c r="K46" s="145"/>
      <c r="L46" s="145"/>
      <c r="M46" s="145"/>
      <c r="N46" s="145"/>
      <c r="O46" s="50"/>
      <c r="P46" s="33"/>
    </row>
    <row r="47" spans="1:17" ht="12" customHeight="1" thickBot="1">
      <c r="A47" s="142"/>
      <c r="B47" s="174"/>
      <c r="C47" s="76"/>
      <c r="D47" s="76"/>
      <c r="E47" s="76"/>
      <c r="F47" s="76"/>
      <c r="G47" s="76"/>
      <c r="H47" s="76"/>
      <c r="I47" s="76"/>
      <c r="J47" s="57"/>
      <c r="K47" s="57"/>
      <c r="L47" s="57"/>
      <c r="M47" s="57"/>
      <c r="N47" s="57"/>
      <c r="O47" s="58"/>
      <c r="Q47" s="33"/>
    </row>
    <row r="48" ht="15.75" thickTop="1">
      <c r="A48" s="188"/>
    </row>
    <row r="49" spans="1:3" ht="15">
      <c r="A49" s="188"/>
      <c r="C49" s="77" t="s">
        <v>44</v>
      </c>
    </row>
    <row r="50" spans="1:15" ht="15" customHeight="1">
      <c r="A50" s="188"/>
      <c r="B50" s="318" t="s">
        <v>193</v>
      </c>
      <c r="C50" s="308"/>
      <c r="D50" s="414" t="str">
        <f>IF(COUNTA(D8:M8,D11:M15,D19:M19,D23:M23,D25:M25,D28:M28,D32:M33,D37:M37,D42:M42)/140*100=100,"OK - Table 2B is fully completed","WARNING - Table 2B is not fully completed, please fill in figure, L, M or 0")</f>
        <v>OK - Table 2B is fully completed</v>
      </c>
      <c r="E50" s="414"/>
      <c r="F50" s="414"/>
      <c r="G50" s="414"/>
      <c r="H50" s="414"/>
      <c r="I50" s="414"/>
      <c r="J50" s="414"/>
      <c r="K50" s="414"/>
      <c r="L50" s="414"/>
      <c r="M50" s="414"/>
      <c r="N50" s="309"/>
      <c r="O50" s="295"/>
    </row>
    <row r="51" spans="1:15" ht="15.75">
      <c r="A51" s="188"/>
      <c r="B51" s="296" t="s">
        <v>194</v>
      </c>
      <c r="C51" s="144"/>
      <c r="D51" s="144"/>
      <c r="E51" s="144"/>
      <c r="F51" s="144"/>
      <c r="G51" s="144"/>
      <c r="H51" s="144"/>
      <c r="I51" s="144"/>
      <c r="J51" s="312"/>
      <c r="K51" s="109"/>
      <c r="L51" s="109"/>
      <c r="M51" s="109"/>
      <c r="N51" s="61"/>
      <c r="O51" s="297"/>
    </row>
    <row r="52" spans="1:15" ht="23.25">
      <c r="A52" s="188"/>
      <c r="B52" s="310"/>
      <c r="C52" s="311" t="s">
        <v>476</v>
      </c>
      <c r="D52" s="378">
        <f aca="true" t="shared" si="0" ref="D52:M52">IF(D42="M",0,D42)-IF(D8="M",0,D8)-IF(D11="M",0,D11)-IF(D19="M",0,D19)-IF(D23="M",0,D23)-IF(D25="M",0,D25)-IF(D28="M",0,D28)-IF(D32="M",0,D32)-IF(D33="M",0,D33)-IF(D37="M",0,D37)</f>
        <v>0</v>
      </c>
      <c r="E52" s="378">
        <f t="shared" si="0"/>
        <v>0</v>
      </c>
      <c r="F52" s="378">
        <f t="shared" si="0"/>
        <v>0</v>
      </c>
      <c r="G52" s="378">
        <f t="shared" si="0"/>
        <v>0</v>
      </c>
      <c r="H52" s="378">
        <f t="shared" si="0"/>
        <v>0</v>
      </c>
      <c r="I52" s="378">
        <f t="shared" si="0"/>
        <v>0</v>
      </c>
      <c r="J52" s="378">
        <f t="shared" si="0"/>
        <v>0</v>
      </c>
      <c r="K52" s="378">
        <f t="shared" si="0"/>
        <v>0</v>
      </c>
      <c r="L52" s="378">
        <f t="shared" si="0"/>
        <v>0</v>
      </c>
      <c r="M52" s="378">
        <f t="shared" si="0"/>
        <v>0</v>
      </c>
      <c r="N52" s="61"/>
      <c r="O52" s="297"/>
    </row>
    <row r="53" spans="1:15" ht="15.75">
      <c r="A53" s="188"/>
      <c r="B53" s="310"/>
      <c r="C53" s="311" t="s">
        <v>477</v>
      </c>
      <c r="D53" s="378">
        <f aca="true" t="shared" si="1" ref="D53:I53">IF(D11="M",0,D11)-IF(D12="M",0,D12)-IF(D13="M",0,D13)-IF(D14="M",0,D14)</f>
        <v>0</v>
      </c>
      <c r="E53" s="378">
        <f t="shared" si="1"/>
        <v>0</v>
      </c>
      <c r="F53" s="378">
        <f t="shared" si="1"/>
        <v>0</v>
      </c>
      <c r="G53" s="378">
        <f t="shared" si="1"/>
        <v>0</v>
      </c>
      <c r="H53" s="378">
        <f t="shared" si="1"/>
        <v>0</v>
      </c>
      <c r="I53" s="378">
        <f t="shared" si="1"/>
        <v>0</v>
      </c>
      <c r="J53" s="378">
        <f>IF(J11="M",0,J11)-IF(J12="M",0,J12)-IF(J13="M",0,J13)-IF(J14="M",0,J14)</f>
        <v>0</v>
      </c>
      <c r="K53" s="378">
        <f>IF(K11="M",0,K11)-IF(K12="M",0,K12)-IF(K13="M",0,K13)-IF(K14="M",0,K14)</f>
        <v>0</v>
      </c>
      <c r="L53" s="378">
        <f>IF(L11="M",0,L11)-IF(L12="M",0,L12)-IF(L13="M",0,L13)-IF(L14="M",0,L14)</f>
        <v>0</v>
      </c>
      <c r="M53" s="378">
        <f>IF(M11="M",0,M11)-IF(M12="M",0,M12)-IF(M13="M",0,M13)-IF(M14="M",0,M14)</f>
        <v>0</v>
      </c>
      <c r="N53" s="61"/>
      <c r="O53" s="297"/>
    </row>
    <row r="54" spans="1:15" ht="15.75">
      <c r="A54" s="188"/>
      <c r="B54" s="310"/>
      <c r="C54" s="311" t="s">
        <v>478</v>
      </c>
      <c r="D54" s="378">
        <f aca="true" t="shared" si="2" ref="D54:I54">D37-SUM(D38:D41)</f>
        <v>0</v>
      </c>
      <c r="E54" s="378">
        <f t="shared" si="2"/>
        <v>0</v>
      </c>
      <c r="F54" s="378">
        <f t="shared" si="2"/>
        <v>0</v>
      </c>
      <c r="G54" s="378">
        <f t="shared" si="2"/>
        <v>0</v>
      </c>
      <c r="H54" s="378">
        <f t="shared" si="2"/>
        <v>0</v>
      </c>
      <c r="I54" s="378">
        <f t="shared" si="2"/>
        <v>0</v>
      </c>
      <c r="J54" s="378">
        <f>J37-SUM(J38:J41)</f>
        <v>0</v>
      </c>
      <c r="K54" s="378">
        <f>K37-SUM(K38:K41)</f>
        <v>0</v>
      </c>
      <c r="L54" s="378">
        <f>L37-SUM(L38:L41)</f>
        <v>0</v>
      </c>
      <c r="M54" s="378">
        <f>M37-SUM(M38:M41)</f>
        <v>0</v>
      </c>
      <c r="N54" s="61"/>
      <c r="O54" s="297"/>
    </row>
    <row r="55" spans="1:15" ht="15.75">
      <c r="A55" s="188"/>
      <c r="B55" s="313" t="s">
        <v>474</v>
      </c>
      <c r="C55" s="311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61"/>
      <c r="O55" s="297"/>
    </row>
    <row r="56" spans="1:15" ht="15.75">
      <c r="A56" s="188"/>
      <c r="B56" s="314"/>
      <c r="C56" s="315" t="s">
        <v>479</v>
      </c>
      <c r="D56" s="377">
        <f>IF('Table 1'!D12="M",0,'Table 1'!D12)-IF('Table 2B'!D42="M",0,'Table 2B'!D42)</f>
        <v>0</v>
      </c>
      <c r="E56" s="377">
        <f>IF('Table 1'!E12="M",0,'Table 1'!E12)-IF('Table 2B'!E42="M",0,'Table 2B'!E42)</f>
        <v>0</v>
      </c>
      <c r="F56" s="377">
        <f>IF('Table 1'!F12="M",0,'Table 1'!F12)-IF('Table 2B'!F42="M",0,'Table 2B'!F42)</f>
        <v>0</v>
      </c>
      <c r="G56" s="377">
        <f>IF('Table 1'!G12="M",0,'Table 1'!G12)-IF('Table 2B'!G42="M",0,'Table 2B'!G42)</f>
        <v>0</v>
      </c>
      <c r="H56" s="377">
        <f>IF('Table 1'!H12="M",0,'Table 1'!H12)-IF('Table 2B'!H42="M",0,'Table 2B'!H42)</f>
        <v>0</v>
      </c>
      <c r="I56" s="377">
        <f>IF('Table 1'!I12="M",0,'Table 1'!I12)-IF('Table 2B'!I42="M",0,'Table 2B'!I42)</f>
        <v>0</v>
      </c>
      <c r="J56" s="377">
        <f>IF('Table 1'!J12="M",0,'Table 1'!J12)-IF('Table 2B'!J42="M",0,'Table 2B'!J42)</f>
        <v>0</v>
      </c>
      <c r="K56" s="377">
        <f>IF('Table 1'!K12="M",0,'Table 1'!K12)-IF('Table 2B'!K42="M",0,'Table 2B'!K42)</f>
        <v>0</v>
      </c>
      <c r="L56" s="377">
        <f>IF('Table 1'!L12="M",0,'Table 1'!L12)-IF('Table 2B'!L42="M",0,'Table 2B'!L42)</f>
        <v>0</v>
      </c>
      <c r="M56" s="377">
        <f>IF('Table 1'!M12="M",0,'Table 1'!M12)-IF('Table 2B'!M42="M",0,'Table 2B'!M42)</f>
        <v>0</v>
      </c>
      <c r="N56" s="316"/>
      <c r="O56" s="317"/>
    </row>
  </sheetData>
  <sheetProtection password="CC00" sheet="1" objects="1" scenarios="1" insertRows="0"/>
  <mergeCells count="1">
    <mergeCell ref="D50:M50"/>
  </mergeCells>
  <conditionalFormatting sqref="D50:M50">
    <cfRule type="expression" priority="1" dxfId="2" stopIfTrue="1">
      <formula>COUNTA(D8:M8,D11:M15,D19:M19,D23:M23,D25:M25,D28:M28,D32:M33,D37:M37,D42:M42)/140*100&lt;&gt;100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IV61"/>
  <sheetViews>
    <sheetView showGridLines="0" defaultGridColor="0" zoomScale="70" zoomScaleNormal="70" colorId="22" workbookViewId="0" topLeftCell="B16">
      <selection activeCell="A1" sqref="A1"/>
    </sheetView>
  </sheetViews>
  <sheetFormatPr defaultColWidth="9.77734375" defaultRowHeight="15"/>
  <cols>
    <col min="1" max="1" width="46.4453125" style="47" hidden="1" customWidth="1"/>
    <col min="2" max="2" width="3.77734375" style="32" customWidth="1"/>
    <col min="3" max="3" width="66.21484375" style="77" customWidth="1"/>
    <col min="4" max="10" width="10.99609375" style="32" customWidth="1"/>
    <col min="11" max="12" width="10.77734375" style="32" customWidth="1"/>
    <col min="13" max="13" width="10.6640625" style="32" customWidth="1"/>
    <col min="14" max="14" width="72.77734375" style="32" customWidth="1"/>
    <col min="15" max="15" width="5.3359375" style="32" customWidth="1"/>
    <col min="16" max="16" width="0.9921875" style="32" customWidth="1"/>
    <col min="17" max="17" width="0.55078125" style="32" customWidth="1"/>
    <col min="18" max="18" width="9.77734375" style="32" customWidth="1"/>
    <col min="19" max="19" width="40.77734375" style="32" customWidth="1"/>
    <col min="20" max="16384" width="9.77734375" style="32" customWidth="1"/>
  </cols>
  <sheetData>
    <row r="1" spans="1:17" ht="18">
      <c r="A1" s="55"/>
      <c r="B1" s="146"/>
      <c r="C1" s="68" t="s">
        <v>506</v>
      </c>
      <c r="D1" s="31"/>
      <c r="E1" s="31"/>
      <c r="F1" s="31"/>
      <c r="G1" s="31"/>
      <c r="H1" s="31"/>
      <c r="I1" s="31"/>
      <c r="J1" s="31"/>
      <c r="Q1" s="33"/>
    </row>
    <row r="2" spans="1:16" ht="11.25" customHeight="1" thickBot="1">
      <c r="A2" s="55"/>
      <c r="B2" s="146"/>
      <c r="C2" s="69"/>
      <c r="D2" s="34"/>
      <c r="E2" s="34"/>
      <c r="F2" s="34"/>
      <c r="G2" s="34"/>
      <c r="H2" s="34"/>
      <c r="I2" s="34"/>
      <c r="J2" s="34"/>
      <c r="P2" s="33"/>
    </row>
    <row r="3" spans="1:16" ht="16.5" thickTop="1">
      <c r="A3" s="147"/>
      <c r="B3" s="148"/>
      <c r="C3" s="70"/>
      <c r="D3" s="35"/>
      <c r="E3" s="35"/>
      <c r="F3" s="35"/>
      <c r="G3" s="35"/>
      <c r="H3" s="35"/>
      <c r="I3" s="35"/>
      <c r="J3" s="35"/>
      <c r="K3" s="36"/>
      <c r="L3" s="36"/>
      <c r="M3" s="36"/>
      <c r="N3" s="36"/>
      <c r="O3" s="37"/>
      <c r="P3" s="33"/>
    </row>
    <row r="4" spans="1:20" ht="15.75">
      <c r="A4" s="149"/>
      <c r="B4" s="85"/>
      <c r="C4" s="71" t="str">
        <f>'Cover page'!E13</f>
        <v>Country: Hungary</v>
      </c>
      <c r="D4" s="38"/>
      <c r="E4" s="39"/>
      <c r="F4" s="39"/>
      <c r="G4" s="39"/>
      <c r="H4" s="39" t="s">
        <v>2</v>
      </c>
      <c r="I4" s="39"/>
      <c r="J4" s="39"/>
      <c r="K4" s="39"/>
      <c r="L4" s="39"/>
      <c r="M4" s="40"/>
      <c r="N4" s="252"/>
      <c r="O4" s="41"/>
      <c r="T4" s="33"/>
    </row>
    <row r="5" spans="1:20" ht="15.75">
      <c r="A5" s="149" t="s">
        <v>247</v>
      </c>
      <c r="B5" s="85"/>
      <c r="C5" s="64" t="s">
        <v>103</v>
      </c>
      <c r="D5" s="42">
        <v>1995</v>
      </c>
      <c r="E5" s="42">
        <v>1996</v>
      </c>
      <c r="F5" s="42">
        <v>1997</v>
      </c>
      <c r="G5" s="42">
        <v>1998</v>
      </c>
      <c r="H5" s="42">
        <v>1999</v>
      </c>
      <c r="I5" s="42">
        <v>2000</v>
      </c>
      <c r="J5" s="42">
        <v>2001</v>
      </c>
      <c r="K5" s="42">
        <v>2002</v>
      </c>
      <c r="L5" s="42">
        <v>2003</v>
      </c>
      <c r="M5" s="42">
        <v>2004</v>
      </c>
      <c r="N5" s="150"/>
      <c r="O5" s="41"/>
      <c r="T5" s="33"/>
    </row>
    <row r="6" spans="1:20" ht="15.75">
      <c r="A6" s="149"/>
      <c r="B6" s="85"/>
      <c r="C6" s="71" t="str">
        <f>'Cover page'!E14</f>
        <v>Date: 16/10/2009</v>
      </c>
      <c r="D6" s="341"/>
      <c r="E6" s="341"/>
      <c r="F6" s="341"/>
      <c r="G6" s="341"/>
      <c r="H6" s="341"/>
      <c r="I6" s="341"/>
      <c r="J6" s="341"/>
      <c r="K6" s="341"/>
      <c r="L6" s="341"/>
      <c r="M6" s="342"/>
      <c r="N6" s="46"/>
      <c r="O6" s="41"/>
      <c r="T6" s="33"/>
    </row>
    <row r="7" spans="1:20" ht="10.5" customHeight="1" thickBot="1">
      <c r="A7" s="149"/>
      <c r="B7" s="85"/>
      <c r="C7" s="230"/>
      <c r="D7" s="45"/>
      <c r="E7" s="45"/>
      <c r="F7" s="45"/>
      <c r="G7" s="45"/>
      <c r="H7" s="45"/>
      <c r="I7" s="45"/>
      <c r="J7" s="45"/>
      <c r="K7" s="45"/>
      <c r="L7" s="45"/>
      <c r="M7" s="44"/>
      <c r="N7" s="48"/>
      <c r="O7" s="41"/>
      <c r="T7" s="33"/>
    </row>
    <row r="8" spans="1:20" ht="17.25" thickBot="1" thickTop="1">
      <c r="A8" s="149" t="s">
        <v>248</v>
      </c>
      <c r="B8" s="85"/>
      <c r="C8" s="182" t="s">
        <v>68</v>
      </c>
      <c r="D8" s="323">
        <v>-4063</v>
      </c>
      <c r="E8" s="324">
        <v>22988</v>
      </c>
      <c r="F8" s="324">
        <v>4814</v>
      </c>
      <c r="G8" s="324">
        <v>-8769</v>
      </c>
      <c r="H8" s="324">
        <v>22993</v>
      </c>
      <c r="I8" s="324">
        <v>4970</v>
      </c>
      <c r="J8" s="324">
        <v>1291</v>
      </c>
      <c r="K8" s="324">
        <v>-104968</v>
      </c>
      <c r="L8" s="324">
        <v>-31671</v>
      </c>
      <c r="M8" s="325">
        <v>-16464</v>
      </c>
      <c r="N8" s="234"/>
      <c r="O8" s="49"/>
      <c r="T8" s="33"/>
    </row>
    <row r="9" spans="1:20" ht="16.5" thickTop="1">
      <c r="A9" s="149"/>
      <c r="B9" s="85"/>
      <c r="C9" s="73" t="s">
        <v>131</v>
      </c>
      <c r="D9" s="409" t="s">
        <v>560</v>
      </c>
      <c r="E9" s="409" t="s">
        <v>560</v>
      </c>
      <c r="F9" s="409" t="s">
        <v>560</v>
      </c>
      <c r="G9" s="409" t="s">
        <v>560</v>
      </c>
      <c r="H9" s="409" t="s">
        <v>560</v>
      </c>
      <c r="I9" s="409" t="s">
        <v>560</v>
      </c>
      <c r="J9" s="409" t="s">
        <v>560</v>
      </c>
      <c r="K9" s="409" t="s">
        <v>560</v>
      </c>
      <c r="L9" s="409" t="s">
        <v>560</v>
      </c>
      <c r="M9" s="409" t="s">
        <v>560</v>
      </c>
      <c r="N9" s="248"/>
      <c r="O9" s="50"/>
      <c r="T9" s="33"/>
    </row>
    <row r="10" spans="1:20" ht="9.75" customHeight="1">
      <c r="A10" s="149"/>
      <c r="B10" s="85"/>
      <c r="C10" s="187"/>
      <c r="D10" s="206"/>
      <c r="E10" s="211"/>
      <c r="F10" s="211"/>
      <c r="G10" s="211"/>
      <c r="H10" s="211"/>
      <c r="I10" s="211"/>
      <c r="J10" s="211"/>
      <c r="K10" s="211"/>
      <c r="L10" s="211"/>
      <c r="M10" s="207"/>
      <c r="N10" s="249"/>
      <c r="O10" s="50"/>
      <c r="T10" s="33"/>
    </row>
    <row r="11" spans="1:20" ht="15.75">
      <c r="A11" s="149" t="s">
        <v>249</v>
      </c>
      <c r="B11" s="183"/>
      <c r="C11" s="52" t="s">
        <v>142</v>
      </c>
      <c r="D11" s="195">
        <v>-8533</v>
      </c>
      <c r="E11" s="195">
        <v>-5007</v>
      </c>
      <c r="F11" s="195">
        <v>-19093</v>
      </c>
      <c r="G11" s="195">
        <v>-14460</v>
      </c>
      <c r="H11" s="195">
        <v>-14539</v>
      </c>
      <c r="I11" s="195">
        <v>-19235</v>
      </c>
      <c r="J11" s="195">
        <v>-913</v>
      </c>
      <c r="K11" s="195">
        <v>-12803</v>
      </c>
      <c r="L11" s="195">
        <v>-8658</v>
      </c>
      <c r="M11" s="195">
        <v>-7754</v>
      </c>
      <c r="N11" s="250"/>
      <c r="O11" s="50"/>
      <c r="T11" s="33"/>
    </row>
    <row r="12" spans="1:20" ht="15.75">
      <c r="A12" s="149" t="s">
        <v>250</v>
      </c>
      <c r="B12" s="85"/>
      <c r="C12" s="52" t="s">
        <v>72</v>
      </c>
      <c r="D12" s="196">
        <v>32879</v>
      </c>
      <c r="E12" s="196">
        <v>33231</v>
      </c>
      <c r="F12" s="196">
        <v>35835</v>
      </c>
      <c r="G12" s="196">
        <v>-12362</v>
      </c>
      <c r="H12" s="196">
        <v>-6264</v>
      </c>
      <c r="I12" s="196">
        <v>-5015</v>
      </c>
      <c r="J12" s="196">
        <v>-3188</v>
      </c>
      <c r="K12" s="196">
        <v>-8254</v>
      </c>
      <c r="L12" s="196">
        <v>-7970</v>
      </c>
      <c r="M12" s="195">
        <v>-5101</v>
      </c>
      <c r="N12" s="208"/>
      <c r="O12" s="50"/>
      <c r="T12" s="33"/>
    </row>
    <row r="13" spans="1:20" ht="15.75">
      <c r="A13" s="149" t="s">
        <v>251</v>
      </c>
      <c r="B13" s="85"/>
      <c r="C13" s="52" t="s">
        <v>73</v>
      </c>
      <c r="D13" s="197">
        <v>-18343</v>
      </c>
      <c r="E13" s="197">
        <v>-20844</v>
      </c>
      <c r="F13" s="197">
        <v>-71207</v>
      </c>
      <c r="G13" s="197">
        <v>561</v>
      </c>
      <c r="H13" s="197">
        <v>-11680</v>
      </c>
      <c r="I13" s="197">
        <v>-20781</v>
      </c>
      <c r="J13" s="197">
        <v>738</v>
      </c>
      <c r="K13" s="197">
        <v>-5817</v>
      </c>
      <c r="L13" s="197">
        <v>1463</v>
      </c>
      <c r="M13" s="198">
        <v>-3914</v>
      </c>
      <c r="N13" s="208"/>
      <c r="O13" s="50"/>
      <c r="T13" s="33"/>
    </row>
    <row r="14" spans="1:20" ht="15.75">
      <c r="A14" s="149" t="s">
        <v>252</v>
      </c>
      <c r="B14" s="85"/>
      <c r="C14" s="52" t="s">
        <v>42</v>
      </c>
      <c r="D14" s="198">
        <v>-23069</v>
      </c>
      <c r="E14" s="198">
        <v>-17394</v>
      </c>
      <c r="F14" s="198">
        <v>16279</v>
      </c>
      <c r="G14" s="198">
        <v>-2659</v>
      </c>
      <c r="H14" s="198">
        <v>3405</v>
      </c>
      <c r="I14" s="198">
        <v>6561</v>
      </c>
      <c r="J14" s="198">
        <v>1537</v>
      </c>
      <c r="K14" s="198">
        <v>1268</v>
      </c>
      <c r="L14" s="198">
        <v>-2151</v>
      </c>
      <c r="M14" s="198">
        <v>1261</v>
      </c>
      <c r="N14" s="208"/>
      <c r="O14" s="50"/>
      <c r="T14" s="33"/>
    </row>
    <row r="15" spans="1:20" ht="15.75">
      <c r="A15" s="304" t="s">
        <v>429</v>
      </c>
      <c r="B15" s="85"/>
      <c r="C15" s="184" t="s">
        <v>137</v>
      </c>
      <c r="D15" s="198" t="s">
        <v>514</v>
      </c>
      <c r="E15" s="198" t="s">
        <v>514</v>
      </c>
      <c r="F15" s="198" t="s">
        <v>514</v>
      </c>
      <c r="G15" s="198" t="s">
        <v>514</v>
      </c>
      <c r="H15" s="198" t="s">
        <v>514</v>
      </c>
      <c r="I15" s="198" t="s">
        <v>514</v>
      </c>
      <c r="J15" s="198" t="s">
        <v>514</v>
      </c>
      <c r="K15" s="198" t="s">
        <v>514</v>
      </c>
      <c r="L15" s="198" t="s">
        <v>514</v>
      </c>
      <c r="M15" s="198" t="s">
        <v>514</v>
      </c>
      <c r="N15" s="208"/>
      <c r="O15" s="50"/>
      <c r="T15" s="33"/>
    </row>
    <row r="16" spans="1:20" ht="15.75">
      <c r="A16" s="149" t="s">
        <v>253</v>
      </c>
      <c r="B16" s="85"/>
      <c r="C16" s="349" t="s">
        <v>104</v>
      </c>
      <c r="D16" s="199"/>
      <c r="E16" s="199">
        <v>-17929</v>
      </c>
      <c r="F16" s="199">
        <v>15950</v>
      </c>
      <c r="G16" s="199"/>
      <c r="H16" s="199"/>
      <c r="I16" s="199"/>
      <c r="J16" s="199"/>
      <c r="K16" s="199"/>
      <c r="L16" s="199"/>
      <c r="M16" s="199"/>
      <c r="N16" s="402" t="s">
        <v>551</v>
      </c>
      <c r="O16" s="50"/>
      <c r="T16" s="33"/>
    </row>
    <row r="17" spans="1:20" ht="15.75">
      <c r="A17" s="149" t="s">
        <v>254</v>
      </c>
      <c r="B17" s="85"/>
      <c r="C17" s="349" t="s">
        <v>105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09"/>
      <c r="O17" s="50"/>
      <c r="T17" s="33"/>
    </row>
    <row r="18" spans="1:20" ht="15.75">
      <c r="A18" s="149"/>
      <c r="B18" s="85"/>
      <c r="C18" s="60"/>
      <c r="D18" s="344"/>
      <c r="E18" s="345"/>
      <c r="F18" s="345"/>
      <c r="G18" s="345"/>
      <c r="H18" s="345"/>
      <c r="I18" s="345"/>
      <c r="J18" s="345"/>
      <c r="K18" s="345"/>
      <c r="L18" s="345"/>
      <c r="M18" s="346"/>
      <c r="N18" s="208"/>
      <c r="O18" s="50"/>
      <c r="T18" s="33"/>
    </row>
    <row r="19" spans="1:20" ht="15.75">
      <c r="A19" s="149" t="s">
        <v>255</v>
      </c>
      <c r="B19" s="85"/>
      <c r="C19" s="52" t="s">
        <v>175</v>
      </c>
      <c r="D19" s="196" t="s">
        <v>515</v>
      </c>
      <c r="E19" s="196" t="s">
        <v>515</v>
      </c>
      <c r="F19" s="196" t="s">
        <v>515</v>
      </c>
      <c r="G19" s="196" t="s">
        <v>515</v>
      </c>
      <c r="H19" s="196" t="s">
        <v>515</v>
      </c>
      <c r="I19" s="196" t="s">
        <v>515</v>
      </c>
      <c r="J19" s="196" t="s">
        <v>515</v>
      </c>
      <c r="K19" s="196" t="s">
        <v>515</v>
      </c>
      <c r="L19" s="196" t="s">
        <v>515</v>
      </c>
      <c r="M19" s="196" t="s">
        <v>515</v>
      </c>
      <c r="N19" s="208"/>
      <c r="O19" s="50"/>
      <c r="T19" s="33"/>
    </row>
    <row r="20" spans="1:20" ht="15.75">
      <c r="A20" s="149" t="s">
        <v>256</v>
      </c>
      <c r="B20" s="183"/>
      <c r="C20" s="349" t="s">
        <v>104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209"/>
      <c r="O20" s="50"/>
      <c r="T20" s="33"/>
    </row>
    <row r="21" spans="1:20" ht="15.75">
      <c r="A21" s="149" t="s">
        <v>257</v>
      </c>
      <c r="B21" s="183"/>
      <c r="C21" s="349" t="s">
        <v>105</v>
      </c>
      <c r="D21" s="203"/>
      <c r="E21" s="203"/>
      <c r="F21" s="203"/>
      <c r="G21" s="203"/>
      <c r="H21" s="203"/>
      <c r="I21" s="203"/>
      <c r="J21" s="203"/>
      <c r="K21" s="203"/>
      <c r="L21" s="203"/>
      <c r="M21" s="199"/>
      <c r="N21" s="209"/>
      <c r="O21" s="50"/>
      <c r="T21" s="33"/>
    </row>
    <row r="22" spans="1:20" ht="15.75">
      <c r="A22" s="149"/>
      <c r="B22" s="183"/>
      <c r="C22" s="52"/>
      <c r="D22" s="344"/>
      <c r="E22" s="345"/>
      <c r="F22" s="345"/>
      <c r="G22" s="345"/>
      <c r="H22" s="345"/>
      <c r="I22" s="345"/>
      <c r="J22" s="345"/>
      <c r="K22" s="345"/>
      <c r="L22" s="345"/>
      <c r="M22" s="346"/>
      <c r="N22" s="208"/>
      <c r="O22" s="50"/>
      <c r="T22" s="33"/>
    </row>
    <row r="23" spans="1:20" ht="15.75">
      <c r="A23" s="149" t="s">
        <v>258</v>
      </c>
      <c r="B23" s="183"/>
      <c r="C23" s="52" t="s">
        <v>70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262</v>
      </c>
      <c r="K23" s="196">
        <v>202</v>
      </c>
      <c r="L23" s="196">
        <v>-461</v>
      </c>
      <c r="M23" s="195">
        <v>463</v>
      </c>
      <c r="N23" s="208"/>
      <c r="O23" s="50"/>
      <c r="T23" s="33"/>
    </row>
    <row r="24" spans="1:20" ht="15.75">
      <c r="A24" s="149"/>
      <c r="B24" s="183"/>
      <c r="C24" s="52"/>
      <c r="D24" s="344"/>
      <c r="E24" s="345"/>
      <c r="F24" s="345"/>
      <c r="G24" s="345"/>
      <c r="H24" s="345"/>
      <c r="I24" s="345"/>
      <c r="J24" s="345"/>
      <c r="K24" s="345"/>
      <c r="L24" s="345"/>
      <c r="M24" s="346"/>
      <c r="N24" s="208"/>
      <c r="O24" s="50"/>
      <c r="T24" s="33"/>
    </row>
    <row r="25" spans="1:20" ht="15.75">
      <c r="A25" s="149" t="s">
        <v>259</v>
      </c>
      <c r="B25" s="183"/>
      <c r="C25" s="52" t="s">
        <v>65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-420</v>
      </c>
      <c r="L25" s="196">
        <v>1858</v>
      </c>
      <c r="M25" s="195">
        <v>2651</v>
      </c>
      <c r="N25" s="208"/>
      <c r="O25" s="50"/>
      <c r="T25" s="33"/>
    </row>
    <row r="26" spans="1:20" ht="15.75">
      <c r="A26" s="149" t="s">
        <v>260</v>
      </c>
      <c r="B26" s="183"/>
      <c r="C26" s="349" t="s">
        <v>104</v>
      </c>
      <c r="D26" s="199"/>
      <c r="E26" s="199"/>
      <c r="F26" s="199"/>
      <c r="G26" s="199"/>
      <c r="H26" s="199"/>
      <c r="I26" s="199"/>
      <c r="J26" s="199"/>
      <c r="K26" s="199">
        <v>-420</v>
      </c>
      <c r="L26" s="199">
        <v>1858</v>
      </c>
      <c r="M26" s="199">
        <v>2651</v>
      </c>
      <c r="N26" s="209"/>
      <c r="O26" s="50"/>
      <c r="T26" s="33"/>
    </row>
    <row r="27" spans="1:20" ht="15.75">
      <c r="A27" s="149" t="s">
        <v>261</v>
      </c>
      <c r="B27" s="183"/>
      <c r="C27" s="349" t="s">
        <v>105</v>
      </c>
      <c r="D27" s="203"/>
      <c r="E27" s="203"/>
      <c r="F27" s="203"/>
      <c r="G27" s="203"/>
      <c r="H27" s="203"/>
      <c r="I27" s="203"/>
      <c r="J27" s="203"/>
      <c r="K27" s="203"/>
      <c r="L27" s="203"/>
      <c r="M27" s="199"/>
      <c r="N27" s="209"/>
      <c r="O27" s="50"/>
      <c r="T27" s="33"/>
    </row>
    <row r="28" spans="1:20" ht="15.75">
      <c r="A28" s="149" t="s">
        <v>262</v>
      </c>
      <c r="B28" s="85"/>
      <c r="C28" s="52" t="s">
        <v>64</v>
      </c>
      <c r="D28" s="196">
        <v>-3859</v>
      </c>
      <c r="E28" s="196">
        <v>-728</v>
      </c>
      <c r="F28" s="196">
        <v>7141</v>
      </c>
      <c r="G28" s="196">
        <v>-11685</v>
      </c>
      <c r="H28" s="196">
        <v>-11596</v>
      </c>
      <c r="I28" s="196">
        <v>-26759</v>
      </c>
      <c r="J28" s="196">
        <v>-25546</v>
      </c>
      <c r="K28" s="196">
        <v>-45764</v>
      </c>
      <c r="L28" s="196">
        <v>2810</v>
      </c>
      <c r="M28" s="195">
        <v>-35677</v>
      </c>
      <c r="N28" s="208"/>
      <c r="O28" s="50"/>
      <c r="T28" s="33"/>
    </row>
    <row r="29" spans="1:20" ht="15.75">
      <c r="A29" s="149" t="s">
        <v>263</v>
      </c>
      <c r="B29" s="85"/>
      <c r="C29" s="349" t="s">
        <v>104</v>
      </c>
      <c r="D29" s="199">
        <v>0</v>
      </c>
      <c r="E29" s="199">
        <v>0</v>
      </c>
      <c r="F29" s="199">
        <v>0</v>
      </c>
      <c r="G29" s="199">
        <v>0</v>
      </c>
      <c r="H29" s="199">
        <v>0</v>
      </c>
      <c r="I29" s="199">
        <v>0</v>
      </c>
      <c r="J29" s="199">
        <v>-54</v>
      </c>
      <c r="K29" s="199">
        <v>488</v>
      </c>
      <c r="L29" s="199">
        <v>-4440</v>
      </c>
      <c r="M29" s="199">
        <v>-4468</v>
      </c>
      <c r="N29" s="401" t="s">
        <v>522</v>
      </c>
      <c r="O29" s="50"/>
      <c r="T29" s="33"/>
    </row>
    <row r="30" spans="1:20" ht="15.75">
      <c r="A30" s="149" t="s">
        <v>264</v>
      </c>
      <c r="B30" s="85"/>
      <c r="C30" s="349" t="s">
        <v>105</v>
      </c>
      <c r="D30" s="199">
        <v>0</v>
      </c>
      <c r="E30" s="199">
        <v>0</v>
      </c>
      <c r="F30" s="199">
        <v>0</v>
      </c>
      <c r="G30" s="199">
        <v>0</v>
      </c>
      <c r="H30" s="199">
        <v>0</v>
      </c>
      <c r="I30" s="199">
        <v>-10219</v>
      </c>
      <c r="J30" s="199">
        <v>-38961</v>
      </c>
      <c r="K30" s="199">
        <v>-31927</v>
      </c>
      <c r="L30" s="199">
        <v>1175</v>
      </c>
      <c r="M30" s="199">
        <v>-25503</v>
      </c>
      <c r="N30" s="401" t="s">
        <v>523</v>
      </c>
      <c r="O30" s="50"/>
      <c r="T30" s="33"/>
    </row>
    <row r="31" spans="1:20" ht="15.75">
      <c r="A31" s="149"/>
      <c r="B31" s="183"/>
      <c r="C31" s="52"/>
      <c r="D31" s="344"/>
      <c r="E31" s="345"/>
      <c r="F31" s="345"/>
      <c r="G31" s="345"/>
      <c r="H31" s="345"/>
      <c r="I31" s="345"/>
      <c r="J31" s="345"/>
      <c r="K31" s="345"/>
      <c r="L31" s="345"/>
      <c r="M31" s="346"/>
      <c r="N31" s="208"/>
      <c r="O31" s="50"/>
      <c r="T31" s="33"/>
    </row>
    <row r="32" spans="1:20" ht="15.75">
      <c r="A32" s="304" t="s">
        <v>430</v>
      </c>
      <c r="B32" s="183"/>
      <c r="C32" s="52" t="s">
        <v>125</v>
      </c>
      <c r="D32" s="196" t="s">
        <v>515</v>
      </c>
      <c r="E32" s="196" t="s">
        <v>515</v>
      </c>
      <c r="F32" s="196" t="s">
        <v>515</v>
      </c>
      <c r="G32" s="196" t="s">
        <v>515</v>
      </c>
      <c r="H32" s="196" t="s">
        <v>515</v>
      </c>
      <c r="I32" s="196" t="s">
        <v>515</v>
      </c>
      <c r="J32" s="196" t="s">
        <v>515</v>
      </c>
      <c r="K32" s="196" t="s">
        <v>515</v>
      </c>
      <c r="L32" s="196" t="s">
        <v>515</v>
      </c>
      <c r="M32" s="196" t="s">
        <v>515</v>
      </c>
      <c r="N32" s="208"/>
      <c r="O32" s="50"/>
      <c r="T32" s="33"/>
    </row>
    <row r="33" spans="1:20" ht="15.75">
      <c r="A33" s="304" t="s">
        <v>431</v>
      </c>
      <c r="B33" s="85"/>
      <c r="C33" s="52" t="s">
        <v>510</v>
      </c>
      <c r="D33" s="196" t="s">
        <v>515</v>
      </c>
      <c r="E33" s="196" t="s">
        <v>515</v>
      </c>
      <c r="F33" s="196" t="s">
        <v>515</v>
      </c>
      <c r="G33" s="196" t="s">
        <v>515</v>
      </c>
      <c r="H33" s="196" t="s">
        <v>515</v>
      </c>
      <c r="I33" s="196" t="s">
        <v>515</v>
      </c>
      <c r="J33" s="196" t="s">
        <v>515</v>
      </c>
      <c r="K33" s="196" t="s">
        <v>515</v>
      </c>
      <c r="L33" s="196" t="s">
        <v>515</v>
      </c>
      <c r="M33" s="196" t="s">
        <v>515</v>
      </c>
      <c r="N33" s="208"/>
      <c r="O33" s="50"/>
      <c r="T33" s="33"/>
    </row>
    <row r="34" spans="1:20" ht="15.75">
      <c r="A34" s="304" t="s">
        <v>432</v>
      </c>
      <c r="B34" s="183"/>
      <c r="C34" s="349" t="s">
        <v>104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209"/>
      <c r="O34" s="50"/>
      <c r="T34" s="33"/>
    </row>
    <row r="35" spans="1:20" ht="15.75">
      <c r="A35" s="304" t="s">
        <v>433</v>
      </c>
      <c r="B35" s="183"/>
      <c r="C35" s="349" t="s">
        <v>105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209"/>
      <c r="O35" s="50"/>
      <c r="T35" s="33"/>
    </row>
    <row r="36" spans="1:20" ht="15.75">
      <c r="A36" s="149"/>
      <c r="B36" s="185"/>
      <c r="C36" s="52"/>
      <c r="D36" s="344"/>
      <c r="E36" s="345"/>
      <c r="F36" s="345"/>
      <c r="G36" s="345"/>
      <c r="H36" s="345"/>
      <c r="I36" s="345"/>
      <c r="J36" s="345"/>
      <c r="K36" s="345"/>
      <c r="L36" s="345"/>
      <c r="M36" s="346"/>
      <c r="N36" s="208"/>
      <c r="O36" s="50"/>
      <c r="T36" s="33"/>
    </row>
    <row r="37" spans="1:20" ht="15.75">
      <c r="A37" s="149" t="s">
        <v>265</v>
      </c>
      <c r="B37" s="85"/>
      <c r="C37" s="52" t="s">
        <v>66</v>
      </c>
      <c r="D37" s="196">
        <v>27095</v>
      </c>
      <c r="E37" s="196">
        <v>12705</v>
      </c>
      <c r="F37" s="196">
        <v>6153</v>
      </c>
      <c r="G37" s="196">
        <v>4501</v>
      </c>
      <c r="H37" s="196">
        <v>4120</v>
      </c>
      <c r="I37" s="196">
        <v>5852</v>
      </c>
      <c r="J37" s="196">
        <v>42618</v>
      </c>
      <c r="K37" s="196">
        <v>15944</v>
      </c>
      <c r="L37" s="196">
        <v>11798</v>
      </c>
      <c r="M37" s="195">
        <v>4201</v>
      </c>
      <c r="N37" s="208"/>
      <c r="O37" s="50"/>
      <c r="T37" s="33"/>
    </row>
    <row r="38" spans="1:20" ht="15.75">
      <c r="A38" s="149" t="s">
        <v>266</v>
      </c>
      <c r="B38" s="85"/>
      <c r="C38" s="349" t="s">
        <v>104</v>
      </c>
      <c r="D38" s="199"/>
      <c r="E38" s="199"/>
      <c r="F38" s="199"/>
      <c r="G38" s="199"/>
      <c r="H38" s="199"/>
      <c r="I38" s="199"/>
      <c r="J38" s="199">
        <v>4028</v>
      </c>
      <c r="K38" s="199">
        <v>9289</v>
      </c>
      <c r="L38" s="199"/>
      <c r="M38" s="199"/>
      <c r="N38" s="402" t="s">
        <v>540</v>
      </c>
      <c r="O38" s="50"/>
      <c r="T38" s="33"/>
    </row>
    <row r="39" spans="1:20" ht="15.75">
      <c r="A39" s="149" t="s">
        <v>267</v>
      </c>
      <c r="B39" s="85"/>
      <c r="C39" s="349" t="s">
        <v>105</v>
      </c>
      <c r="D39" s="199"/>
      <c r="E39" s="199"/>
      <c r="F39" s="199"/>
      <c r="G39" s="199"/>
      <c r="H39" s="199"/>
      <c r="I39" s="199"/>
      <c r="J39" s="199">
        <v>30266</v>
      </c>
      <c r="K39" s="199"/>
      <c r="L39" s="199">
        <v>7870</v>
      </c>
      <c r="M39" s="199"/>
      <c r="N39" s="402" t="s">
        <v>552</v>
      </c>
      <c r="O39" s="50"/>
      <c r="T39" s="33"/>
    </row>
    <row r="40" spans="1:20" ht="15.75">
      <c r="A40" s="149" t="s">
        <v>268</v>
      </c>
      <c r="B40" s="85"/>
      <c r="C40" s="349" t="s">
        <v>106</v>
      </c>
      <c r="D40" s="199">
        <v>27095</v>
      </c>
      <c r="E40" s="199">
        <v>12705</v>
      </c>
      <c r="F40" s="199">
        <v>6153</v>
      </c>
      <c r="G40" s="199">
        <v>4501</v>
      </c>
      <c r="H40" s="199">
        <v>4120</v>
      </c>
      <c r="I40" s="199">
        <v>5852</v>
      </c>
      <c r="J40" s="199">
        <v>8324</v>
      </c>
      <c r="K40" s="199">
        <v>6655</v>
      </c>
      <c r="L40" s="199">
        <v>3928</v>
      </c>
      <c r="M40" s="199">
        <v>4201</v>
      </c>
      <c r="N40" s="402" t="s">
        <v>553</v>
      </c>
      <c r="O40" s="50"/>
      <c r="T40" s="33"/>
    </row>
    <row r="41" spans="1:20" ht="16.5" thickBot="1">
      <c r="A41" s="136"/>
      <c r="B41" s="85"/>
      <c r="C41" s="52"/>
      <c r="D41" s="351"/>
      <c r="E41" s="352"/>
      <c r="F41" s="352"/>
      <c r="G41" s="352"/>
      <c r="H41" s="352"/>
      <c r="I41" s="352"/>
      <c r="J41" s="352"/>
      <c r="K41" s="352"/>
      <c r="L41" s="352"/>
      <c r="M41" s="350"/>
      <c r="N41" s="207"/>
      <c r="O41" s="50"/>
      <c r="T41" s="33"/>
    </row>
    <row r="42" spans="1:20" ht="17.25" thickBot="1" thickTop="1">
      <c r="A42" s="149" t="s">
        <v>269</v>
      </c>
      <c r="B42" s="85"/>
      <c r="C42" s="152" t="s">
        <v>61</v>
      </c>
      <c r="D42" s="406">
        <f>+D8+D11+D23+D25+D28+D37</f>
        <v>10640</v>
      </c>
      <c r="E42" s="406">
        <f aca="true" t="shared" si="0" ref="E42:M42">+E8+E11+E23+E25+E28+E37</f>
        <v>29958</v>
      </c>
      <c r="F42" s="406">
        <f t="shared" si="0"/>
        <v>-985</v>
      </c>
      <c r="G42" s="406">
        <f t="shared" si="0"/>
        <v>-30413</v>
      </c>
      <c r="H42" s="406">
        <f t="shared" si="0"/>
        <v>978</v>
      </c>
      <c r="I42" s="406">
        <f t="shared" si="0"/>
        <v>-35172</v>
      </c>
      <c r="J42" s="406">
        <f t="shared" si="0"/>
        <v>17712</v>
      </c>
      <c r="K42" s="406">
        <f t="shared" si="0"/>
        <v>-147809</v>
      </c>
      <c r="L42" s="406">
        <f t="shared" si="0"/>
        <v>-24324</v>
      </c>
      <c r="M42" s="406">
        <f t="shared" si="0"/>
        <v>-52580</v>
      </c>
      <c r="N42" s="210"/>
      <c r="O42" s="49"/>
      <c r="T42" s="33"/>
    </row>
    <row r="43" spans="1:16" ht="16.5" thickTop="1">
      <c r="A43" s="136"/>
      <c r="B43" s="85"/>
      <c r="C43" s="187" t="s">
        <v>43</v>
      </c>
      <c r="D43" s="104"/>
      <c r="E43" s="104"/>
      <c r="F43" s="104"/>
      <c r="G43" s="104"/>
      <c r="H43" s="104"/>
      <c r="I43" s="104"/>
      <c r="J43" s="104"/>
      <c r="K43" s="145"/>
      <c r="L43" s="145"/>
      <c r="M43" s="59"/>
      <c r="N43" s="145"/>
      <c r="O43" s="50"/>
      <c r="P43" s="33"/>
    </row>
    <row r="44" spans="1:16" ht="9" customHeight="1">
      <c r="A44" s="136"/>
      <c r="B44" s="85"/>
      <c r="C44" s="231"/>
      <c r="D44" s="232"/>
      <c r="E44" s="232"/>
      <c r="F44" s="232"/>
      <c r="G44" s="232"/>
      <c r="H44" s="232"/>
      <c r="I44" s="232"/>
      <c r="J44" s="232"/>
      <c r="K44" s="145"/>
      <c r="L44" s="145"/>
      <c r="M44" s="145"/>
      <c r="N44" s="145"/>
      <c r="O44" s="50"/>
      <c r="P44" s="33"/>
    </row>
    <row r="45" spans="1:256" s="273" customFormat="1" ht="15.75">
      <c r="A45" s="233"/>
      <c r="B45" s="233"/>
      <c r="C45" s="233" t="s">
        <v>140</v>
      </c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50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33"/>
      <c r="EA45" s="233"/>
      <c r="EB45" s="233"/>
      <c r="EC45" s="233"/>
      <c r="ED45" s="233"/>
      <c r="EE45" s="233"/>
      <c r="EF45" s="233"/>
      <c r="EG45" s="233"/>
      <c r="EH45" s="233"/>
      <c r="EI45" s="233"/>
      <c r="EJ45" s="233"/>
      <c r="EK45" s="233"/>
      <c r="EL45" s="233"/>
      <c r="EM45" s="233"/>
      <c r="EN45" s="233"/>
      <c r="EO45" s="233"/>
      <c r="EP45" s="233"/>
      <c r="EQ45" s="233"/>
      <c r="ER45" s="233"/>
      <c r="ES45" s="233"/>
      <c r="ET45" s="233"/>
      <c r="EU45" s="233"/>
      <c r="EV45" s="233"/>
      <c r="EW45" s="233"/>
      <c r="EX45" s="233"/>
      <c r="EY45" s="233"/>
      <c r="EZ45" s="233"/>
      <c r="FA45" s="233"/>
      <c r="FB45" s="233"/>
      <c r="FC45" s="233"/>
      <c r="FD45" s="233"/>
      <c r="FE45" s="233"/>
      <c r="FF45" s="233"/>
      <c r="FG45" s="233"/>
      <c r="FH45" s="233"/>
      <c r="FI45" s="233"/>
      <c r="FJ45" s="233"/>
      <c r="FK45" s="233"/>
      <c r="FL45" s="233"/>
      <c r="FM45" s="233"/>
      <c r="FN45" s="233"/>
      <c r="FO45" s="233"/>
      <c r="FP45" s="233"/>
      <c r="FQ45" s="233"/>
      <c r="FR45" s="233"/>
      <c r="FS45" s="233"/>
      <c r="FT45" s="233"/>
      <c r="FU45" s="233"/>
      <c r="FV45" s="233"/>
      <c r="FW45" s="233"/>
      <c r="FX45" s="233"/>
      <c r="FY45" s="233"/>
      <c r="FZ45" s="233"/>
      <c r="GA45" s="233"/>
      <c r="GB45" s="233"/>
      <c r="GC45" s="233"/>
      <c r="GD45" s="233"/>
      <c r="GE45" s="233"/>
      <c r="GF45" s="233"/>
      <c r="GG45" s="233"/>
      <c r="GH45" s="233"/>
      <c r="GI45" s="233"/>
      <c r="GJ45" s="233"/>
      <c r="GK45" s="233"/>
      <c r="GL45" s="233"/>
      <c r="GM45" s="233"/>
      <c r="GN45" s="233"/>
      <c r="GO45" s="233"/>
      <c r="GP45" s="233"/>
      <c r="GQ45" s="233"/>
      <c r="GR45" s="233"/>
      <c r="GS45" s="233"/>
      <c r="GT45" s="233"/>
      <c r="GU45" s="233"/>
      <c r="GV45" s="233"/>
      <c r="GW45" s="233"/>
      <c r="GX45" s="233"/>
      <c r="GY45" s="233"/>
      <c r="GZ45" s="233"/>
      <c r="HA45" s="233"/>
      <c r="HB45" s="233"/>
      <c r="HC45" s="233"/>
      <c r="HD45" s="233"/>
      <c r="HE45" s="233"/>
      <c r="HF45" s="233"/>
      <c r="HG45" s="233"/>
      <c r="HH45" s="233"/>
      <c r="HI45" s="233"/>
      <c r="HJ45" s="233"/>
      <c r="HK45" s="233"/>
      <c r="HL45" s="233"/>
      <c r="HM45" s="233"/>
      <c r="HN45" s="233"/>
      <c r="HO45" s="233"/>
      <c r="HP45" s="233"/>
      <c r="HQ45" s="233"/>
      <c r="HR45" s="233"/>
      <c r="HS45" s="233"/>
      <c r="HT45" s="233"/>
      <c r="HU45" s="233"/>
      <c r="HV45" s="233"/>
      <c r="HW45" s="233"/>
      <c r="HX45" s="233"/>
      <c r="HY45" s="233"/>
      <c r="HZ45" s="233"/>
      <c r="IA45" s="233"/>
      <c r="IB45" s="233"/>
      <c r="IC45" s="233"/>
      <c r="ID45" s="233"/>
      <c r="IE45" s="233"/>
      <c r="IF45" s="233"/>
      <c r="IG45" s="233"/>
      <c r="IH45" s="233"/>
      <c r="II45" s="233"/>
      <c r="IJ45" s="233"/>
      <c r="IK45" s="233"/>
      <c r="IL45" s="233"/>
      <c r="IM45" s="233"/>
      <c r="IN45" s="233"/>
      <c r="IO45" s="233"/>
      <c r="IP45" s="233"/>
      <c r="IQ45" s="233"/>
      <c r="IR45" s="233"/>
      <c r="IS45" s="233"/>
      <c r="IT45" s="233"/>
      <c r="IU45" s="233"/>
      <c r="IV45" s="233"/>
    </row>
    <row r="46" spans="1:16" ht="15.75">
      <c r="A46" s="136"/>
      <c r="B46" s="85"/>
      <c r="C46" s="71" t="s">
        <v>143</v>
      </c>
      <c r="D46" s="62"/>
      <c r="E46" s="62"/>
      <c r="F46" s="62"/>
      <c r="G46" s="62"/>
      <c r="H46" s="62"/>
      <c r="I46" s="62"/>
      <c r="J46" s="62"/>
      <c r="K46" s="145"/>
      <c r="L46" s="145"/>
      <c r="M46" s="145"/>
      <c r="N46" s="145"/>
      <c r="O46" s="50"/>
      <c r="P46" s="33"/>
    </row>
    <row r="47" spans="1:17" ht="12" customHeight="1" thickBot="1">
      <c r="A47" s="179"/>
      <c r="B47" s="174"/>
      <c r="C47" s="7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  <c r="Q47" s="33"/>
    </row>
    <row r="48" spans="1:17" ht="16.5" thickTop="1">
      <c r="A48" s="186"/>
      <c r="B48" s="146"/>
      <c r="Q48" s="33"/>
    </row>
    <row r="49" ht="15">
      <c r="A49" s="186"/>
    </row>
    <row r="50" spans="1:15" ht="15" customHeight="1">
      <c r="A50" s="186"/>
      <c r="B50" s="318" t="s">
        <v>193</v>
      </c>
      <c r="C50" s="308"/>
      <c r="D50" s="414" t="str">
        <f>IF(COUNTA(D8:M8,D11:M15,D19:M19,D23:M23,D25:M25,D28:M28,D32:M33,D37:M37,D42:M42)/140*100=100,"OK - Table 2C is fully completed","WARNING - Table 2C is not fully completed, please fill in figure, L, M or 0")</f>
        <v>OK - Table 2C is fully completed</v>
      </c>
      <c r="E50" s="414"/>
      <c r="F50" s="414"/>
      <c r="G50" s="414"/>
      <c r="H50" s="414"/>
      <c r="I50" s="414"/>
      <c r="J50" s="414"/>
      <c r="K50" s="414"/>
      <c r="L50" s="414"/>
      <c r="M50" s="414"/>
      <c r="N50" s="309"/>
      <c r="O50" s="295"/>
    </row>
    <row r="51" spans="1:15" ht="15.75">
      <c r="A51" s="186"/>
      <c r="B51" s="296" t="s">
        <v>194</v>
      </c>
      <c r="C51" s="144"/>
      <c r="D51" s="312"/>
      <c r="E51" s="312"/>
      <c r="F51" s="312"/>
      <c r="G51" s="312"/>
      <c r="H51" s="312"/>
      <c r="I51" s="312"/>
      <c r="J51" s="312"/>
      <c r="K51" s="109"/>
      <c r="L51" s="109"/>
      <c r="M51" s="109"/>
      <c r="N51" s="61"/>
      <c r="O51" s="297"/>
    </row>
    <row r="52" spans="1:15" ht="23.25">
      <c r="A52" s="186"/>
      <c r="B52" s="310"/>
      <c r="C52" s="311" t="s">
        <v>476</v>
      </c>
      <c r="D52" s="378">
        <f>IF(D42="M",0,D42)-IF(D8="M",0,D8)-IF(D11="M",0,D11)-IF(D19="M",0,D19)-IF(D23="M",0,D23)-IF(D25="M",0,D25)-IF(D28="M",0,D28)-IF(D32="M",0,D32)-IF(D33="M",0,D33)-IF(D37="M",0,D37)</f>
        <v>0</v>
      </c>
      <c r="E52" s="378">
        <f aca="true" t="shared" si="1" ref="E52:J52">IF(E42="M",0,E42)-IF(E8="M",0,E8)-IF(E11="M",0,E11)-IF(E19="M",0,E19)-IF(E23="M",0,E23)-IF(E25="M",0,E25)-IF(E28="M",0,E28)-IF(E32="M",0,E32)-IF(E33="M",0,E33)-IF(E37="M",0,E37)</f>
        <v>0</v>
      </c>
      <c r="F52" s="378">
        <f t="shared" si="1"/>
        <v>0</v>
      </c>
      <c r="G52" s="378">
        <f t="shared" si="1"/>
        <v>0</v>
      </c>
      <c r="H52" s="378">
        <f t="shared" si="1"/>
        <v>0</v>
      </c>
      <c r="I52" s="378">
        <f t="shared" si="1"/>
        <v>0</v>
      </c>
      <c r="J52" s="378">
        <f t="shared" si="1"/>
        <v>0</v>
      </c>
      <c r="K52" s="378">
        <f>IF(K42="M",0,K42)-IF(K8="M",0,K8)-IF(K11="M",0,K11)-IF(K19="M",0,K19)-IF(K23="M",0,K23)-IF(K25="M",0,K25)-IF(K28="M",0,K28)-IF(K32="M",0,K32)-IF(K33="M",0,K33)-IF(K37="M",0,K37)</f>
        <v>0</v>
      </c>
      <c r="L52" s="378">
        <f>IF(L42="M",0,L42)-IF(L8="M",0,L8)-IF(L11="M",0,L11)-IF(L19="M",0,L19)-IF(L23="M",0,L23)-IF(L25="M",0,L25)-IF(L28="M",0,L28)-IF(L32="M",0,L32)-IF(L33="M",0,L33)-IF(L37="M",0,L37)</f>
        <v>0</v>
      </c>
      <c r="M52" s="378">
        <f>IF(M42="M",0,M42)-IF(M8="M",0,M8)-IF(M11="M",0,M11)-IF(M19="M",0,M19)-IF(M23="M",0,M23)-IF(M25="M",0,M25)-IF(M28="M",0,M28)-IF(M32="M",0,M32)-IF(M33="M",0,M33)-IF(M37="M",0,M37)</f>
        <v>0</v>
      </c>
      <c r="N52" s="61"/>
      <c r="O52" s="297"/>
    </row>
    <row r="53" spans="1:15" ht="15.75">
      <c r="A53" s="186"/>
      <c r="B53" s="310"/>
      <c r="C53" s="311" t="s">
        <v>477</v>
      </c>
      <c r="D53" s="378">
        <f>IF(D11="M",0,D11)-IF(D12="M",0,D12)-IF(D13="M",0,D13)-IF(D14="M",0,D14)</f>
        <v>0</v>
      </c>
      <c r="E53" s="378">
        <f aca="true" t="shared" si="2" ref="E53:J53">IF(E11="M",0,E11)-IF(E12="M",0,E12)-IF(E13="M",0,E13)-IF(E14="M",0,E14)</f>
        <v>0</v>
      </c>
      <c r="F53" s="378">
        <f t="shared" si="2"/>
        <v>0</v>
      </c>
      <c r="G53" s="378">
        <f t="shared" si="2"/>
        <v>0</v>
      </c>
      <c r="H53" s="378">
        <f t="shared" si="2"/>
        <v>0</v>
      </c>
      <c r="I53" s="378">
        <f t="shared" si="2"/>
        <v>0</v>
      </c>
      <c r="J53" s="378">
        <f t="shared" si="2"/>
        <v>0</v>
      </c>
      <c r="K53" s="378">
        <f>IF(K11="M",0,K11)-IF(K12="M",0,K12)-IF(K13="M",0,K13)-IF(K14="M",0,K14)</f>
        <v>0</v>
      </c>
      <c r="L53" s="378">
        <f>IF(L11="M",0,L11)-IF(L12="M",0,L12)-IF(L13="M",0,L13)-IF(L14="M",0,L14)</f>
        <v>0</v>
      </c>
      <c r="M53" s="378">
        <f>IF(M11="M",0,M11)-IF(M12="M",0,M12)-IF(M13="M",0,M13)-IF(M14="M",0,M14)</f>
        <v>0</v>
      </c>
      <c r="N53" s="61"/>
      <c r="O53" s="297"/>
    </row>
    <row r="54" spans="1:15" ht="15.75">
      <c r="A54" s="186"/>
      <c r="B54" s="310"/>
      <c r="C54" s="311" t="s">
        <v>478</v>
      </c>
      <c r="D54" s="378">
        <f>D37-SUM(D38:D41)</f>
        <v>0</v>
      </c>
      <c r="E54" s="378">
        <f aca="true" t="shared" si="3" ref="E54:J54">E37-SUM(E38:E41)</f>
        <v>0</v>
      </c>
      <c r="F54" s="378">
        <f t="shared" si="3"/>
        <v>0</v>
      </c>
      <c r="G54" s="378">
        <f t="shared" si="3"/>
        <v>0</v>
      </c>
      <c r="H54" s="378">
        <f t="shared" si="3"/>
        <v>0</v>
      </c>
      <c r="I54" s="378">
        <f t="shared" si="3"/>
        <v>0</v>
      </c>
      <c r="J54" s="378">
        <f t="shared" si="3"/>
        <v>0</v>
      </c>
      <c r="K54" s="378">
        <f>K37-SUM(K38:K41)</f>
        <v>0</v>
      </c>
      <c r="L54" s="378">
        <f>L37-SUM(L38:L41)</f>
        <v>0</v>
      </c>
      <c r="M54" s="378">
        <f>M37-SUM(M38:M41)</f>
        <v>0</v>
      </c>
      <c r="N54" s="61"/>
      <c r="O54" s="297"/>
    </row>
    <row r="55" spans="1:15" ht="15.75">
      <c r="A55" s="186"/>
      <c r="B55" s="313" t="s">
        <v>474</v>
      </c>
      <c r="C55" s="311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61"/>
      <c r="O55" s="297"/>
    </row>
    <row r="56" spans="1:15" ht="15.75">
      <c r="A56" s="59"/>
      <c r="B56" s="314"/>
      <c r="C56" s="315" t="s">
        <v>479</v>
      </c>
      <c r="D56" s="377">
        <f>IF('Table 1'!J13="M",0,'Table 1'!J13)-IF('Table 2C'!D42="M",0,'Table 2C'!D42)</f>
        <v>-45812</v>
      </c>
      <c r="E56" s="377">
        <f>IF('Table 1'!E13="M",0,'Table 1'!E13)-IF('Table 2C'!E42="M",0,'Table 2C'!E42)</f>
        <v>-19318</v>
      </c>
      <c r="F56" s="377">
        <f>IF('Table 1'!F13="M",0,'Table 1'!F13)-IF('Table 2C'!F42="M",0,'Table 2C'!F42)</f>
        <v>30943</v>
      </c>
      <c r="G56" s="377">
        <f>IF('Table 1'!G13="M",0,'Table 1'!G13)-IF('Table 2C'!G42="M",0,'Table 2C'!G42)</f>
        <v>29428</v>
      </c>
      <c r="H56" s="377">
        <f>IF('Table 1'!H13="M",0,'Table 1'!H13)-IF('Table 2C'!H42="M",0,'Table 2C'!H42)</f>
        <v>-31391</v>
      </c>
      <c r="I56" s="377">
        <f>IF('Table 1'!I13="M",0,'Table 1'!I13)-IF('Table 2C'!I42="M",0,'Table 2C'!I42)</f>
        <v>36150</v>
      </c>
      <c r="J56" s="377">
        <f>IF('Table 1'!J13="M",0,'Table 1'!J13)-IF('Table 2C'!J42="M",0,'Table 2C'!J42)</f>
        <v>-52884</v>
      </c>
      <c r="K56" s="377">
        <f>IF('Table 1'!K13="M",0,'Table 1'!K13)-IF('Table 2C'!K42="M",0,'Table 2C'!K42)</f>
        <v>165521</v>
      </c>
      <c r="L56" s="377">
        <f>IF('Table 1'!L13="M",0,'Table 1'!L13)-IF('Table 2C'!L42="M",0,'Table 2C'!L42)</f>
        <v>-123485</v>
      </c>
      <c r="M56" s="377">
        <f>IF('Table 1'!M13="M",0,'Table 1'!M13)-IF('Table 2C'!M42="M",0,'Table 2C'!M42)</f>
        <v>28256</v>
      </c>
      <c r="N56" s="316"/>
      <c r="O56" s="317"/>
    </row>
    <row r="57" ht="15">
      <c r="A57" s="59"/>
    </row>
    <row r="58" ht="15">
      <c r="A58" s="59"/>
    </row>
    <row r="59" ht="15">
      <c r="A59" s="59"/>
    </row>
    <row r="60" ht="15">
      <c r="A60" s="145"/>
    </row>
    <row r="61" ht="15">
      <c r="A61" s="145"/>
    </row>
  </sheetData>
  <sheetProtection password="CC00" sheet="1" objects="1" scenarios="1" insertRows="0"/>
  <mergeCells count="1">
    <mergeCell ref="D50:M50"/>
  </mergeCells>
  <conditionalFormatting sqref="D50:M50">
    <cfRule type="expression" priority="1" dxfId="2" stopIfTrue="1">
      <formula>COUNTA(D8:M8,D11:M15,D19:M19,D23:M23,D25:M25,D28:M28,D32:M33,D37:M37,D42:M42)/140*100&lt;&gt;100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T61"/>
  <sheetViews>
    <sheetView showGridLines="0" defaultGridColor="0" zoomScale="70" zoomScaleNormal="70" colorId="22" workbookViewId="0" topLeftCell="B10">
      <selection activeCell="A1" sqref="A1"/>
    </sheetView>
  </sheetViews>
  <sheetFormatPr defaultColWidth="9.77734375" defaultRowHeight="15"/>
  <cols>
    <col min="1" max="1" width="46.21484375" style="47" hidden="1" customWidth="1"/>
    <col min="2" max="2" width="3.77734375" style="32" customWidth="1"/>
    <col min="3" max="3" width="67.4453125" style="77" customWidth="1"/>
    <col min="4" max="10" width="10.99609375" style="32" customWidth="1"/>
    <col min="11" max="12" width="10.77734375" style="32" customWidth="1"/>
    <col min="13" max="13" width="10.6640625" style="32" customWidth="1"/>
    <col min="14" max="14" width="72.77734375" style="32" customWidth="1"/>
    <col min="15" max="15" width="5.3359375" style="32" customWidth="1"/>
    <col min="16" max="16" width="0.9921875" style="32" customWidth="1"/>
    <col min="17" max="17" width="0.55078125" style="32" customWidth="1"/>
    <col min="18" max="18" width="9.77734375" style="32" customWidth="1"/>
    <col min="19" max="19" width="40.77734375" style="32" customWidth="1"/>
    <col min="20" max="16384" width="9.77734375" style="32" customWidth="1"/>
  </cols>
  <sheetData>
    <row r="1" spans="1:17" ht="18">
      <c r="A1" s="55"/>
      <c r="B1" s="146"/>
      <c r="C1" s="68" t="s">
        <v>507</v>
      </c>
      <c r="D1" s="31"/>
      <c r="E1" s="31"/>
      <c r="F1" s="31"/>
      <c r="G1" s="31"/>
      <c r="H1" s="31"/>
      <c r="I1" s="31"/>
      <c r="J1" s="31"/>
      <c r="Q1" s="33"/>
    </row>
    <row r="2" spans="1:16" ht="11.25" customHeight="1" thickBot="1">
      <c r="A2" s="55"/>
      <c r="B2" s="146"/>
      <c r="C2" s="69"/>
      <c r="D2" s="34"/>
      <c r="E2" s="34"/>
      <c r="F2" s="34"/>
      <c r="G2" s="34"/>
      <c r="H2" s="34"/>
      <c r="I2" s="34"/>
      <c r="J2" s="34"/>
      <c r="P2" s="33"/>
    </row>
    <row r="3" spans="1:16" ht="16.5" thickTop="1">
      <c r="A3" s="147"/>
      <c r="B3" s="148"/>
      <c r="C3" s="70"/>
      <c r="D3" s="35"/>
      <c r="E3" s="35"/>
      <c r="F3" s="35"/>
      <c r="G3" s="35"/>
      <c r="H3" s="35"/>
      <c r="I3" s="35"/>
      <c r="J3" s="35"/>
      <c r="K3" s="36"/>
      <c r="L3" s="36"/>
      <c r="M3" s="36"/>
      <c r="N3" s="243"/>
      <c r="O3" s="37"/>
      <c r="P3" s="33"/>
    </row>
    <row r="4" spans="1:20" ht="15.75">
      <c r="A4" s="149"/>
      <c r="B4" s="85"/>
      <c r="C4" s="71" t="str">
        <f>'Cover page'!E13</f>
        <v>Country: Hungary</v>
      </c>
      <c r="D4" s="38"/>
      <c r="E4" s="39"/>
      <c r="F4" s="39"/>
      <c r="G4" s="39"/>
      <c r="H4" s="39" t="s">
        <v>2</v>
      </c>
      <c r="I4" s="39"/>
      <c r="J4" s="39"/>
      <c r="K4" s="39"/>
      <c r="L4" s="39"/>
      <c r="M4" s="40"/>
      <c r="N4" s="252"/>
      <c r="O4" s="229"/>
      <c r="T4" s="33"/>
    </row>
    <row r="5" spans="1:20" ht="15.75">
      <c r="A5" s="149" t="s">
        <v>247</v>
      </c>
      <c r="B5" s="85"/>
      <c r="C5" s="64" t="s">
        <v>103</v>
      </c>
      <c r="D5" s="42">
        <v>1995</v>
      </c>
      <c r="E5" s="42">
        <v>1996</v>
      </c>
      <c r="F5" s="42">
        <v>1997</v>
      </c>
      <c r="G5" s="42">
        <v>1998</v>
      </c>
      <c r="H5" s="42">
        <v>1999</v>
      </c>
      <c r="I5" s="42">
        <v>2000</v>
      </c>
      <c r="J5" s="42">
        <v>2001</v>
      </c>
      <c r="K5" s="42">
        <v>2002</v>
      </c>
      <c r="L5" s="42">
        <v>2003</v>
      </c>
      <c r="M5" s="42">
        <v>2004</v>
      </c>
      <c r="N5" s="150"/>
      <c r="O5" s="229"/>
      <c r="T5" s="33"/>
    </row>
    <row r="6" spans="1:20" ht="15.75">
      <c r="A6" s="149"/>
      <c r="B6" s="85"/>
      <c r="C6" s="71" t="str">
        <f>'Cover page'!E14</f>
        <v>Date: 16/10/2009</v>
      </c>
      <c r="D6" s="341"/>
      <c r="E6" s="341"/>
      <c r="F6" s="341"/>
      <c r="G6" s="341"/>
      <c r="H6" s="341"/>
      <c r="I6" s="341"/>
      <c r="J6" s="341"/>
      <c r="K6" s="341"/>
      <c r="L6" s="341"/>
      <c r="M6" s="342"/>
      <c r="N6" s="150"/>
      <c r="O6" s="229"/>
      <c r="T6" s="33"/>
    </row>
    <row r="7" spans="1:20" ht="10.5" customHeight="1" thickBot="1">
      <c r="A7" s="149"/>
      <c r="B7" s="85"/>
      <c r="C7" s="230"/>
      <c r="D7" s="45"/>
      <c r="E7" s="45"/>
      <c r="F7" s="45"/>
      <c r="G7" s="45"/>
      <c r="H7" s="45"/>
      <c r="I7" s="45"/>
      <c r="J7" s="45"/>
      <c r="K7" s="45"/>
      <c r="L7" s="45"/>
      <c r="M7" s="44"/>
      <c r="N7" s="99"/>
      <c r="O7" s="229"/>
      <c r="T7" s="33"/>
    </row>
    <row r="8" spans="1:20" ht="17.25" thickBot="1" thickTop="1">
      <c r="A8" s="149" t="s">
        <v>270</v>
      </c>
      <c r="B8" s="85"/>
      <c r="C8" s="182" t="s">
        <v>69</v>
      </c>
      <c r="D8" s="323">
        <v>-41263</v>
      </c>
      <c r="E8" s="324">
        <v>-69663</v>
      </c>
      <c r="F8" s="324">
        <v>-50533</v>
      </c>
      <c r="G8" s="324">
        <v>-90775</v>
      </c>
      <c r="H8" s="324">
        <v>-46567</v>
      </c>
      <c r="I8" s="324">
        <v>-81396.79999999993</v>
      </c>
      <c r="J8" s="324">
        <v>-28811.1</v>
      </c>
      <c r="K8" s="324">
        <v>-100857</v>
      </c>
      <c r="L8" s="324">
        <v>-348968</v>
      </c>
      <c r="M8" s="325">
        <v>-423903</v>
      </c>
      <c r="N8" s="244"/>
      <c r="O8" s="49"/>
      <c r="T8" s="33"/>
    </row>
    <row r="9" spans="1:20" ht="16.5" thickTop="1">
      <c r="A9" s="149"/>
      <c r="B9" s="85"/>
      <c r="C9" s="73" t="s">
        <v>131</v>
      </c>
      <c r="D9" s="409" t="s">
        <v>560</v>
      </c>
      <c r="E9" s="409" t="s">
        <v>560</v>
      </c>
      <c r="F9" s="409" t="s">
        <v>560</v>
      </c>
      <c r="G9" s="409" t="s">
        <v>560</v>
      </c>
      <c r="H9" s="409" t="s">
        <v>560</v>
      </c>
      <c r="I9" s="409" t="s">
        <v>560</v>
      </c>
      <c r="J9" s="409" t="s">
        <v>560</v>
      </c>
      <c r="K9" s="409" t="s">
        <v>560</v>
      </c>
      <c r="L9" s="409" t="s">
        <v>560</v>
      </c>
      <c r="M9" s="409" t="s">
        <v>560</v>
      </c>
      <c r="N9" s="248"/>
      <c r="O9" s="50"/>
      <c r="T9" s="33"/>
    </row>
    <row r="10" spans="1:20" ht="11.25" customHeight="1">
      <c r="A10" s="149"/>
      <c r="B10" s="85"/>
      <c r="C10" s="73"/>
      <c r="D10" s="206"/>
      <c r="E10" s="211"/>
      <c r="F10" s="211"/>
      <c r="G10" s="211"/>
      <c r="H10" s="211"/>
      <c r="I10" s="211"/>
      <c r="J10" s="211"/>
      <c r="K10" s="211"/>
      <c r="L10" s="211"/>
      <c r="M10" s="207"/>
      <c r="N10" s="249"/>
      <c r="O10" s="50"/>
      <c r="T10" s="33"/>
    </row>
    <row r="11" spans="1:20" ht="15.75">
      <c r="A11" s="149" t="s">
        <v>271</v>
      </c>
      <c r="B11" s="183"/>
      <c r="C11" s="52" t="s">
        <v>144</v>
      </c>
      <c r="D11" s="195">
        <v>-624</v>
      </c>
      <c r="E11" s="195">
        <v>162</v>
      </c>
      <c r="F11" s="195">
        <v>-10259</v>
      </c>
      <c r="G11" s="195">
        <v>1726</v>
      </c>
      <c r="H11" s="195">
        <v>-63750</v>
      </c>
      <c r="I11" s="195">
        <v>-9639.203</v>
      </c>
      <c r="J11" s="195">
        <v>-308.9</v>
      </c>
      <c r="K11" s="195">
        <v>479</v>
      </c>
      <c r="L11" s="195">
        <v>758</v>
      </c>
      <c r="M11" s="195">
        <v>716</v>
      </c>
      <c r="N11" s="250"/>
      <c r="O11" s="50"/>
      <c r="T11" s="33"/>
    </row>
    <row r="12" spans="1:20" ht="15.75">
      <c r="A12" s="149" t="s">
        <v>272</v>
      </c>
      <c r="B12" s="85"/>
      <c r="C12" s="52" t="s">
        <v>72</v>
      </c>
      <c r="D12" s="200">
        <v>265</v>
      </c>
      <c r="E12" s="200">
        <v>568</v>
      </c>
      <c r="F12" s="200">
        <v>-1131</v>
      </c>
      <c r="G12" s="200">
        <v>4437</v>
      </c>
      <c r="H12" s="200">
        <v>2942</v>
      </c>
      <c r="I12" s="200">
        <v>-9639.203</v>
      </c>
      <c r="J12" s="200">
        <v>-308.9</v>
      </c>
      <c r="K12" s="200">
        <v>479</v>
      </c>
      <c r="L12" s="200">
        <v>779</v>
      </c>
      <c r="M12" s="201">
        <v>740</v>
      </c>
      <c r="N12" s="208"/>
      <c r="O12" s="50"/>
      <c r="T12" s="33"/>
    </row>
    <row r="13" spans="1:20" ht="15.75">
      <c r="A13" s="149" t="s">
        <v>273</v>
      </c>
      <c r="B13" s="85"/>
      <c r="C13" s="52" t="s">
        <v>73</v>
      </c>
      <c r="D13" s="196">
        <v>410</v>
      </c>
      <c r="E13" s="196">
        <v>754</v>
      </c>
      <c r="F13" s="196">
        <v>-8200</v>
      </c>
      <c r="G13" s="196">
        <v>-2711</v>
      </c>
      <c r="H13" s="196">
        <v>-66692</v>
      </c>
      <c r="I13" s="196">
        <v>0</v>
      </c>
      <c r="J13" s="196">
        <v>0</v>
      </c>
      <c r="K13" s="196" t="s">
        <v>515</v>
      </c>
      <c r="L13" s="196">
        <v>-21</v>
      </c>
      <c r="M13" s="195">
        <v>-24</v>
      </c>
      <c r="N13" s="208"/>
      <c r="O13" s="50"/>
      <c r="T13" s="33"/>
    </row>
    <row r="14" spans="1:20" ht="15.75">
      <c r="A14" s="149" t="s">
        <v>274</v>
      </c>
      <c r="B14" s="85"/>
      <c r="C14" s="52" t="s">
        <v>42</v>
      </c>
      <c r="D14" s="196">
        <v>-1299</v>
      </c>
      <c r="E14" s="196">
        <v>-1160</v>
      </c>
      <c r="F14" s="196">
        <v>-928</v>
      </c>
      <c r="G14" s="196">
        <v>0</v>
      </c>
      <c r="H14" s="196">
        <v>0</v>
      </c>
      <c r="I14" s="196">
        <v>0</v>
      </c>
      <c r="J14" s="196">
        <v>0</v>
      </c>
      <c r="K14" s="196" t="s">
        <v>515</v>
      </c>
      <c r="L14" s="196" t="s">
        <v>515</v>
      </c>
      <c r="M14" s="195" t="s">
        <v>515</v>
      </c>
      <c r="N14" s="208"/>
      <c r="O14" s="50"/>
      <c r="T14" s="33"/>
    </row>
    <row r="15" spans="1:20" ht="15.75">
      <c r="A15" s="304" t="s">
        <v>438</v>
      </c>
      <c r="B15" s="85"/>
      <c r="C15" s="184" t="s">
        <v>137</v>
      </c>
      <c r="D15" s="196" t="s">
        <v>515</v>
      </c>
      <c r="E15" s="196" t="s">
        <v>515</v>
      </c>
      <c r="F15" s="196" t="s">
        <v>515</v>
      </c>
      <c r="G15" s="196" t="s">
        <v>515</v>
      </c>
      <c r="H15" s="196" t="s">
        <v>515</v>
      </c>
      <c r="I15" s="196" t="s">
        <v>515</v>
      </c>
      <c r="J15" s="196" t="s">
        <v>515</v>
      </c>
      <c r="K15" s="196" t="s">
        <v>515</v>
      </c>
      <c r="L15" s="196" t="s">
        <v>515</v>
      </c>
      <c r="M15" s="196" t="s">
        <v>515</v>
      </c>
      <c r="N15" s="208"/>
      <c r="O15" s="50"/>
      <c r="T15" s="33"/>
    </row>
    <row r="16" spans="1:20" ht="15.75">
      <c r="A16" s="149" t="s">
        <v>275</v>
      </c>
      <c r="B16" s="85"/>
      <c r="C16" s="349" t="s">
        <v>104</v>
      </c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209"/>
      <c r="O16" s="50"/>
      <c r="T16" s="33"/>
    </row>
    <row r="17" spans="1:20" ht="15.75">
      <c r="A17" s="149" t="s">
        <v>276</v>
      </c>
      <c r="B17" s="85"/>
      <c r="C17" s="349" t="s">
        <v>105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09"/>
      <c r="O17" s="50"/>
      <c r="T17" s="33"/>
    </row>
    <row r="18" spans="1:20" ht="15.75">
      <c r="A18" s="149"/>
      <c r="B18" s="85"/>
      <c r="C18" s="60"/>
      <c r="D18" s="246"/>
      <c r="E18" s="347"/>
      <c r="F18" s="347"/>
      <c r="G18" s="347"/>
      <c r="H18" s="347"/>
      <c r="I18" s="347"/>
      <c r="J18" s="347"/>
      <c r="K18" s="347"/>
      <c r="L18" s="347"/>
      <c r="M18" s="348"/>
      <c r="N18" s="208"/>
      <c r="O18" s="50"/>
      <c r="T18" s="33"/>
    </row>
    <row r="19" spans="1:20" ht="15.75">
      <c r="A19" s="149" t="s">
        <v>277</v>
      </c>
      <c r="B19" s="85"/>
      <c r="C19" s="52" t="s">
        <v>175</v>
      </c>
      <c r="D19" s="196" t="s">
        <v>515</v>
      </c>
      <c r="E19" s="196" t="s">
        <v>515</v>
      </c>
      <c r="F19" s="196" t="s">
        <v>515</v>
      </c>
      <c r="G19" s="196" t="s">
        <v>515</v>
      </c>
      <c r="H19" s="196" t="s">
        <v>515</v>
      </c>
      <c r="I19" s="196" t="s">
        <v>515</v>
      </c>
      <c r="J19" s="196" t="s">
        <v>515</v>
      </c>
      <c r="K19" s="404" t="s">
        <v>515</v>
      </c>
      <c r="L19" s="405" t="s">
        <v>515</v>
      </c>
      <c r="M19" s="405" t="s">
        <v>515</v>
      </c>
      <c r="N19" s="208"/>
      <c r="O19" s="50"/>
      <c r="T19" s="33"/>
    </row>
    <row r="20" spans="1:20" ht="15.75">
      <c r="A20" s="149" t="s">
        <v>278</v>
      </c>
      <c r="B20" s="183"/>
      <c r="C20" s="349" t="s">
        <v>104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209"/>
      <c r="O20" s="50"/>
      <c r="T20" s="33"/>
    </row>
    <row r="21" spans="1:20" ht="15.75">
      <c r="A21" s="149" t="s">
        <v>279</v>
      </c>
      <c r="B21" s="183"/>
      <c r="C21" s="349" t="s">
        <v>105</v>
      </c>
      <c r="D21" s="203"/>
      <c r="E21" s="203"/>
      <c r="F21" s="203"/>
      <c r="G21" s="203"/>
      <c r="H21" s="203"/>
      <c r="I21" s="203"/>
      <c r="J21" s="203"/>
      <c r="K21" s="203"/>
      <c r="L21" s="203"/>
      <c r="M21" s="199"/>
      <c r="N21" s="247"/>
      <c r="O21" s="50"/>
      <c r="T21" s="33"/>
    </row>
    <row r="22" spans="1:20" ht="15.75">
      <c r="A22" s="149"/>
      <c r="B22" s="183"/>
      <c r="C22" s="52"/>
      <c r="D22" s="246"/>
      <c r="E22" s="347"/>
      <c r="F22" s="347"/>
      <c r="G22" s="347"/>
      <c r="H22" s="347"/>
      <c r="I22" s="347"/>
      <c r="J22" s="347"/>
      <c r="K22" s="347"/>
      <c r="L22" s="347"/>
      <c r="M22" s="348"/>
      <c r="N22" s="208"/>
      <c r="O22" s="50"/>
      <c r="T22" s="33"/>
    </row>
    <row r="23" spans="1:20" ht="15.75">
      <c r="A23" s="149" t="s">
        <v>280</v>
      </c>
      <c r="B23" s="183"/>
      <c r="C23" s="52" t="s">
        <v>70</v>
      </c>
      <c r="D23" s="196">
        <v>268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5">
        <v>0</v>
      </c>
      <c r="N23" s="208"/>
      <c r="O23" s="50"/>
      <c r="T23" s="33"/>
    </row>
    <row r="24" spans="1:20" ht="15.75">
      <c r="A24" s="149"/>
      <c r="B24" s="183"/>
      <c r="C24" s="52"/>
      <c r="D24" s="246"/>
      <c r="E24" s="347"/>
      <c r="F24" s="347"/>
      <c r="G24" s="347"/>
      <c r="H24" s="347"/>
      <c r="I24" s="347"/>
      <c r="J24" s="347"/>
      <c r="K24" s="347"/>
      <c r="L24" s="347"/>
      <c r="M24" s="348"/>
      <c r="N24" s="208"/>
      <c r="O24" s="50"/>
      <c r="T24" s="33"/>
    </row>
    <row r="25" spans="1:20" ht="15.75">
      <c r="A25" s="149" t="s">
        <v>281</v>
      </c>
      <c r="B25" s="183"/>
      <c r="C25" s="52" t="s">
        <v>65</v>
      </c>
      <c r="D25" s="196">
        <v>6503</v>
      </c>
      <c r="E25" s="196">
        <v>11354</v>
      </c>
      <c r="F25" s="196">
        <v>17989</v>
      </c>
      <c r="G25" s="196">
        <v>15246</v>
      </c>
      <c r="H25" s="196">
        <v>7361</v>
      </c>
      <c r="I25" s="196">
        <v>28140</v>
      </c>
      <c r="J25" s="196">
        <v>21217</v>
      </c>
      <c r="K25" s="196">
        <v>24572</v>
      </c>
      <c r="L25" s="196">
        <v>13979</v>
      </c>
      <c r="M25" s="195">
        <v>16801</v>
      </c>
      <c r="N25" s="208"/>
      <c r="O25" s="50"/>
      <c r="T25" s="33"/>
    </row>
    <row r="26" spans="1:20" ht="15.75">
      <c r="A26" s="149" t="s">
        <v>282</v>
      </c>
      <c r="B26" s="183"/>
      <c r="C26" s="349" t="s">
        <v>104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-1</v>
      </c>
      <c r="K26" s="199">
        <v>-13</v>
      </c>
      <c r="L26" s="199">
        <v>-1</v>
      </c>
      <c r="M26" s="199">
        <v>1</v>
      </c>
      <c r="N26" s="402" t="s">
        <v>554</v>
      </c>
      <c r="O26" s="50"/>
      <c r="T26" s="33"/>
    </row>
    <row r="27" spans="1:20" ht="15.75">
      <c r="A27" s="149" t="s">
        <v>283</v>
      </c>
      <c r="B27" s="183"/>
      <c r="C27" s="349" t="s">
        <v>105</v>
      </c>
      <c r="D27" s="203">
        <v>6503</v>
      </c>
      <c r="E27" s="203">
        <v>11354</v>
      </c>
      <c r="F27" s="203">
        <v>17989</v>
      </c>
      <c r="G27" s="203">
        <v>15246</v>
      </c>
      <c r="H27" s="203">
        <v>7361</v>
      </c>
      <c r="I27" s="203">
        <v>28140</v>
      </c>
      <c r="J27" s="203">
        <v>21218</v>
      </c>
      <c r="K27" s="203">
        <v>24585</v>
      </c>
      <c r="L27" s="203">
        <v>13980</v>
      </c>
      <c r="M27" s="199">
        <v>16800</v>
      </c>
      <c r="N27" s="402" t="s">
        <v>555</v>
      </c>
      <c r="O27" s="50"/>
      <c r="T27" s="33"/>
    </row>
    <row r="28" spans="1:20" ht="15.75">
      <c r="A28" s="149" t="s">
        <v>284</v>
      </c>
      <c r="B28" s="85"/>
      <c r="C28" s="52" t="s">
        <v>64</v>
      </c>
      <c r="D28" s="196">
        <v>-6354</v>
      </c>
      <c r="E28" s="196">
        <v>-4991</v>
      </c>
      <c r="F28" s="196">
        <v>-2093</v>
      </c>
      <c r="G28" s="196">
        <v>-16089</v>
      </c>
      <c r="H28" s="196">
        <v>-6600</v>
      </c>
      <c r="I28" s="196">
        <v>5454</v>
      </c>
      <c r="J28" s="196">
        <v>-1721</v>
      </c>
      <c r="K28" s="196">
        <v>-4357</v>
      </c>
      <c r="L28" s="196">
        <v>-7013</v>
      </c>
      <c r="M28" s="195">
        <v>-4254</v>
      </c>
      <c r="N28" s="208"/>
      <c r="O28" s="50"/>
      <c r="T28" s="33"/>
    </row>
    <row r="29" spans="1:20" ht="15.75">
      <c r="A29" s="149" t="s">
        <v>285</v>
      </c>
      <c r="B29" s="85"/>
      <c r="C29" s="349" t="s">
        <v>104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09"/>
      <c r="O29" s="50"/>
      <c r="T29" s="33"/>
    </row>
    <row r="30" spans="1:20" ht="15.75">
      <c r="A30" s="149" t="s">
        <v>286</v>
      </c>
      <c r="B30" s="85"/>
      <c r="C30" s="349" t="s">
        <v>105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209"/>
      <c r="O30" s="50"/>
      <c r="T30" s="33"/>
    </row>
    <row r="31" spans="1:20" ht="15.75">
      <c r="A31" s="149"/>
      <c r="B31" s="183"/>
      <c r="C31" s="52"/>
      <c r="D31" s="344"/>
      <c r="E31" s="345"/>
      <c r="F31" s="345"/>
      <c r="G31" s="345"/>
      <c r="H31" s="345"/>
      <c r="I31" s="345"/>
      <c r="J31" s="345"/>
      <c r="K31" s="345"/>
      <c r="L31" s="345"/>
      <c r="M31" s="346"/>
      <c r="N31" s="208"/>
      <c r="O31" s="50"/>
      <c r="T31" s="33"/>
    </row>
    <row r="32" spans="1:20" ht="15.75">
      <c r="A32" s="304" t="s">
        <v>434</v>
      </c>
      <c r="B32" s="183"/>
      <c r="C32" s="52" t="s">
        <v>126</v>
      </c>
      <c r="D32" s="196" t="s">
        <v>515</v>
      </c>
      <c r="E32" s="196" t="s">
        <v>515</v>
      </c>
      <c r="F32" s="196" t="s">
        <v>515</v>
      </c>
      <c r="G32" s="196" t="s">
        <v>515</v>
      </c>
      <c r="H32" s="196" t="s">
        <v>515</v>
      </c>
      <c r="I32" s="196" t="s">
        <v>515</v>
      </c>
      <c r="J32" s="196" t="s">
        <v>515</v>
      </c>
      <c r="K32" s="196" t="s">
        <v>515</v>
      </c>
      <c r="L32" s="196" t="s">
        <v>515</v>
      </c>
      <c r="M32" s="196" t="s">
        <v>515</v>
      </c>
      <c r="N32" s="208"/>
      <c r="O32" s="50"/>
      <c r="T32" s="33"/>
    </row>
    <row r="33" spans="1:20" ht="15.75">
      <c r="A33" s="304" t="s">
        <v>435</v>
      </c>
      <c r="B33" s="85"/>
      <c r="C33" s="52" t="s">
        <v>509</v>
      </c>
      <c r="D33" s="196" t="s">
        <v>515</v>
      </c>
      <c r="E33" s="196" t="s">
        <v>515</v>
      </c>
      <c r="F33" s="196" t="s">
        <v>515</v>
      </c>
      <c r="G33" s="196" t="s">
        <v>515</v>
      </c>
      <c r="H33" s="196" t="s">
        <v>515</v>
      </c>
      <c r="I33" s="196" t="s">
        <v>515</v>
      </c>
      <c r="J33" s="196" t="s">
        <v>515</v>
      </c>
      <c r="K33" s="196" t="s">
        <v>515</v>
      </c>
      <c r="L33" s="196" t="s">
        <v>515</v>
      </c>
      <c r="M33" s="196" t="s">
        <v>515</v>
      </c>
      <c r="N33" s="208"/>
      <c r="O33" s="50"/>
      <c r="T33" s="33"/>
    </row>
    <row r="34" spans="1:20" ht="15.75">
      <c r="A34" s="304" t="s">
        <v>436</v>
      </c>
      <c r="B34" s="183"/>
      <c r="C34" s="349" t="s">
        <v>104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209"/>
      <c r="O34" s="50"/>
      <c r="T34" s="33"/>
    </row>
    <row r="35" spans="1:20" ht="15.75">
      <c r="A35" s="304" t="s">
        <v>437</v>
      </c>
      <c r="B35" s="183"/>
      <c r="C35" s="349" t="s">
        <v>105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209"/>
      <c r="O35" s="50"/>
      <c r="T35" s="33"/>
    </row>
    <row r="36" spans="1:20" ht="15.75">
      <c r="A36" s="149"/>
      <c r="B36" s="185"/>
      <c r="C36" s="52"/>
      <c r="D36" s="344"/>
      <c r="E36" s="345"/>
      <c r="F36" s="345"/>
      <c r="G36" s="345"/>
      <c r="H36" s="345"/>
      <c r="I36" s="345"/>
      <c r="J36" s="345"/>
      <c r="K36" s="345"/>
      <c r="L36" s="345"/>
      <c r="M36" s="346"/>
      <c r="N36" s="208"/>
      <c r="O36" s="50"/>
      <c r="T36" s="33"/>
    </row>
    <row r="37" spans="1:20" ht="15.75">
      <c r="A37" s="149" t="s">
        <v>287</v>
      </c>
      <c r="B37" s="85"/>
      <c r="C37" s="52" t="s">
        <v>66</v>
      </c>
      <c r="D37" s="196">
        <v>41584</v>
      </c>
      <c r="E37" s="196">
        <v>104730</v>
      </c>
      <c r="F37" s="196">
        <v>53616</v>
      </c>
      <c r="G37" s="196">
        <v>54470</v>
      </c>
      <c r="H37" s="196">
        <v>90775</v>
      </c>
      <c r="I37" s="196">
        <v>42905</v>
      </c>
      <c r="J37" s="196">
        <v>80113</v>
      </c>
      <c r="K37" s="196">
        <v>28811</v>
      </c>
      <c r="L37" s="196">
        <v>99389</v>
      </c>
      <c r="M37" s="195">
        <v>348968</v>
      </c>
      <c r="N37" s="208"/>
      <c r="O37" s="50"/>
      <c r="T37" s="33"/>
    </row>
    <row r="38" spans="1:20" ht="15.75">
      <c r="A38" s="149" t="s">
        <v>288</v>
      </c>
      <c r="B38" s="85"/>
      <c r="C38" s="349" t="s">
        <v>104</v>
      </c>
      <c r="D38" s="199">
        <v>41584</v>
      </c>
      <c r="E38" s="199">
        <v>104730</v>
      </c>
      <c r="F38" s="199">
        <v>53616</v>
      </c>
      <c r="G38" s="199">
        <v>54470</v>
      </c>
      <c r="H38" s="199">
        <v>90775</v>
      </c>
      <c r="I38" s="199">
        <v>42905</v>
      </c>
      <c r="J38" s="199">
        <v>80113</v>
      </c>
      <c r="K38" s="199">
        <v>28811</v>
      </c>
      <c r="L38" s="199">
        <v>99389</v>
      </c>
      <c r="M38" s="199">
        <v>348968</v>
      </c>
      <c r="N38" s="402" t="s">
        <v>556</v>
      </c>
      <c r="O38" s="50"/>
      <c r="T38" s="33"/>
    </row>
    <row r="39" spans="1:20" ht="15.75">
      <c r="A39" s="149" t="s">
        <v>289</v>
      </c>
      <c r="B39" s="85"/>
      <c r="C39" s="349" t="s">
        <v>105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209"/>
      <c r="O39" s="50"/>
      <c r="T39" s="33"/>
    </row>
    <row r="40" spans="1:20" ht="15.75">
      <c r="A40" s="149" t="s">
        <v>290</v>
      </c>
      <c r="B40" s="85"/>
      <c r="C40" s="349" t="s">
        <v>106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09"/>
      <c r="O40" s="50"/>
      <c r="T40" s="33"/>
    </row>
    <row r="41" spans="1:20" ht="16.5" thickBot="1">
      <c r="A41" s="136"/>
      <c r="B41" s="183"/>
      <c r="C41" s="153"/>
      <c r="D41" s="344"/>
      <c r="E41" s="345"/>
      <c r="F41" s="345"/>
      <c r="G41" s="345"/>
      <c r="H41" s="345"/>
      <c r="I41" s="345"/>
      <c r="J41" s="345"/>
      <c r="K41" s="345"/>
      <c r="L41" s="345"/>
      <c r="M41" s="346"/>
      <c r="N41" s="208"/>
      <c r="O41" s="50"/>
      <c r="T41" s="33"/>
    </row>
    <row r="42" spans="1:20" ht="17.25" thickBot="1" thickTop="1">
      <c r="A42" s="149" t="s">
        <v>291</v>
      </c>
      <c r="B42" s="149"/>
      <c r="C42" s="152" t="s">
        <v>62</v>
      </c>
      <c r="D42" s="406">
        <f>+D8+D11+D23+D25+D28+D37</f>
        <v>114</v>
      </c>
      <c r="E42" s="406">
        <f aca="true" t="shared" si="0" ref="E42:M42">+E8+E11+E23+E25+E28+E37</f>
        <v>41592</v>
      </c>
      <c r="F42" s="406">
        <f t="shared" si="0"/>
        <v>8720</v>
      </c>
      <c r="G42" s="406">
        <f t="shared" si="0"/>
        <v>-35422</v>
      </c>
      <c r="H42" s="406">
        <f t="shared" si="0"/>
        <v>-18781</v>
      </c>
      <c r="I42" s="406">
        <f t="shared" si="0"/>
        <v>-14537.002999999924</v>
      </c>
      <c r="J42" s="406">
        <f t="shared" si="0"/>
        <v>70489</v>
      </c>
      <c r="K42" s="406">
        <f t="shared" si="0"/>
        <v>-51352</v>
      </c>
      <c r="L42" s="406">
        <f t="shared" si="0"/>
        <v>-241855</v>
      </c>
      <c r="M42" s="406">
        <f t="shared" si="0"/>
        <v>-61672</v>
      </c>
      <c r="N42" s="245"/>
      <c r="O42" s="49"/>
      <c r="T42" s="33"/>
    </row>
    <row r="43" spans="1:16" ht="16.5" thickTop="1">
      <c r="A43" s="136"/>
      <c r="B43" s="85"/>
      <c r="C43" s="74" t="s">
        <v>43</v>
      </c>
      <c r="D43" s="54"/>
      <c r="E43" s="54"/>
      <c r="F43" s="54"/>
      <c r="G43" s="54"/>
      <c r="H43" s="54"/>
      <c r="I43" s="54"/>
      <c r="J43" s="54"/>
      <c r="K43" s="47"/>
      <c r="L43" s="47"/>
      <c r="M43" s="55"/>
      <c r="N43" s="47"/>
      <c r="O43" s="50"/>
      <c r="P43" s="33"/>
    </row>
    <row r="44" spans="1:16" ht="9" customHeight="1">
      <c r="A44" s="136"/>
      <c r="B44" s="85"/>
      <c r="C44" s="75"/>
      <c r="D44" s="56"/>
      <c r="E44" s="56"/>
      <c r="F44" s="56"/>
      <c r="G44" s="56"/>
      <c r="H44" s="56"/>
      <c r="I44" s="56"/>
      <c r="J44" s="56"/>
      <c r="K44" s="47"/>
      <c r="L44" s="47"/>
      <c r="M44" s="47"/>
      <c r="N44" s="47"/>
      <c r="O44" s="50"/>
      <c r="P44" s="33"/>
    </row>
    <row r="45" spans="1:16" s="273" customFormat="1" ht="15.75">
      <c r="A45" s="136"/>
      <c r="B45" s="85"/>
      <c r="C45" s="233" t="s">
        <v>140</v>
      </c>
      <c r="D45" s="33"/>
      <c r="E45" s="33"/>
      <c r="F45" s="33"/>
      <c r="G45" s="33"/>
      <c r="H45" s="33"/>
      <c r="I45" s="33"/>
      <c r="J45" s="33"/>
      <c r="K45" s="47"/>
      <c r="L45" s="47"/>
      <c r="M45" s="47"/>
      <c r="N45" s="47"/>
      <c r="O45" s="50"/>
      <c r="P45" s="33"/>
    </row>
    <row r="46" spans="1:16" ht="15.75">
      <c r="A46" s="136"/>
      <c r="B46" s="85"/>
      <c r="C46" s="71" t="s">
        <v>143</v>
      </c>
      <c r="D46" s="33"/>
      <c r="E46" s="33"/>
      <c r="F46" s="33"/>
      <c r="G46" s="33"/>
      <c r="H46" s="33"/>
      <c r="I46" s="33"/>
      <c r="J46" s="33"/>
      <c r="K46" s="47"/>
      <c r="L46" s="47"/>
      <c r="M46" s="47"/>
      <c r="N46" s="47"/>
      <c r="O46" s="50"/>
      <c r="P46" s="33"/>
    </row>
    <row r="47" spans="1:17" ht="12" customHeight="1" thickBot="1">
      <c r="A47" s="179"/>
      <c r="B47" s="174"/>
      <c r="C47" s="7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  <c r="Q47" s="33"/>
    </row>
    <row r="48" spans="1:17" ht="16.5" thickTop="1">
      <c r="A48" s="186"/>
      <c r="B48" s="146"/>
      <c r="Q48" s="33"/>
    </row>
    <row r="49" ht="15">
      <c r="A49" s="186"/>
    </row>
    <row r="50" spans="1:15" ht="15" customHeight="1">
      <c r="A50" s="186"/>
      <c r="B50" s="318" t="s">
        <v>193</v>
      </c>
      <c r="C50" s="308"/>
      <c r="D50" s="414" t="str">
        <f>IF(COUNTA(D8:M8,D11:M15,D19:M19,D23:M23,D25:M25,D28:M28,D32:M33,D37:M37,D42:M42)/140*100=100,"OK - Table 2D is fully completed","WARNING - Table 2D is not fully completed, please fill in figure, L, M or 0")</f>
        <v>OK - Table 2D is fully completed</v>
      </c>
      <c r="E50" s="414"/>
      <c r="F50" s="414"/>
      <c r="G50" s="414"/>
      <c r="H50" s="414"/>
      <c r="I50" s="414"/>
      <c r="J50" s="414"/>
      <c r="K50" s="414"/>
      <c r="L50" s="414"/>
      <c r="M50" s="414"/>
      <c r="N50" s="309"/>
      <c r="O50" s="295"/>
    </row>
    <row r="51" spans="1:15" ht="15.75">
      <c r="A51" s="186"/>
      <c r="B51" s="296" t="s">
        <v>194</v>
      </c>
      <c r="C51" s="144"/>
      <c r="D51" s="312"/>
      <c r="E51" s="312"/>
      <c r="F51" s="312"/>
      <c r="G51" s="312"/>
      <c r="H51" s="312"/>
      <c r="I51" s="312"/>
      <c r="J51" s="312"/>
      <c r="K51" s="109"/>
      <c r="L51" s="109"/>
      <c r="M51" s="109"/>
      <c r="N51" s="61"/>
      <c r="O51" s="297"/>
    </row>
    <row r="52" spans="1:15" ht="23.25">
      <c r="A52" s="186"/>
      <c r="B52" s="310"/>
      <c r="C52" s="311" t="s">
        <v>476</v>
      </c>
      <c r="D52" s="378">
        <f>IF(D42="M",0,D42)-IF(D8="M",0,D8)-IF(D11="M",0,D11)-IF(D19="M",0,D19)-IF(D23="M",0,D23)-IF(D25="M",0,D25)-IF(D28="M",0,D28)-IF(D32="M",0,D32)-IF(D33="M",0,D33)-IF(D37="M",0,D37)</f>
        <v>0</v>
      </c>
      <c r="E52" s="378">
        <f aca="true" t="shared" si="1" ref="E52:J52">IF(E42="M",0,E42)-IF(E8="M",0,E8)-IF(E11="M",0,E11)-IF(E19="M",0,E19)-IF(E23="M",0,E23)-IF(E25="M",0,E25)-IF(E28="M",0,E28)-IF(E32="M",0,E32)-IF(E33="M",0,E33)-IF(E37="M",0,E37)</f>
        <v>0</v>
      </c>
      <c r="F52" s="378">
        <f t="shared" si="1"/>
        <v>0</v>
      </c>
      <c r="G52" s="378">
        <f t="shared" si="1"/>
        <v>0</v>
      </c>
      <c r="H52" s="378">
        <f t="shared" si="1"/>
        <v>0</v>
      </c>
      <c r="I52" s="378">
        <f t="shared" si="1"/>
        <v>0</v>
      </c>
      <c r="J52" s="378">
        <f t="shared" si="1"/>
        <v>0</v>
      </c>
      <c r="K52" s="378">
        <f>IF(K42="M",0,K42)-IF(K8="M",0,K8)-IF(K11="M",0,K11)-IF(K19="M",0,K19)-IF(K23="M",0,K23)-IF(K25="M",0,K25)-IF(K28="M",0,K28)-IF(K32="M",0,K32)-IF(K33="M",0,K33)-IF(K37="M",0,K37)</f>
        <v>0</v>
      </c>
      <c r="L52" s="378">
        <f>IF(L42="M",0,L42)-IF(L8="M",0,L8)-IF(L11="M",0,L11)-IF(L19="M",0,L19)-IF(L23="M",0,L23)-IF(L25="M",0,L25)-IF(L28="M",0,L28)-IF(L32="M",0,L32)-IF(L33="M",0,L33)-IF(L37="M",0,L37)</f>
        <v>0</v>
      </c>
      <c r="M52" s="378">
        <f>IF(M42="M",0,M42)-IF(M8="M",0,M8)-IF(M11="M",0,M11)-IF(M19="M",0,M19)-IF(M23="M",0,M23)-IF(M25="M",0,M25)-IF(M28="M",0,M28)-IF(M32="M",0,M32)-IF(M33="M",0,M33)-IF(M37="M",0,M37)</f>
        <v>0</v>
      </c>
      <c r="N52" s="61"/>
      <c r="O52" s="297"/>
    </row>
    <row r="53" spans="1:15" ht="15.75">
      <c r="A53" s="186"/>
      <c r="B53" s="310"/>
      <c r="C53" s="311" t="s">
        <v>477</v>
      </c>
      <c r="D53" s="378">
        <f>IF(D11="M",0,D11)-IF(D12="M",0,D12)-IF(D13="M",0,D13)-IF(D14="M",0,D14)</f>
        <v>0</v>
      </c>
      <c r="E53" s="378">
        <f aca="true" t="shared" si="2" ref="E53:J53">IF(E11="M",0,E11)-IF(E12="M",0,E12)-IF(E13="M",0,E13)-IF(E14="M",0,E14)</f>
        <v>0</v>
      </c>
      <c r="F53" s="378">
        <f t="shared" si="2"/>
        <v>0</v>
      </c>
      <c r="G53" s="378">
        <f t="shared" si="2"/>
        <v>0</v>
      </c>
      <c r="H53" s="378">
        <f t="shared" si="2"/>
        <v>0</v>
      </c>
      <c r="I53" s="378">
        <f t="shared" si="2"/>
        <v>0</v>
      </c>
      <c r="J53" s="378">
        <f t="shared" si="2"/>
        <v>0</v>
      </c>
      <c r="K53" s="378">
        <f>IF(K11="M",0,K11)-IF(K12="M",0,K12)-IF(K13="M",0,K13)-IF(K14="M",0,K14)</f>
        <v>0</v>
      </c>
      <c r="L53" s="378">
        <f>IF(L11="M",0,L11)-IF(L12="M",0,L12)-IF(L13="M",0,L13)-IF(L14="M",0,L14)</f>
        <v>0</v>
      </c>
      <c r="M53" s="378">
        <f>IF(M11="M",0,M11)-IF(M12="M",0,M12)-IF(M13="M",0,M13)-IF(M14="M",0,M14)</f>
        <v>0</v>
      </c>
      <c r="N53" s="61"/>
      <c r="O53" s="297"/>
    </row>
    <row r="54" spans="1:15" ht="15.75">
      <c r="A54" s="186"/>
      <c r="B54" s="310"/>
      <c r="C54" s="311" t="s">
        <v>478</v>
      </c>
      <c r="D54" s="378">
        <f>D37-SUM(D38:D41)</f>
        <v>0</v>
      </c>
      <c r="E54" s="378">
        <f aca="true" t="shared" si="3" ref="E54:J54">E37-SUM(E38:E41)</f>
        <v>0</v>
      </c>
      <c r="F54" s="378">
        <f t="shared" si="3"/>
        <v>0</v>
      </c>
      <c r="G54" s="378">
        <f t="shared" si="3"/>
        <v>0</v>
      </c>
      <c r="H54" s="378">
        <f t="shared" si="3"/>
        <v>0</v>
      </c>
      <c r="I54" s="378">
        <f t="shared" si="3"/>
        <v>0</v>
      </c>
      <c r="J54" s="378">
        <f t="shared" si="3"/>
        <v>0</v>
      </c>
      <c r="K54" s="378">
        <f>K37-SUM(K38:K41)</f>
        <v>0</v>
      </c>
      <c r="L54" s="378">
        <f>L37-SUM(L38:L41)</f>
        <v>0</v>
      </c>
      <c r="M54" s="378">
        <f>M37-SUM(M38:M41)</f>
        <v>0</v>
      </c>
      <c r="N54" s="61"/>
      <c r="O54" s="297"/>
    </row>
    <row r="55" spans="1:15" ht="15.75">
      <c r="A55" s="186"/>
      <c r="B55" s="313" t="s">
        <v>474</v>
      </c>
      <c r="C55" s="311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61"/>
      <c r="O55" s="297"/>
    </row>
    <row r="56" spans="1:15" ht="15.75">
      <c r="A56" s="59"/>
      <c r="B56" s="314"/>
      <c r="C56" s="315" t="s">
        <v>479</v>
      </c>
      <c r="D56" s="377">
        <f>IF('Table 1'!J14="M",0,'Table 1'!J14)-IF('Table 2D'!D42="M",0,'Table 2D'!D42)</f>
        <v>-14651.002999999924</v>
      </c>
      <c r="E56" s="377">
        <f>IF('Table 1'!K14="M",0,'Table 1'!K14)-IF('Table 2D'!E42="M",0,'Table 2D'!E42)</f>
        <v>28897</v>
      </c>
      <c r="F56" s="377">
        <f>IF('Table 1'!L14="M",0,'Table 1'!L14)-IF('Table 2D'!F42="M",0,'Table 2D'!F42)</f>
        <v>-60072</v>
      </c>
      <c r="G56" s="377">
        <f>IF('Table 1'!M14="M",0,'Table 1'!M14)-IF('Table 2D'!G42="M",0,'Table 2D'!G42)</f>
        <v>-206433</v>
      </c>
      <c r="H56" s="377">
        <f>IF('Table 1'!N14="M",0,'Table 1'!N14)-IF('Table 2D'!H42="M",0,'Table 2D'!H42)</f>
        <v>-42891</v>
      </c>
      <c r="I56" s="377">
        <f>IF('Table 1'!O14="M",0,'Table 1'!O14)-IF('Table 2D'!I42="M",0,'Table 2D'!I42)</f>
        <v>14537.002999999924</v>
      </c>
      <c r="J56" s="377">
        <f>IF('Table 1'!P14="M",0,'Table 1'!P14)-IF('Table 2D'!J42="M",0,'Table 2D'!J42)</f>
        <v>-70489</v>
      </c>
      <c r="K56" s="377">
        <f>IF('Table 1'!K14="M",0,'Table 1'!K14)-IF('Table 2D'!K42="M",0,'Table 2D'!K42)</f>
        <v>121841</v>
      </c>
      <c r="L56" s="377">
        <f>IF('Table 1'!L14="M",0,'Table 1'!L14)-IF('Table 2D'!L42="M",0,'Table 2D'!L42)</f>
        <v>190503</v>
      </c>
      <c r="M56" s="377">
        <f>IF('Table 1'!M14="M",0,'Table 1'!M14)-IF('Table 2D'!M42="M",0,'Table 2D'!M42)</f>
        <v>-180183</v>
      </c>
      <c r="N56" s="316"/>
      <c r="O56" s="317"/>
    </row>
    <row r="57" ht="15">
      <c r="A57" s="59"/>
    </row>
    <row r="58" ht="15">
      <c r="A58" s="59"/>
    </row>
    <row r="59" ht="15">
      <c r="A59" s="59"/>
    </row>
    <row r="60" ht="15">
      <c r="A60" s="145"/>
    </row>
    <row r="61" ht="15">
      <c r="A61" s="145"/>
    </row>
  </sheetData>
  <sheetProtection password="CC00" sheet="1" objects="1" scenarios="1" insertRows="0"/>
  <mergeCells count="1">
    <mergeCell ref="D50:M50"/>
  </mergeCells>
  <conditionalFormatting sqref="D50:M50">
    <cfRule type="expression" priority="1" dxfId="2" stopIfTrue="1">
      <formula>COUNTA(D8:M8,D11:M15,D19:M19,D23:M23,D25:M25,D28:M28,D32:M33,D37:M37,D42:M42)/140*100&lt;&gt;100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Q71"/>
  <sheetViews>
    <sheetView showGridLines="0" defaultGridColor="0" zoomScale="70" zoomScaleNormal="70" colorId="22" workbookViewId="0" topLeftCell="B25">
      <selection activeCell="A1" sqref="A1"/>
    </sheetView>
  </sheetViews>
  <sheetFormatPr defaultColWidth="9.77734375" defaultRowHeight="15"/>
  <cols>
    <col min="1" max="1" width="36.3359375" style="47" hidden="1" customWidth="1"/>
    <col min="2" max="2" width="4.5546875" style="274" customWidth="1"/>
    <col min="3" max="3" width="68.4453125" style="274" customWidth="1"/>
    <col min="4" max="10" width="10.99609375" style="273" customWidth="1"/>
    <col min="11" max="12" width="10.77734375" style="273" customWidth="1"/>
    <col min="13" max="13" width="10.6640625" style="273" customWidth="1"/>
    <col min="14" max="14" width="87.5546875" style="273" customWidth="1"/>
    <col min="15" max="15" width="5.3359375" style="273" customWidth="1"/>
    <col min="16" max="16" width="0.9921875" style="273" customWidth="1"/>
    <col min="17" max="17" width="0.55078125" style="273" customWidth="1"/>
    <col min="18" max="18" width="9.77734375" style="273" customWidth="1"/>
    <col min="19" max="19" width="40.77734375" style="273" customWidth="1"/>
    <col min="20" max="16384" width="9.77734375" style="273" customWidth="1"/>
  </cols>
  <sheetData>
    <row r="1" spans="1:17" ht="9.75" customHeight="1">
      <c r="A1" s="59"/>
      <c r="B1" s="230"/>
      <c r="C1" s="271"/>
      <c r="D1" s="272"/>
      <c r="E1" s="272"/>
      <c r="F1" s="272"/>
      <c r="G1" s="272"/>
      <c r="H1" s="272"/>
      <c r="I1" s="272"/>
      <c r="J1" s="272"/>
      <c r="K1" s="145"/>
      <c r="L1" s="145"/>
      <c r="M1" s="145"/>
      <c r="N1" s="145"/>
      <c r="O1" s="145"/>
      <c r="Q1" s="33"/>
    </row>
    <row r="2" spans="1:17" ht="9.75" customHeight="1">
      <c r="A2" s="59"/>
      <c r="B2" s="230"/>
      <c r="C2" s="271"/>
      <c r="D2" s="272"/>
      <c r="E2" s="272"/>
      <c r="F2" s="272"/>
      <c r="G2" s="272"/>
      <c r="H2" s="272"/>
      <c r="I2" s="272"/>
      <c r="J2" s="272"/>
      <c r="K2" s="145"/>
      <c r="L2" s="145"/>
      <c r="M2" s="145"/>
      <c r="N2" s="145"/>
      <c r="O2" s="145"/>
      <c r="Q2" s="33"/>
    </row>
    <row r="3" spans="1:17" ht="18">
      <c r="A3" s="55"/>
      <c r="C3" s="68" t="s">
        <v>78</v>
      </c>
      <c r="D3" s="31"/>
      <c r="E3" s="31"/>
      <c r="F3" s="31"/>
      <c r="G3" s="31"/>
      <c r="H3" s="31"/>
      <c r="I3" s="31"/>
      <c r="J3" s="31"/>
      <c r="Q3" s="33"/>
    </row>
    <row r="4" spans="1:17" ht="16.5" thickBot="1">
      <c r="A4" s="55"/>
      <c r="Q4" s="33"/>
    </row>
    <row r="5" spans="1:17" ht="16.5" thickTop="1">
      <c r="A5" s="147"/>
      <c r="B5" s="265"/>
      <c r="C5" s="70"/>
      <c r="D5" s="35"/>
      <c r="E5" s="35"/>
      <c r="F5" s="35"/>
      <c r="G5" s="35"/>
      <c r="H5" s="35"/>
      <c r="I5" s="35"/>
      <c r="J5" s="35"/>
      <c r="K5" s="35"/>
      <c r="L5" s="35"/>
      <c r="M5" s="36"/>
      <c r="N5" s="36"/>
      <c r="O5" s="37"/>
      <c r="Q5" s="33"/>
    </row>
    <row r="6" spans="1:15" ht="15.75">
      <c r="A6" s="149"/>
      <c r="B6" s="266"/>
      <c r="C6" s="71" t="str">
        <f>'Cover page'!E13</f>
        <v>Country: Hungary</v>
      </c>
      <c r="D6" s="38"/>
      <c r="E6" s="39"/>
      <c r="F6" s="39"/>
      <c r="G6" s="39"/>
      <c r="H6" s="39" t="s">
        <v>2</v>
      </c>
      <c r="I6" s="375"/>
      <c r="J6" s="39"/>
      <c r="K6" s="375"/>
      <c r="L6" s="375"/>
      <c r="M6" s="39"/>
      <c r="N6" s="40"/>
      <c r="O6" s="50"/>
    </row>
    <row r="7" spans="1:15" ht="15.75">
      <c r="A7" s="149"/>
      <c r="B7" s="266"/>
      <c r="C7" s="64" t="s">
        <v>103</v>
      </c>
      <c r="D7" s="42">
        <v>1995</v>
      </c>
      <c r="E7" s="42">
        <v>1996</v>
      </c>
      <c r="F7" s="42">
        <v>1997</v>
      </c>
      <c r="G7" s="42">
        <v>1998</v>
      </c>
      <c r="H7" s="42">
        <v>1999</v>
      </c>
      <c r="I7" s="42">
        <v>2000</v>
      </c>
      <c r="J7" s="42">
        <v>2001</v>
      </c>
      <c r="K7" s="42">
        <v>2002</v>
      </c>
      <c r="L7" s="42">
        <v>2003</v>
      </c>
      <c r="M7" s="42">
        <v>2004</v>
      </c>
      <c r="N7" s="43"/>
      <c r="O7" s="50"/>
    </row>
    <row r="8" spans="1:15" ht="15.75">
      <c r="A8" s="149"/>
      <c r="B8" s="266"/>
      <c r="C8" s="71" t="str">
        <f>'Cover page'!E14</f>
        <v>Date: 16/10/2009</v>
      </c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150"/>
      <c r="O8" s="50"/>
    </row>
    <row r="9" spans="1:15" ht="10.5" customHeight="1" thickBot="1">
      <c r="A9" s="149"/>
      <c r="B9" s="266"/>
      <c r="C9" s="72"/>
      <c r="D9" s="92"/>
      <c r="E9" s="92"/>
      <c r="F9" s="92"/>
      <c r="G9" s="92"/>
      <c r="H9" s="92"/>
      <c r="I9" s="92"/>
      <c r="J9" s="92"/>
      <c r="K9" s="92"/>
      <c r="L9" s="92"/>
      <c r="M9" s="177"/>
      <c r="N9" s="151"/>
      <c r="O9" s="50"/>
    </row>
    <row r="10" spans="1:15" ht="16.5" customHeight="1" thickBot="1" thickTop="1">
      <c r="A10" s="136" t="s">
        <v>292</v>
      </c>
      <c r="B10" s="270"/>
      <c r="C10" s="152" t="s">
        <v>94</v>
      </c>
      <c r="D10" s="193">
        <f>-'Table 1'!E10</f>
        <v>499297</v>
      </c>
      <c r="E10" s="193">
        <f>-'Table 1'!F10</f>
        <v>308155</v>
      </c>
      <c r="F10" s="193">
        <f>-'Table 1'!G10</f>
        <v>518798</v>
      </c>
      <c r="G10" s="193">
        <f>-'Table 1'!H10</f>
        <v>817967.6090909091</v>
      </c>
      <c r="H10" s="193">
        <f>-'Table 1'!I10</f>
        <v>628451</v>
      </c>
      <c r="I10" s="193">
        <f>-'Table 1'!J10</f>
        <v>396040.0029999999</v>
      </c>
      <c r="J10" s="193">
        <f>-'Table 1'!K10</f>
        <v>619158</v>
      </c>
      <c r="K10" s="193">
        <f>-'Table 1'!L10</f>
        <v>1535748</v>
      </c>
      <c r="L10" s="193">
        <f>-'Table 1'!M10</f>
        <v>1360257</v>
      </c>
      <c r="M10" s="193">
        <f>-'Table 1'!N10</f>
        <v>1331289</v>
      </c>
      <c r="N10" s="210"/>
      <c r="O10" s="50"/>
    </row>
    <row r="11" spans="1:15" ht="6" customHeight="1" thickTop="1">
      <c r="A11" s="133"/>
      <c r="B11" s="266"/>
      <c r="C11" s="153"/>
      <c r="D11" s="206"/>
      <c r="E11" s="211"/>
      <c r="F11" s="211"/>
      <c r="G11" s="211"/>
      <c r="H11" s="211"/>
      <c r="I11" s="211"/>
      <c r="J11" s="211"/>
      <c r="K11" s="211"/>
      <c r="L11" s="211"/>
      <c r="M11" s="207"/>
      <c r="N11" s="207"/>
      <c r="O11" s="50"/>
    </row>
    <row r="12" spans="1:15" s="126" customFormat="1" ht="16.5" customHeight="1">
      <c r="A12" s="136" t="s">
        <v>293</v>
      </c>
      <c r="B12" s="154"/>
      <c r="C12" s="155" t="s">
        <v>146</v>
      </c>
      <c r="D12" s="236">
        <f>D13+D14+D15+D22+D27</f>
        <v>374251</v>
      </c>
      <c r="E12" s="236">
        <f aca="true" t="shared" si="0" ref="E12:J12">E13+E14+E15+E22+E27</f>
        <v>-105474</v>
      </c>
      <c r="F12" s="236">
        <f t="shared" si="0"/>
        <v>-301960</v>
      </c>
      <c r="G12" s="236">
        <f t="shared" si="0"/>
        <v>-241554</v>
      </c>
      <c r="H12" s="236">
        <f t="shared" si="0"/>
        <v>-55228</v>
      </c>
      <c r="I12" s="236">
        <f t="shared" si="0"/>
        <v>-248475</v>
      </c>
      <c r="J12" s="236">
        <f t="shared" si="0"/>
        <v>447361</v>
      </c>
      <c r="K12" s="236">
        <f>K13+K14+K15+K22+K27</f>
        <v>-123027</v>
      </c>
      <c r="L12" s="236">
        <f>L13+L14+L15+L22+L27</f>
        <v>-86361</v>
      </c>
      <c r="M12" s="237">
        <f>M13+M14+M15+M22+M27</f>
        <v>402693</v>
      </c>
      <c r="N12" s="217"/>
      <c r="O12" s="156"/>
    </row>
    <row r="13" spans="1:15" s="126" customFormat="1" ht="16.5" customHeight="1">
      <c r="A13" s="136" t="s">
        <v>294</v>
      </c>
      <c r="B13" s="267"/>
      <c r="C13" s="158" t="s">
        <v>86</v>
      </c>
      <c r="D13" s="212">
        <v>186475</v>
      </c>
      <c r="E13" s="212">
        <v>-163458</v>
      </c>
      <c r="F13" s="212">
        <v>-49228</v>
      </c>
      <c r="G13" s="212">
        <v>-143457</v>
      </c>
      <c r="H13" s="212">
        <v>175993</v>
      </c>
      <c r="I13" s="212">
        <v>-105264</v>
      </c>
      <c r="J13" s="212">
        <v>248436</v>
      </c>
      <c r="K13" s="212">
        <v>-307478</v>
      </c>
      <c r="L13" s="212">
        <v>21834</v>
      </c>
      <c r="M13" s="213">
        <v>225062</v>
      </c>
      <c r="N13" s="217"/>
      <c r="O13" s="156"/>
    </row>
    <row r="14" spans="1:15" s="126" customFormat="1" ht="16.5" customHeight="1">
      <c r="A14" s="136" t="s">
        <v>295</v>
      </c>
      <c r="B14" s="267"/>
      <c r="C14" s="158" t="s">
        <v>96</v>
      </c>
      <c r="D14" s="212">
        <v>-2700</v>
      </c>
      <c r="E14" s="212">
        <v>0</v>
      </c>
      <c r="F14" s="212">
        <v>9275</v>
      </c>
      <c r="G14" s="212">
        <v>7237</v>
      </c>
      <c r="H14" s="212">
        <v>-134003</v>
      </c>
      <c r="I14" s="212">
        <v>-92787</v>
      </c>
      <c r="J14" s="212">
        <v>-47149</v>
      </c>
      <c r="K14" s="212">
        <v>-79351</v>
      </c>
      <c r="L14" s="212">
        <v>977</v>
      </c>
      <c r="M14" s="213">
        <v>-14569</v>
      </c>
      <c r="N14" s="217"/>
      <c r="O14" s="156"/>
    </row>
    <row r="15" spans="1:15" s="126" customFormat="1" ht="16.5" customHeight="1">
      <c r="A15" s="136" t="s">
        <v>296</v>
      </c>
      <c r="B15" s="267"/>
      <c r="C15" s="158" t="s">
        <v>45</v>
      </c>
      <c r="D15" s="213">
        <v>-12813</v>
      </c>
      <c r="E15" s="213">
        <v>-6805</v>
      </c>
      <c r="F15" s="213">
        <v>47256</v>
      </c>
      <c r="G15" s="213">
        <v>-47523</v>
      </c>
      <c r="H15" s="213">
        <v>-6275</v>
      </c>
      <c r="I15" s="213">
        <v>-55780</v>
      </c>
      <c r="J15" s="213">
        <v>-19417</v>
      </c>
      <c r="K15" s="213">
        <v>-208.00000000000108</v>
      </c>
      <c r="L15" s="213">
        <v>-42252</v>
      </c>
      <c r="M15" s="213">
        <v>87070</v>
      </c>
      <c r="N15" s="217"/>
      <c r="O15" s="156"/>
    </row>
    <row r="16" spans="1:15" s="126" customFormat="1" ht="16.5" customHeight="1">
      <c r="A16" s="136" t="s">
        <v>297</v>
      </c>
      <c r="B16" s="267"/>
      <c r="C16" s="159" t="s">
        <v>135</v>
      </c>
      <c r="D16" s="212">
        <v>20000</v>
      </c>
      <c r="E16" s="212">
        <v>25000</v>
      </c>
      <c r="F16" s="212">
        <v>88000</v>
      </c>
      <c r="G16" s="212">
        <v>35000</v>
      </c>
      <c r="H16" s="212">
        <v>24186.99</v>
      </c>
      <c r="I16" s="212">
        <v>28084.88</v>
      </c>
      <c r="J16" s="212">
        <v>29937</v>
      </c>
      <c r="K16" s="212">
        <v>40642.324361000006</v>
      </c>
      <c r="L16" s="212">
        <v>36123.71335748001</v>
      </c>
      <c r="M16" s="213">
        <v>111700</v>
      </c>
      <c r="N16" s="217"/>
      <c r="O16" s="156"/>
    </row>
    <row r="17" spans="1:15" s="126" customFormat="1" ht="16.5" customHeight="1">
      <c r="A17" s="136" t="s">
        <v>298</v>
      </c>
      <c r="B17" s="267"/>
      <c r="C17" s="158" t="s">
        <v>136</v>
      </c>
      <c r="D17" s="212">
        <v>-32813</v>
      </c>
      <c r="E17" s="212">
        <v>-31805</v>
      </c>
      <c r="F17" s="212">
        <v>-40744</v>
      </c>
      <c r="G17" s="212">
        <v>-82523</v>
      </c>
      <c r="H17" s="212">
        <v>-30461.99</v>
      </c>
      <c r="I17" s="212">
        <v>-83864.88</v>
      </c>
      <c r="J17" s="212">
        <v>-49354</v>
      </c>
      <c r="K17" s="212">
        <v>-40850.324361000006</v>
      </c>
      <c r="L17" s="212">
        <v>-78375.71335748001</v>
      </c>
      <c r="M17" s="213">
        <v>-24630</v>
      </c>
      <c r="N17" s="217"/>
      <c r="O17" s="156"/>
    </row>
    <row r="18" spans="1:15" s="126" customFormat="1" ht="16.5" customHeight="1">
      <c r="A18" s="305" t="s">
        <v>415</v>
      </c>
      <c r="B18" s="267"/>
      <c r="C18" s="159" t="s">
        <v>138</v>
      </c>
      <c r="D18" s="212">
        <v>1604</v>
      </c>
      <c r="E18" s="212">
        <v>-1222</v>
      </c>
      <c r="F18" s="212">
        <v>36201</v>
      </c>
      <c r="G18" s="212">
        <v>-35606</v>
      </c>
      <c r="H18" s="212">
        <v>-3555</v>
      </c>
      <c r="I18" s="212">
        <v>9773</v>
      </c>
      <c r="J18" s="212">
        <v>-5050</v>
      </c>
      <c r="K18" s="212">
        <v>4451</v>
      </c>
      <c r="L18" s="212">
        <v>2123</v>
      </c>
      <c r="M18" s="213">
        <v>78798</v>
      </c>
      <c r="N18" s="217"/>
      <c r="O18" s="156"/>
    </row>
    <row r="19" spans="1:15" s="126" customFormat="1" ht="16.5" customHeight="1">
      <c r="A19" s="305" t="s">
        <v>416</v>
      </c>
      <c r="B19" s="267"/>
      <c r="C19" s="159" t="s">
        <v>132</v>
      </c>
      <c r="D19" s="212">
        <v>-14417</v>
      </c>
      <c r="E19" s="212">
        <v>-5583</v>
      </c>
      <c r="F19" s="212">
        <v>11055</v>
      </c>
      <c r="G19" s="212">
        <v>-11917</v>
      </c>
      <c r="H19" s="212">
        <v>-2720</v>
      </c>
      <c r="I19" s="212">
        <v>-65553</v>
      </c>
      <c r="J19" s="212">
        <v>-14367</v>
      </c>
      <c r="K19" s="212">
        <v>-4659</v>
      </c>
      <c r="L19" s="212">
        <v>-44375</v>
      </c>
      <c r="M19" s="213">
        <v>8272</v>
      </c>
      <c r="N19" s="217"/>
      <c r="O19" s="156"/>
    </row>
    <row r="20" spans="1:15" s="126" customFormat="1" ht="16.5" customHeight="1">
      <c r="A20" s="305" t="s">
        <v>417</v>
      </c>
      <c r="B20" s="267"/>
      <c r="C20" s="159" t="s">
        <v>128</v>
      </c>
      <c r="D20" s="212">
        <v>15600</v>
      </c>
      <c r="E20" s="212">
        <v>19500</v>
      </c>
      <c r="F20" s="212">
        <v>47000</v>
      </c>
      <c r="G20" s="212">
        <v>23100</v>
      </c>
      <c r="H20" s="212">
        <v>18000</v>
      </c>
      <c r="I20" s="212">
        <v>14900</v>
      </c>
      <c r="J20" s="212">
        <v>23500</v>
      </c>
      <c r="K20" s="212">
        <v>32035.82</v>
      </c>
      <c r="L20" s="212">
        <v>25758.753</v>
      </c>
      <c r="M20" s="213">
        <v>28947.55</v>
      </c>
      <c r="N20" s="217"/>
      <c r="O20" s="156"/>
    </row>
    <row r="21" spans="1:15" s="126" customFormat="1" ht="16.5" customHeight="1">
      <c r="A21" s="305" t="s">
        <v>418</v>
      </c>
      <c r="B21" s="267"/>
      <c r="C21" s="158" t="s">
        <v>129</v>
      </c>
      <c r="D21" s="212">
        <v>-30017</v>
      </c>
      <c r="E21" s="212">
        <v>-25083</v>
      </c>
      <c r="F21" s="212">
        <v>-35945</v>
      </c>
      <c r="G21" s="212">
        <v>-35017</v>
      </c>
      <c r="H21" s="212">
        <v>-20720</v>
      </c>
      <c r="I21" s="212">
        <v>-80453</v>
      </c>
      <c r="J21" s="212">
        <v>-37867</v>
      </c>
      <c r="K21" s="212">
        <v>-36694.82</v>
      </c>
      <c r="L21" s="212">
        <v>-70133.753</v>
      </c>
      <c r="M21" s="213">
        <v>-20675.55</v>
      </c>
      <c r="N21" s="217"/>
      <c r="O21" s="156"/>
    </row>
    <row r="22" spans="1:15" s="126" customFormat="1" ht="16.5" customHeight="1">
      <c r="A22" s="136" t="s">
        <v>299</v>
      </c>
      <c r="B22" s="267"/>
      <c r="C22" s="159" t="s">
        <v>46</v>
      </c>
      <c r="D22" s="213">
        <v>165459</v>
      </c>
      <c r="E22" s="213">
        <v>48046</v>
      </c>
      <c r="F22" s="213">
        <v>-427993</v>
      </c>
      <c r="G22" s="213">
        <v>-85808</v>
      </c>
      <c r="H22" s="213">
        <v>-175674</v>
      </c>
      <c r="I22" s="213">
        <v>-25687</v>
      </c>
      <c r="J22" s="213">
        <v>210014</v>
      </c>
      <c r="K22" s="213">
        <v>163364</v>
      </c>
      <c r="L22" s="213">
        <v>-109586</v>
      </c>
      <c r="M22" s="213">
        <v>-109060</v>
      </c>
      <c r="N22" s="217"/>
      <c r="O22" s="156"/>
    </row>
    <row r="23" spans="1:15" s="126" customFormat="1" ht="16.5" customHeight="1">
      <c r="A23" s="305" t="s">
        <v>422</v>
      </c>
      <c r="B23" s="267"/>
      <c r="C23" s="159" t="s">
        <v>147</v>
      </c>
      <c r="D23" s="212">
        <v>0</v>
      </c>
      <c r="E23" s="212">
        <v>2089</v>
      </c>
      <c r="F23" s="212">
        <v>432</v>
      </c>
      <c r="G23" s="212">
        <v>1798</v>
      </c>
      <c r="H23" s="212">
        <v>1280</v>
      </c>
      <c r="I23" s="212">
        <v>4765</v>
      </c>
      <c r="J23" s="212">
        <v>6967</v>
      </c>
      <c r="K23" s="212">
        <v>-181.00000000000094</v>
      </c>
      <c r="L23" s="212">
        <v>-2306</v>
      </c>
      <c r="M23" s="213">
        <v>2853</v>
      </c>
      <c r="N23" s="217"/>
      <c r="O23" s="156"/>
    </row>
    <row r="24" spans="1:15" s="126" customFormat="1" ht="16.5" customHeight="1">
      <c r="A24" s="305" t="s">
        <v>419</v>
      </c>
      <c r="B24" s="267"/>
      <c r="C24" s="159" t="s">
        <v>139</v>
      </c>
      <c r="D24" s="212">
        <v>165459</v>
      </c>
      <c r="E24" s="212">
        <v>45957</v>
      </c>
      <c r="F24" s="212">
        <v>-428425</v>
      </c>
      <c r="G24" s="212">
        <v>-87606</v>
      </c>
      <c r="H24" s="212">
        <v>-176954</v>
      </c>
      <c r="I24" s="212">
        <v>-30452</v>
      </c>
      <c r="J24" s="212">
        <v>203047</v>
      </c>
      <c r="K24" s="212">
        <v>163545</v>
      </c>
      <c r="L24" s="212">
        <v>-107280</v>
      </c>
      <c r="M24" s="213">
        <v>-111913</v>
      </c>
      <c r="N24" s="217"/>
      <c r="O24" s="156"/>
    </row>
    <row r="25" spans="1:15" s="126" customFormat="1" ht="16.5" customHeight="1">
      <c r="A25" s="305" t="s">
        <v>420</v>
      </c>
      <c r="B25" s="267"/>
      <c r="C25" s="159" t="s">
        <v>133</v>
      </c>
      <c r="D25" s="212">
        <v>265155</v>
      </c>
      <c r="E25" s="212">
        <v>283659</v>
      </c>
      <c r="F25" s="212">
        <v>18100</v>
      </c>
      <c r="G25" s="212">
        <v>56668</v>
      </c>
      <c r="H25" s="212">
        <v>27500</v>
      </c>
      <c r="I25" s="212">
        <v>68447</v>
      </c>
      <c r="J25" s="212">
        <v>293781</v>
      </c>
      <c r="K25" s="212">
        <v>263064</v>
      </c>
      <c r="L25" s="212">
        <v>22400</v>
      </c>
      <c r="M25" s="213">
        <v>24570</v>
      </c>
      <c r="N25" s="217"/>
      <c r="O25" s="156"/>
    </row>
    <row r="26" spans="1:15" s="126" customFormat="1" ht="16.5" customHeight="1">
      <c r="A26" s="305" t="s">
        <v>421</v>
      </c>
      <c r="B26" s="267"/>
      <c r="C26" s="158" t="s">
        <v>134</v>
      </c>
      <c r="D26" s="212">
        <v>-99696</v>
      </c>
      <c r="E26" s="212">
        <v>-237702</v>
      </c>
      <c r="F26" s="212">
        <v>-446525</v>
      </c>
      <c r="G26" s="212">
        <v>-144274</v>
      </c>
      <c r="H26" s="212">
        <v>-204454</v>
      </c>
      <c r="I26" s="212">
        <v>-98899</v>
      </c>
      <c r="J26" s="212">
        <v>-90734</v>
      </c>
      <c r="K26" s="212">
        <v>-99519</v>
      </c>
      <c r="L26" s="212">
        <v>-129680</v>
      </c>
      <c r="M26" s="213">
        <v>-136483</v>
      </c>
      <c r="N26" s="217"/>
      <c r="O26" s="156"/>
    </row>
    <row r="27" spans="1:15" s="126" customFormat="1" ht="16.5" customHeight="1">
      <c r="A27" s="136" t="s">
        <v>300</v>
      </c>
      <c r="B27" s="267"/>
      <c r="C27" s="158" t="s">
        <v>87</v>
      </c>
      <c r="D27" s="212">
        <v>37830</v>
      </c>
      <c r="E27" s="212">
        <v>16743</v>
      </c>
      <c r="F27" s="212">
        <v>118730</v>
      </c>
      <c r="G27" s="212">
        <v>27997</v>
      </c>
      <c r="H27" s="212">
        <v>84731</v>
      </c>
      <c r="I27" s="212">
        <v>31043</v>
      </c>
      <c r="J27" s="212">
        <v>55477</v>
      </c>
      <c r="K27" s="212">
        <v>100646</v>
      </c>
      <c r="L27" s="212">
        <v>42666</v>
      </c>
      <c r="M27" s="213">
        <v>214190</v>
      </c>
      <c r="N27" s="217"/>
      <c r="O27" s="156"/>
    </row>
    <row r="28" spans="1:15" s="126" customFormat="1" ht="16.5" customHeight="1">
      <c r="A28" s="133"/>
      <c r="B28" s="267"/>
      <c r="C28" s="158"/>
      <c r="D28" s="355"/>
      <c r="E28" s="356"/>
      <c r="F28" s="356"/>
      <c r="G28" s="356"/>
      <c r="H28" s="356"/>
      <c r="I28" s="356"/>
      <c r="J28" s="356"/>
      <c r="K28" s="356"/>
      <c r="L28" s="356"/>
      <c r="M28" s="357"/>
      <c r="N28" s="217"/>
      <c r="O28" s="156"/>
    </row>
    <row r="29" spans="1:15" s="126" customFormat="1" ht="16.5" customHeight="1">
      <c r="A29" s="136" t="s">
        <v>301</v>
      </c>
      <c r="B29" s="154"/>
      <c r="C29" s="180" t="s">
        <v>513</v>
      </c>
      <c r="D29" s="237">
        <f>D30+D31+D33+D34+D36+D38+D39+D40</f>
        <v>86550.99999999997</v>
      </c>
      <c r="E29" s="237">
        <f aca="true" t="shared" si="1" ref="E29:M29">E30+E31+E33+E34+E36+E38+E39+E40</f>
        <v>-56775.99999999977</v>
      </c>
      <c r="F29" s="237">
        <f t="shared" si="1"/>
        <v>209755.99999999942</v>
      </c>
      <c r="G29" s="237">
        <f t="shared" si="1"/>
        <v>206087.0000000007</v>
      </c>
      <c r="H29" s="237">
        <f t="shared" si="1"/>
        <v>172599.99999999977</v>
      </c>
      <c r="I29" s="237">
        <f t="shared" si="1"/>
        <v>235982.00000000023</v>
      </c>
      <c r="J29" s="237">
        <f t="shared" si="1"/>
        <v>-450837.0000000004</v>
      </c>
      <c r="K29" s="237">
        <f t="shared" si="1"/>
        <v>129694.00000000099</v>
      </c>
      <c r="L29" s="237">
        <f t="shared" si="1"/>
        <v>87247.99999999924</v>
      </c>
      <c r="M29" s="237">
        <f t="shared" si="1"/>
        <v>-447801.9999999996</v>
      </c>
      <c r="N29" s="217"/>
      <c r="O29" s="156"/>
    </row>
    <row r="30" spans="1:15" s="126" customFormat="1" ht="16.5" customHeight="1">
      <c r="A30" s="136" t="s">
        <v>302</v>
      </c>
      <c r="B30" s="267"/>
      <c r="C30" s="158" t="s">
        <v>90</v>
      </c>
      <c r="D30" s="214">
        <v>0</v>
      </c>
      <c r="E30" s="214">
        <v>0</v>
      </c>
      <c r="F30" s="214">
        <v>665</v>
      </c>
      <c r="G30" s="214">
        <v>3315</v>
      </c>
      <c r="H30" s="214">
        <v>136800</v>
      </c>
      <c r="I30" s="214">
        <v>95953</v>
      </c>
      <c r="J30" s="214">
        <v>66427</v>
      </c>
      <c r="K30" s="214">
        <v>51336</v>
      </c>
      <c r="L30" s="214">
        <v>35829</v>
      </c>
      <c r="M30" s="238">
        <v>39289</v>
      </c>
      <c r="N30" s="217"/>
      <c r="O30" s="156"/>
    </row>
    <row r="31" spans="1:15" s="126" customFormat="1" ht="16.5" customHeight="1">
      <c r="A31" s="136" t="s">
        <v>303</v>
      </c>
      <c r="B31" s="267"/>
      <c r="C31" s="158" t="s">
        <v>100</v>
      </c>
      <c r="D31" s="212">
        <v>2816</v>
      </c>
      <c r="E31" s="212">
        <v>-17425</v>
      </c>
      <c r="F31" s="212">
        <v>-33356</v>
      </c>
      <c r="G31" s="212">
        <v>-57103</v>
      </c>
      <c r="H31" s="212">
        <v>-70778</v>
      </c>
      <c r="I31" s="212">
        <v>-15063</v>
      </c>
      <c r="J31" s="212">
        <v>-364805</v>
      </c>
      <c r="K31" s="212">
        <v>145647</v>
      </c>
      <c r="L31" s="212">
        <v>-191789</v>
      </c>
      <c r="M31" s="213">
        <v>-243556</v>
      </c>
      <c r="N31" s="217"/>
      <c r="O31" s="156"/>
    </row>
    <row r="32" spans="1:15" s="126" customFormat="1" ht="16.5" customHeight="1">
      <c r="A32" s="133"/>
      <c r="B32" s="267"/>
      <c r="C32" s="160"/>
      <c r="D32" s="358"/>
      <c r="E32" s="359"/>
      <c r="F32" s="359"/>
      <c r="G32" s="359"/>
      <c r="H32" s="359"/>
      <c r="I32" s="359"/>
      <c r="J32" s="359"/>
      <c r="K32" s="359"/>
      <c r="L32" s="356"/>
      <c r="M32" s="357"/>
      <c r="N32" s="217"/>
      <c r="O32" s="156"/>
    </row>
    <row r="33" spans="1:15" s="126" customFormat="1" ht="16.5" customHeight="1">
      <c r="A33" s="136" t="s">
        <v>304</v>
      </c>
      <c r="B33" s="267"/>
      <c r="C33" s="160" t="s">
        <v>98</v>
      </c>
      <c r="D33" s="212">
        <v>32695.890459734925</v>
      </c>
      <c r="E33" s="212">
        <v>37421.00006439682</v>
      </c>
      <c r="F33" s="212">
        <v>-10459.604967092331</v>
      </c>
      <c r="G33" s="212">
        <v>2865.1185862605644</v>
      </c>
      <c r="H33" s="212">
        <v>-4167.753982390991</v>
      </c>
      <c r="I33" s="212">
        <v>-25073.598291800976</v>
      </c>
      <c r="J33" s="212">
        <v>12616.262094486956</v>
      </c>
      <c r="K33" s="212">
        <v>60005.44197185377</v>
      </c>
      <c r="L33" s="212">
        <v>58253.99870812623</v>
      </c>
      <c r="M33" s="213">
        <v>79381.43085753541</v>
      </c>
      <c r="N33" s="218"/>
      <c r="O33" s="156"/>
    </row>
    <row r="34" spans="1:15" s="126" customFormat="1" ht="16.5" customHeight="1">
      <c r="A34" s="136" t="s">
        <v>305</v>
      </c>
      <c r="B34" s="267"/>
      <c r="C34" s="158" t="s">
        <v>97</v>
      </c>
      <c r="D34" s="215">
        <v>-32717</v>
      </c>
      <c r="E34" s="215">
        <v>-102430</v>
      </c>
      <c r="F34" s="215">
        <v>-12773.89265722224</v>
      </c>
      <c r="G34" s="215">
        <v>-14794.048785347239</v>
      </c>
      <c r="H34" s="215">
        <v>14903.973056523504</v>
      </c>
      <c r="I34" s="215">
        <v>45013.95725414225</v>
      </c>
      <c r="J34" s="215">
        <v>3155.2070697993104</v>
      </c>
      <c r="K34" s="215">
        <v>-28974.977404172638</v>
      </c>
      <c r="L34" s="215">
        <v>-51401.58929499602</v>
      </c>
      <c r="M34" s="239">
        <v>-121902.45742518641</v>
      </c>
      <c r="N34" s="217"/>
      <c r="O34" s="156"/>
    </row>
    <row r="35" spans="1:15" s="126" customFormat="1" ht="16.5" customHeight="1">
      <c r="A35" s="305" t="s">
        <v>499</v>
      </c>
      <c r="B35" s="267"/>
      <c r="C35" s="159" t="s">
        <v>127</v>
      </c>
      <c r="D35" s="215">
        <v>0</v>
      </c>
      <c r="E35" s="215">
        <v>0</v>
      </c>
      <c r="F35" s="215">
        <v>0</v>
      </c>
      <c r="G35" s="215">
        <v>0</v>
      </c>
      <c r="H35" s="215">
        <v>0</v>
      </c>
      <c r="I35" s="215">
        <v>7348</v>
      </c>
      <c r="J35" s="215">
        <v>4980</v>
      </c>
      <c r="K35" s="215">
        <v>2149</v>
      </c>
      <c r="L35" s="215">
        <v>-6635</v>
      </c>
      <c r="M35" s="239">
        <v>-3700</v>
      </c>
      <c r="N35" s="217"/>
      <c r="O35" s="156"/>
    </row>
    <row r="36" spans="1:15" s="126" customFormat="1" ht="16.5" customHeight="1">
      <c r="A36" s="136" t="s">
        <v>306</v>
      </c>
      <c r="B36" s="267"/>
      <c r="C36" s="159" t="s">
        <v>99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800</v>
      </c>
      <c r="K36" s="213">
        <v>700</v>
      </c>
      <c r="L36" s="213">
        <v>200</v>
      </c>
      <c r="M36" s="213">
        <v>-3100</v>
      </c>
      <c r="N36" s="217"/>
      <c r="O36" s="156"/>
    </row>
    <row r="37" spans="1:15" s="126" customFormat="1" ht="16.5" customHeight="1">
      <c r="A37" s="133"/>
      <c r="B37" s="267"/>
      <c r="C37" s="160"/>
      <c r="D37" s="358"/>
      <c r="E37" s="359"/>
      <c r="F37" s="359"/>
      <c r="G37" s="359"/>
      <c r="H37" s="359"/>
      <c r="I37" s="359"/>
      <c r="J37" s="359"/>
      <c r="K37" s="359"/>
      <c r="L37" s="359"/>
      <c r="M37" s="360"/>
      <c r="N37" s="217"/>
      <c r="O37" s="156"/>
    </row>
    <row r="38" spans="1:15" s="126" customFormat="1" ht="16.5" customHeight="1">
      <c r="A38" s="136" t="s">
        <v>307</v>
      </c>
      <c r="B38" s="267"/>
      <c r="C38" s="158" t="s">
        <v>148</v>
      </c>
      <c r="D38" s="212">
        <v>83756.10954026505</v>
      </c>
      <c r="E38" s="212">
        <v>25657.99993560341</v>
      </c>
      <c r="F38" s="212">
        <v>265680.497624314</v>
      </c>
      <c r="G38" s="212">
        <v>271803.93019908736</v>
      </c>
      <c r="H38" s="212">
        <v>95841.78092586726</v>
      </c>
      <c r="I38" s="212">
        <v>135151.64103765896</v>
      </c>
      <c r="J38" s="212">
        <v>-169030.46916428668</v>
      </c>
      <c r="K38" s="212">
        <v>-99019.46456768014</v>
      </c>
      <c r="L38" s="212">
        <v>236155.59058686905</v>
      </c>
      <c r="M38" s="213">
        <v>-197913.97343234858</v>
      </c>
      <c r="N38" s="217"/>
      <c r="O38" s="156"/>
    </row>
    <row r="39" spans="1:15" s="126" customFormat="1" ht="16.5" customHeight="1">
      <c r="A39" s="136" t="s">
        <v>308</v>
      </c>
      <c r="B39" s="267"/>
      <c r="C39" s="158" t="s">
        <v>149</v>
      </c>
      <c r="D39" s="212">
        <v>0</v>
      </c>
      <c r="E39" s="212">
        <v>0</v>
      </c>
      <c r="F39" s="212">
        <v>0</v>
      </c>
      <c r="G39" s="212">
        <v>0</v>
      </c>
      <c r="H39" s="212">
        <v>0</v>
      </c>
      <c r="I39" s="212">
        <v>0</v>
      </c>
      <c r="J39" s="212">
        <v>0</v>
      </c>
      <c r="K39" s="212">
        <v>0</v>
      </c>
      <c r="L39" s="212">
        <v>0</v>
      </c>
      <c r="M39" s="213">
        <v>0</v>
      </c>
      <c r="N39" s="217"/>
      <c r="O39" s="156"/>
    </row>
    <row r="40" spans="1:15" s="126" customFormat="1" ht="16.5" customHeight="1">
      <c r="A40" s="136" t="s">
        <v>309</v>
      </c>
      <c r="B40" s="267"/>
      <c r="C40" s="158" t="s">
        <v>150</v>
      </c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215">
        <v>0</v>
      </c>
      <c r="M40" s="215">
        <v>0</v>
      </c>
      <c r="N40" s="217"/>
      <c r="O40" s="156"/>
    </row>
    <row r="41" spans="1:15" s="126" customFormat="1" ht="16.5" customHeight="1">
      <c r="A41" s="149"/>
      <c r="B41" s="267"/>
      <c r="C41" s="160"/>
      <c r="D41" s="355"/>
      <c r="E41" s="356"/>
      <c r="F41" s="356"/>
      <c r="G41" s="356"/>
      <c r="H41" s="356"/>
      <c r="I41" s="356"/>
      <c r="J41" s="356"/>
      <c r="K41" s="356"/>
      <c r="L41" s="356"/>
      <c r="M41" s="357"/>
      <c r="N41" s="217"/>
      <c r="O41" s="156"/>
    </row>
    <row r="42" spans="1:15" s="126" customFormat="1" ht="16.5" customHeight="1">
      <c r="A42" s="136" t="s">
        <v>310</v>
      </c>
      <c r="B42" s="154"/>
      <c r="C42" s="161" t="s">
        <v>91</v>
      </c>
      <c r="D42" s="408">
        <f>D43</f>
        <v>41023</v>
      </c>
      <c r="E42" s="408">
        <f aca="true" t="shared" si="2" ref="E42:M42">E43</f>
        <v>26738.999999999767</v>
      </c>
      <c r="F42" s="408">
        <f t="shared" si="2"/>
        <v>-36061</v>
      </c>
      <c r="G42" s="408">
        <f t="shared" si="2"/>
        <v>6895.390909090871</v>
      </c>
      <c r="H42" s="408">
        <f t="shared" si="2"/>
        <v>-40855.99999999977</v>
      </c>
      <c r="I42" s="408">
        <f t="shared" si="2"/>
        <v>-6840.0030000001425</v>
      </c>
      <c r="J42" s="408">
        <f t="shared" si="2"/>
        <v>-1826.9999999995343</v>
      </c>
      <c r="K42" s="408">
        <f t="shared" si="2"/>
        <v>78067.99999999884</v>
      </c>
      <c r="L42" s="408">
        <f t="shared" si="2"/>
        <v>46923.00000000093</v>
      </c>
      <c r="M42" s="408">
        <f t="shared" si="2"/>
        <v>28179.999999999534</v>
      </c>
      <c r="N42" s="217"/>
      <c r="O42" s="156"/>
    </row>
    <row r="43" spans="1:15" s="126" customFormat="1" ht="16.5" customHeight="1">
      <c r="A43" s="136" t="s">
        <v>311</v>
      </c>
      <c r="B43" s="267"/>
      <c r="C43" s="162" t="s">
        <v>114</v>
      </c>
      <c r="D43" s="407">
        <f>D46-(D10+D12+D30+D31+D33+D34+D36+D38)</f>
        <v>41023</v>
      </c>
      <c r="E43" s="407">
        <f aca="true" t="shared" si="3" ref="E43:M43">E46-(E10+E12+E30+E31+E33+E34+E36+E38)</f>
        <v>26738.999999999767</v>
      </c>
      <c r="F43" s="407">
        <f t="shared" si="3"/>
        <v>-36061</v>
      </c>
      <c r="G43" s="407">
        <f t="shared" si="3"/>
        <v>6895.390909090871</v>
      </c>
      <c r="H43" s="407">
        <f t="shared" si="3"/>
        <v>-40855.99999999977</v>
      </c>
      <c r="I43" s="407">
        <f t="shared" si="3"/>
        <v>-6840.0030000001425</v>
      </c>
      <c r="J43" s="407">
        <f t="shared" si="3"/>
        <v>-1826.9999999995343</v>
      </c>
      <c r="K43" s="407">
        <f t="shared" si="3"/>
        <v>78067.99999999884</v>
      </c>
      <c r="L43" s="407">
        <f t="shared" si="3"/>
        <v>46923.00000000093</v>
      </c>
      <c r="M43" s="407">
        <f t="shared" si="3"/>
        <v>28179.999999999534</v>
      </c>
      <c r="N43" s="217"/>
      <c r="O43" s="156"/>
    </row>
    <row r="44" spans="1:15" s="126" customFormat="1" ht="16.5" customHeight="1">
      <c r="A44" s="136" t="s">
        <v>312</v>
      </c>
      <c r="B44" s="267"/>
      <c r="C44" s="158" t="s">
        <v>89</v>
      </c>
      <c r="D44" s="212">
        <v>0</v>
      </c>
      <c r="E44" s="212">
        <v>0</v>
      </c>
      <c r="F44" s="212">
        <v>0</v>
      </c>
      <c r="G44" s="212">
        <v>0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7"/>
      <c r="O44" s="156"/>
    </row>
    <row r="45" spans="1:15" s="126" customFormat="1" ht="11.25" customHeight="1" thickBot="1">
      <c r="A45" s="149"/>
      <c r="B45" s="267"/>
      <c r="C45" s="158"/>
      <c r="D45" s="361"/>
      <c r="E45" s="362"/>
      <c r="F45" s="362"/>
      <c r="G45" s="362"/>
      <c r="H45" s="362"/>
      <c r="I45" s="362"/>
      <c r="J45" s="362"/>
      <c r="K45" s="362"/>
      <c r="L45" s="362"/>
      <c r="M45" s="363"/>
      <c r="N45" s="219"/>
      <c r="O45" s="156"/>
    </row>
    <row r="46" spans="1:15" s="126" customFormat="1" ht="20.25" customHeight="1" thickBot="1" thickTop="1">
      <c r="A46" s="163" t="s">
        <v>313</v>
      </c>
      <c r="B46" s="270"/>
      <c r="C46" s="152" t="s">
        <v>154</v>
      </c>
      <c r="D46" s="216">
        <v>1001122</v>
      </c>
      <c r="E46" s="216">
        <v>172644</v>
      </c>
      <c r="F46" s="216">
        <v>390532.9999999994</v>
      </c>
      <c r="G46" s="216">
        <v>789396.0000000007</v>
      </c>
      <c r="H46" s="216">
        <v>704967</v>
      </c>
      <c r="I46" s="216">
        <v>376707</v>
      </c>
      <c r="J46" s="216">
        <v>613855</v>
      </c>
      <c r="K46" s="216">
        <v>1620483</v>
      </c>
      <c r="L46" s="216">
        <v>1408067</v>
      </c>
      <c r="M46" s="240">
        <v>1314360</v>
      </c>
      <c r="N46" s="220"/>
      <c r="O46" s="156"/>
    </row>
    <row r="47" spans="1:15" s="126" customFormat="1" ht="9" customHeight="1" thickBot="1" thickTop="1">
      <c r="A47" s="149"/>
      <c r="B47" s="267"/>
      <c r="C47" s="180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56"/>
    </row>
    <row r="48" spans="1:17" ht="20.25" thickBot="1" thickTop="1">
      <c r="A48" s="149"/>
      <c r="B48" s="277"/>
      <c r="C48" s="269" t="s">
        <v>93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9"/>
      <c r="O48" s="50"/>
      <c r="Q48" s="33"/>
    </row>
    <row r="49" spans="1:17" ht="8.25" customHeight="1" thickTop="1">
      <c r="A49" s="149"/>
      <c r="B49" s="266"/>
      <c r="C49" s="170"/>
      <c r="D49" s="171"/>
      <c r="E49" s="171"/>
      <c r="F49" s="171"/>
      <c r="G49" s="171"/>
      <c r="H49" s="171"/>
      <c r="I49" s="171"/>
      <c r="J49" s="171"/>
      <c r="K49" s="264"/>
      <c r="L49" s="264"/>
      <c r="M49" s="264"/>
      <c r="N49" s="264"/>
      <c r="O49" s="50"/>
      <c r="Q49" s="33"/>
    </row>
    <row r="50" spans="1:17" ht="15.75">
      <c r="A50" s="149"/>
      <c r="B50" s="266"/>
      <c r="C50" s="288"/>
      <c r="D50" s="33"/>
      <c r="E50" s="33"/>
      <c r="F50" s="33"/>
      <c r="G50" s="33"/>
      <c r="H50" s="33"/>
      <c r="I50" s="33"/>
      <c r="J50" s="33"/>
      <c r="K50" s="47"/>
      <c r="L50" s="47"/>
      <c r="N50" s="47"/>
      <c r="O50" s="50"/>
      <c r="Q50" s="33"/>
    </row>
    <row r="51" spans="1:17" ht="15.75">
      <c r="A51" s="149"/>
      <c r="B51" s="266"/>
      <c r="C51" s="33" t="s">
        <v>151</v>
      </c>
      <c r="D51" s="33"/>
      <c r="E51" s="33"/>
      <c r="F51" s="33"/>
      <c r="G51" s="33"/>
      <c r="H51" s="33"/>
      <c r="I51" s="33"/>
      <c r="J51" s="33"/>
      <c r="K51" s="47"/>
      <c r="L51" s="47"/>
      <c r="M51" s="33" t="s">
        <v>92</v>
      </c>
      <c r="N51" s="47"/>
      <c r="O51" s="50"/>
      <c r="Q51" s="33"/>
    </row>
    <row r="52" spans="1:17" ht="15.75">
      <c r="A52" s="149"/>
      <c r="B52" s="266"/>
      <c r="C52" s="71" t="s">
        <v>152</v>
      </c>
      <c r="D52" s="33"/>
      <c r="E52" s="33"/>
      <c r="F52" s="33"/>
      <c r="G52" s="33"/>
      <c r="H52" s="33"/>
      <c r="I52" s="33"/>
      <c r="J52" s="33"/>
      <c r="K52" s="47"/>
      <c r="L52" s="47"/>
      <c r="M52" s="33" t="s">
        <v>153</v>
      </c>
      <c r="N52" s="47"/>
      <c r="O52" s="50"/>
      <c r="Q52" s="33"/>
    </row>
    <row r="53" spans="1:17" ht="15.75">
      <c r="A53" s="149"/>
      <c r="B53" s="266"/>
      <c r="C53" s="71" t="s">
        <v>145</v>
      </c>
      <c r="D53" s="312"/>
      <c r="E53" s="312"/>
      <c r="F53" s="312"/>
      <c r="G53" s="312"/>
      <c r="H53" s="312"/>
      <c r="I53" s="312"/>
      <c r="J53" s="312"/>
      <c r="K53" s="47"/>
      <c r="L53" s="47"/>
      <c r="N53" s="47"/>
      <c r="O53" s="50"/>
      <c r="Q53" s="33"/>
    </row>
    <row r="54" spans="1:17" ht="9.75" customHeight="1" thickBot="1">
      <c r="A54" s="173"/>
      <c r="B54" s="268"/>
      <c r="C54" s="275"/>
      <c r="D54" s="276"/>
      <c r="E54" s="276"/>
      <c r="F54" s="276"/>
      <c r="G54" s="276"/>
      <c r="H54" s="276"/>
      <c r="I54" s="276"/>
      <c r="J54" s="276"/>
      <c r="K54" s="57"/>
      <c r="L54" s="57"/>
      <c r="M54" s="57"/>
      <c r="N54" s="57"/>
      <c r="O54" s="58"/>
      <c r="Q54" s="33"/>
    </row>
    <row r="55" spans="1:17" ht="16.5" thickTop="1">
      <c r="A55" s="55"/>
      <c r="B55" s="71"/>
      <c r="C55" s="7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7" spans="2:16" ht="15" customHeight="1">
      <c r="B57" s="318" t="s">
        <v>193</v>
      </c>
      <c r="C57" s="308"/>
      <c r="D57" s="415" t="str">
        <f>IF(COUNTA(D10:M10,D12:M27,D29:M31,D33:M36,D38:M40,D42:M44,D46:M46)/310*100=100,"OK - Table 3A is fully completed","WARNING - Table 3A is not fully completed, please fill in figure, L, M or 0")</f>
        <v>OK - Table 3A is fully completed</v>
      </c>
      <c r="E57" s="415"/>
      <c r="F57" s="415"/>
      <c r="G57" s="415"/>
      <c r="H57" s="415"/>
      <c r="I57" s="415"/>
      <c r="J57" s="415"/>
      <c r="K57" s="415"/>
      <c r="L57" s="415"/>
      <c r="M57" s="415"/>
      <c r="N57" s="309"/>
      <c r="O57" s="295"/>
      <c r="P57" s="319"/>
    </row>
    <row r="58" spans="2:16" ht="15">
      <c r="B58" s="296" t="s">
        <v>194</v>
      </c>
      <c r="C58" s="144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297"/>
      <c r="P58" s="319"/>
    </row>
    <row r="59" spans="2:16" ht="15.75">
      <c r="B59" s="319"/>
      <c r="C59" s="311" t="s">
        <v>480</v>
      </c>
      <c r="D59" s="378">
        <f>IF(D46="M",0,D46)-IF(D10="M",0,D10)-IF(D12="M",0,D12)-IF(D29="M",0,D29)-IF(D42="M",0,D42)</f>
        <v>0</v>
      </c>
      <c r="E59" s="378">
        <f aca="true" t="shared" si="4" ref="E59:J59">IF(E46="M",0,E46)-IF(E10="M",0,E10)-IF(E12="M",0,E12)-IF(E29="M",0,E29)-IF(E42="M",0,E42)</f>
        <v>0</v>
      </c>
      <c r="F59" s="378">
        <f t="shared" si="4"/>
        <v>0</v>
      </c>
      <c r="G59" s="378">
        <f t="shared" si="4"/>
        <v>0</v>
      </c>
      <c r="H59" s="378">
        <f t="shared" si="4"/>
        <v>0</v>
      </c>
      <c r="I59" s="378">
        <f t="shared" si="4"/>
        <v>0</v>
      </c>
      <c r="J59" s="378">
        <f t="shared" si="4"/>
        <v>-5.820766091346741E-11</v>
      </c>
      <c r="K59" s="378">
        <f>IF(K46="M",0,K46)-IF(K10="M",0,K10)-IF(K12="M",0,K12)-IF(K29="M",0,K29)-IF(K42="M",0,K42)</f>
        <v>1.7462298274040222E-10</v>
      </c>
      <c r="L59" s="378">
        <f>IF(L46="M",0,L46)-IF(L10="M",0,L10)-IF(L12="M",0,L12)-IF(L29="M",0,L29)-IF(L42="M",0,L42)</f>
        <v>-1.7462298274040222E-10</v>
      </c>
      <c r="M59" s="378">
        <f>IF(M46="M",0,M46)-IF(M10="M",0,M10)-IF(M12="M",0,M12)-IF(M29="M",0,M29)-IF(M42="M",0,M42)</f>
        <v>5.820766091346741E-11</v>
      </c>
      <c r="N59" s="320"/>
      <c r="O59" s="297"/>
      <c r="P59" s="319"/>
    </row>
    <row r="60" spans="2:16" ht="15.75">
      <c r="B60" s="319"/>
      <c r="C60" s="311" t="s">
        <v>481</v>
      </c>
      <c r="D60" s="378">
        <f>IF(D12="M",0,D12)-IF(D13="M",0,D13)-IF(D14="M",0,D14)-IF(D15="M",0,D15)-IF(D22="M",0,D22)-IF(D27="M",0,D27)</f>
        <v>0</v>
      </c>
      <c r="E60" s="378">
        <f aca="true" t="shared" si="5" ref="E60:J60">IF(E12="M",0,E12)-IF(E13="M",0,E13)-IF(E14="M",0,E14)-IF(E15="M",0,E15)-IF(E22="M",0,E22)-IF(E27="M",0,E27)</f>
        <v>0</v>
      </c>
      <c r="F60" s="378">
        <f t="shared" si="5"/>
        <v>0</v>
      </c>
      <c r="G60" s="378">
        <f t="shared" si="5"/>
        <v>0</v>
      </c>
      <c r="H60" s="378">
        <f t="shared" si="5"/>
        <v>0</v>
      </c>
      <c r="I60" s="378">
        <f t="shared" si="5"/>
        <v>0</v>
      </c>
      <c r="J60" s="378">
        <f t="shared" si="5"/>
        <v>0</v>
      </c>
      <c r="K60" s="378">
        <f>IF(K12="M",0,K12)-IF(K13="M",0,K13)-IF(K14="M",0,K14)-IF(K15="M",0,K15)-IF(K22="M",0,K22)-IF(K27="M",0,K27)</f>
        <v>0</v>
      </c>
      <c r="L60" s="378">
        <f>IF(L12="M",0,L12)-IF(L13="M",0,L13)-IF(L14="M",0,L14)-IF(L15="M",0,L15)-IF(L22="M",0,L22)-IF(L27="M",0,L27)</f>
        <v>0</v>
      </c>
      <c r="M60" s="378">
        <f>IF(M12="M",0,M12)-IF(M13="M",0,M13)-IF(M14="M",0,M14)-IF(M15="M",0,M15)-IF(M22="M",0,M22)-IF(M27="M",0,M27)</f>
        <v>0</v>
      </c>
      <c r="N60" s="320"/>
      <c r="O60" s="297"/>
      <c r="P60" s="319"/>
    </row>
    <row r="61" spans="2:16" ht="15.75">
      <c r="B61" s="319"/>
      <c r="C61" s="186" t="s">
        <v>490</v>
      </c>
      <c r="D61" s="378">
        <f>IF(D15="M",0,D15)-IF(D18="M",0,D18)-IF(D19="M",0,D19)</f>
        <v>0</v>
      </c>
      <c r="E61" s="378">
        <f aca="true" t="shared" si="6" ref="E61:J61">IF(E15="M",0,E15)-IF(E18="M",0,E18)-IF(E19="M",0,E19)</f>
        <v>0</v>
      </c>
      <c r="F61" s="378">
        <f t="shared" si="6"/>
        <v>0</v>
      </c>
      <c r="G61" s="378">
        <f t="shared" si="6"/>
        <v>0</v>
      </c>
      <c r="H61" s="378">
        <f t="shared" si="6"/>
        <v>0</v>
      </c>
      <c r="I61" s="378">
        <f t="shared" si="6"/>
        <v>0</v>
      </c>
      <c r="J61" s="378">
        <f t="shared" si="6"/>
        <v>0</v>
      </c>
      <c r="K61" s="378">
        <f>IF(K15="M",0,K15)-IF(K18="M",0,K18)-IF(K19="M",0,K19)</f>
        <v>0</v>
      </c>
      <c r="L61" s="378">
        <f>IF(L15="M",0,L15)-IF(L18="M",0,L18)-IF(L19="M",0,L19)</f>
        <v>0</v>
      </c>
      <c r="M61" s="378">
        <f>IF(M15="M",0,M15)-IF(M18="M",0,M18)-IF(M19="M",0,M19)</f>
        <v>0</v>
      </c>
      <c r="N61" s="320"/>
      <c r="O61" s="297"/>
      <c r="P61" s="319"/>
    </row>
    <row r="62" spans="2:16" ht="15.75">
      <c r="B62" s="319"/>
      <c r="C62" s="311" t="s">
        <v>482</v>
      </c>
      <c r="D62" s="378">
        <f>IF(D15="M",0,D15)-IF(D16="M",0,D16)-IF(D17="M",0,D17)</f>
        <v>0</v>
      </c>
      <c r="E62" s="378">
        <f aca="true" t="shared" si="7" ref="E62:J62">IF(E15="M",0,E15)-IF(E16="M",0,E16)-IF(E17="M",0,E17)</f>
        <v>0</v>
      </c>
      <c r="F62" s="378">
        <f t="shared" si="7"/>
        <v>0</v>
      </c>
      <c r="G62" s="378">
        <f t="shared" si="7"/>
        <v>0</v>
      </c>
      <c r="H62" s="378">
        <f t="shared" si="7"/>
        <v>0</v>
      </c>
      <c r="I62" s="378">
        <f t="shared" si="7"/>
        <v>0</v>
      </c>
      <c r="J62" s="378">
        <f t="shared" si="7"/>
        <v>0</v>
      </c>
      <c r="K62" s="378">
        <f>IF(K15="M",0,K15)-IF(K16="M",0,K16)-IF(K17="M",0,K17)</f>
        <v>0</v>
      </c>
      <c r="L62" s="378">
        <f>IF(L15="M",0,L15)-IF(L16="M",0,L16)-IF(L17="M",0,L17)</f>
        <v>0</v>
      </c>
      <c r="M62" s="378">
        <f>IF(M15="M",0,M15)-IF(M16="M",0,M16)-IF(M17="M",0,M17)</f>
        <v>0</v>
      </c>
      <c r="N62" s="320"/>
      <c r="O62" s="297"/>
      <c r="P62" s="319"/>
    </row>
    <row r="63" spans="2:16" ht="15.75">
      <c r="B63" s="319"/>
      <c r="C63" s="311" t="s">
        <v>488</v>
      </c>
      <c r="D63" s="378">
        <f>IF(D19="M",0,D19)-IF(D20="M",0,D20)-IF(D21="M",0,D21)</f>
        <v>0</v>
      </c>
      <c r="E63" s="378">
        <f aca="true" t="shared" si="8" ref="E63:J63">IF(E19="M",0,E19)-IF(E20="M",0,E20)-IF(E21="M",0,E21)</f>
        <v>0</v>
      </c>
      <c r="F63" s="378">
        <f t="shared" si="8"/>
        <v>0</v>
      </c>
      <c r="G63" s="378">
        <f t="shared" si="8"/>
        <v>0</v>
      </c>
      <c r="H63" s="378">
        <f t="shared" si="8"/>
        <v>0</v>
      </c>
      <c r="I63" s="378">
        <f t="shared" si="8"/>
        <v>0</v>
      </c>
      <c r="J63" s="378">
        <f t="shared" si="8"/>
        <v>0</v>
      </c>
      <c r="K63" s="378">
        <f>IF(K19="M",0,K19)-IF(K20="M",0,K20)-IF(K21="M",0,K21)</f>
        <v>0</v>
      </c>
      <c r="L63" s="378">
        <f>IF(L19="M",0,L19)-IF(L20="M",0,L20)-IF(L21="M",0,L21)</f>
        <v>0</v>
      </c>
      <c r="M63" s="378">
        <f>IF(M19="M",0,M19)-IF(M20="M",0,M20)-IF(M21="M",0,M21)</f>
        <v>0</v>
      </c>
      <c r="N63" s="320"/>
      <c r="O63" s="297"/>
      <c r="P63" s="319"/>
    </row>
    <row r="64" spans="2:16" ht="15.75">
      <c r="B64" s="319"/>
      <c r="C64" s="311" t="s">
        <v>491</v>
      </c>
      <c r="D64" s="378">
        <f>IF(D22="M",0,D22)-IF(D23="M",0,D23)-IF(D24="M",0,D24)</f>
        <v>0</v>
      </c>
      <c r="E64" s="378">
        <f aca="true" t="shared" si="9" ref="E64:J64">IF(E22="M",0,E22)-IF(E23="M",0,E23)-IF(E24="M",0,E24)</f>
        <v>0</v>
      </c>
      <c r="F64" s="378">
        <f t="shared" si="9"/>
        <v>0</v>
      </c>
      <c r="G64" s="378">
        <f t="shared" si="9"/>
        <v>0</v>
      </c>
      <c r="H64" s="378">
        <f t="shared" si="9"/>
        <v>0</v>
      </c>
      <c r="I64" s="378">
        <f t="shared" si="9"/>
        <v>0</v>
      </c>
      <c r="J64" s="378">
        <f t="shared" si="9"/>
        <v>0</v>
      </c>
      <c r="K64" s="378">
        <f>IF(K22="M",0,K22)-IF(K23="M",0,K23)-IF(K24="M",0,K24)</f>
        <v>0</v>
      </c>
      <c r="L64" s="378">
        <f>IF(L22="M",0,L22)-IF(L23="M",0,L23)-IF(L24="M",0,L24)</f>
        <v>0</v>
      </c>
      <c r="M64" s="378">
        <f>IF(M22="M",0,M22)-IF(M23="M",0,M23)-IF(M24="M",0,M24)</f>
        <v>0</v>
      </c>
      <c r="N64" s="320"/>
      <c r="O64" s="297"/>
      <c r="P64" s="319"/>
    </row>
    <row r="65" spans="2:16" ht="15.75">
      <c r="B65" s="319"/>
      <c r="C65" s="311" t="s">
        <v>489</v>
      </c>
      <c r="D65" s="378">
        <f>IF(D24="M",0,D24)-IF(D25="M",0,D25)-IF(D26="M",0,D26)</f>
        <v>0</v>
      </c>
      <c r="E65" s="378">
        <f aca="true" t="shared" si="10" ref="E65:J65">IF(E24="M",0,E24)-IF(E25="M",0,E25)-IF(E26="M",0,E26)</f>
        <v>0</v>
      </c>
      <c r="F65" s="378">
        <f t="shared" si="10"/>
        <v>0</v>
      </c>
      <c r="G65" s="378">
        <f t="shared" si="10"/>
        <v>0</v>
      </c>
      <c r="H65" s="378">
        <f t="shared" si="10"/>
        <v>0</v>
      </c>
      <c r="I65" s="378">
        <f t="shared" si="10"/>
        <v>0</v>
      </c>
      <c r="J65" s="378">
        <f t="shared" si="10"/>
        <v>0</v>
      </c>
      <c r="K65" s="378">
        <f>IF(K24="M",0,K24)-IF(K25="M",0,K25)-IF(K26="M",0,K26)</f>
        <v>0</v>
      </c>
      <c r="L65" s="378">
        <f>IF(L24="M",0,L24)-IF(L25="M",0,L25)-IF(L26="M",0,L26)</f>
        <v>0</v>
      </c>
      <c r="M65" s="378">
        <f>IF(M24="M",0,M24)-IF(M25="M",0,M25)-IF(M26="M",0,M26)</f>
        <v>0</v>
      </c>
      <c r="N65" s="320"/>
      <c r="O65" s="297"/>
      <c r="P65" s="319"/>
    </row>
    <row r="66" spans="2:16" ht="23.25">
      <c r="B66" s="319"/>
      <c r="C66" s="311" t="s">
        <v>483</v>
      </c>
      <c r="D66" s="378">
        <f>IF(D29="M",0,D29)-IF(D30="M",0,D30)-IF(D31="M",0,D31)-IF(D33="M",0,D33)-IF(D34="M",0,D34)-IF(D36="M",0,D36)-IF(D38="M",0,D38)-IF(D39="M",0,D39)-IF(D40="M",0,D40)</f>
        <v>0</v>
      </c>
      <c r="E66" s="378">
        <f aca="true" t="shared" si="11" ref="E66:J66">IF(E29="M",0,E29)-IF(E30="M",0,E30)-IF(E31="M",0,E31)-IF(E33="M",0,E33)-IF(E34="M",0,E34)-IF(E36="M",0,E36)-IF(E38="M",0,E38)-IF(E39="M",0,E39)-IF(E40="M",0,E40)</f>
        <v>0</v>
      </c>
      <c r="F66" s="378">
        <f t="shared" si="11"/>
        <v>0</v>
      </c>
      <c r="G66" s="378">
        <f t="shared" si="11"/>
        <v>0</v>
      </c>
      <c r="H66" s="378">
        <f t="shared" si="11"/>
        <v>-1.4551915228366852E-11</v>
      </c>
      <c r="I66" s="378">
        <f t="shared" si="11"/>
        <v>0</v>
      </c>
      <c r="J66" s="378">
        <f t="shared" si="11"/>
        <v>0</v>
      </c>
      <c r="K66" s="378">
        <f>IF(K29="M",0,K29)-IF(K30="M",0,K30)-IF(K31="M",0,K31)-IF(K33="M",0,K33)-IF(K34="M",0,K34)-IF(K36="M",0,K36)-IF(K38="M",0,K38)-IF(K39="M",0,K39)-IF(K40="M",0,K40)</f>
        <v>0</v>
      </c>
      <c r="L66" s="378">
        <f>IF(L29="M",0,L29)-IF(L30="M",0,L30)-IF(L31="M",0,L31)-IF(L33="M",0,L33)-IF(L34="M",0,L34)-IF(L36="M",0,L36)-IF(L38="M",0,L38)-IF(L39="M",0,L39)-IF(L40="M",0,L40)</f>
        <v>0</v>
      </c>
      <c r="M66" s="378">
        <f>IF(M29="M",0,M29)-IF(M30="M",0,M30)-IF(M31="M",0,M31)-IF(M33="M",0,M33)-IF(M34="M",0,M34)-IF(M36="M",0,M36)-IF(M38="M",0,M38)-IF(M39="M",0,M39)-IF(M40="M",0,M40)</f>
        <v>0</v>
      </c>
      <c r="N66" s="320"/>
      <c r="O66" s="297"/>
      <c r="P66" s="319"/>
    </row>
    <row r="67" spans="2:15" ht="15.75">
      <c r="B67" s="319"/>
      <c r="C67" s="311" t="s">
        <v>484</v>
      </c>
      <c r="D67" s="378">
        <f>IF(D42="M",0,D42)-IF(D43="M",0,D43)-IF(D44="M",0,D44)</f>
        <v>0</v>
      </c>
      <c r="E67" s="378">
        <f aca="true" t="shared" si="12" ref="E67:J67">IF(E42="M",0,E42)-IF(E43="M",0,E43)-IF(E44="M",0,E44)</f>
        <v>0</v>
      </c>
      <c r="F67" s="378">
        <f t="shared" si="12"/>
        <v>0</v>
      </c>
      <c r="G67" s="378">
        <f t="shared" si="12"/>
        <v>0</v>
      </c>
      <c r="H67" s="378">
        <f t="shared" si="12"/>
        <v>0</v>
      </c>
      <c r="I67" s="378">
        <f t="shared" si="12"/>
        <v>0</v>
      </c>
      <c r="J67" s="378">
        <f t="shared" si="12"/>
        <v>0</v>
      </c>
      <c r="K67" s="378">
        <f>IF(K42="M",0,K42)-IF(K43="M",0,K43)-IF(K44="M",0,K44)</f>
        <v>0</v>
      </c>
      <c r="L67" s="378">
        <f>IF(L42="M",0,L42)-IF(L43="M",0,L43)-IF(L44="M",0,L44)</f>
        <v>0</v>
      </c>
      <c r="M67" s="378">
        <f>IF(M42="M",0,M42)-IF(M43="M",0,M43)-IF(M44="M",0,M44)</f>
        <v>0</v>
      </c>
      <c r="N67" s="61"/>
      <c r="O67" s="297"/>
    </row>
    <row r="68" spans="2:15" ht="15.75">
      <c r="B68" s="313" t="s">
        <v>474</v>
      </c>
      <c r="C68" s="321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61"/>
      <c r="O68" s="297"/>
    </row>
    <row r="69" spans="2:15" ht="15.75">
      <c r="B69" s="319"/>
      <c r="C69" s="311" t="s">
        <v>485</v>
      </c>
      <c r="D69" s="376">
        <f>IF('Table 1'!J10="M",0,'Table 1'!J10)+IF('Table 3A'!D10="M",0,'Table 3A'!D10)</f>
        <v>103256.99700000009</v>
      </c>
      <c r="E69" s="376">
        <f>IF('Table 1'!K10="M",0,'Table 1'!K10)+IF('Table 3A'!E10="M",0,'Table 3A'!E10)</f>
        <v>-311003</v>
      </c>
      <c r="F69" s="376">
        <f>IF('Table 1'!L10="M",0,'Table 1'!L10)+IF('Table 3A'!F10="M",0,'Table 3A'!F10)</f>
        <v>-1016950</v>
      </c>
      <c r="G69" s="376">
        <f>IF('Table 1'!M10="M",0,'Table 1'!M10)+IF('Table 3A'!G10="M",0,'Table 3A'!G10)</f>
        <v>-542289.3909090909</v>
      </c>
      <c r="H69" s="376">
        <f>IF('Table 1'!N10="M",0,'Table 1'!N10)+IF('Table 3A'!H10="M",0,'Table 3A'!H10)</f>
        <v>-702838</v>
      </c>
      <c r="I69" s="376">
        <f>IF('Table 1'!O10="M",0,'Table 1'!O10)+IF('Table 3A'!I10="M",0,'Table 3A'!I10)</f>
        <v>396040.0029999999</v>
      </c>
      <c r="J69" s="376">
        <f>IF('Table 1'!P10="M",0,'Table 1'!P10)+IF('Table 3A'!J10="M",0,'Table 3A'!J10)</f>
        <v>619158</v>
      </c>
      <c r="K69" s="376">
        <f>IF('Table 1'!K10="M",0,'Table 1'!K10)+IF('Table 3A'!K10="M",0,'Table 3A'!K10)</f>
        <v>916590</v>
      </c>
      <c r="L69" s="376">
        <f>IF('Table 1'!L10="M",0,'Table 1'!L10)+IF('Table 3A'!L10="M",0,'Table 3A'!L10)</f>
        <v>-175491</v>
      </c>
      <c r="M69" s="376">
        <f>IF('Table 1'!M10="M",0,'Table 1'!M10)+IF('Table 3A'!M10="M",0,'Table 3A'!M10)</f>
        <v>-28968</v>
      </c>
      <c r="N69" s="61"/>
      <c r="O69" s="297"/>
    </row>
    <row r="70" spans="2:15" ht="15.75">
      <c r="B70" s="319"/>
      <c r="C70" s="311" t="s">
        <v>486</v>
      </c>
      <c r="D70" s="379"/>
      <c r="E70" s="376">
        <f>IF(E46="M",0,E46)-IF('Table 1'!E18="M",0,'Table 1'!E18)+IF('Table 1'!D18="M",0,'Table 1'!D18)</f>
        <v>-4732552</v>
      </c>
      <c r="F70" s="376">
        <f>IF(F46="M",0,F46)-IF('Table 1'!F18="M",0,'Table 1'!F18)+IF('Table 1'!E18="M",0,'Table 1'!E18)</f>
        <v>217888.99999999907</v>
      </c>
      <c r="G70" s="376">
        <f>IF(G46="M",0,G46)-IF('Table 1'!G18="M",0,'Table 1'!G18)+IF('Table 1'!F18="M",0,'Table 1'!F18)</f>
        <v>398863.00000000093</v>
      </c>
      <c r="H70" s="376">
        <f>IF(H46="M",0,H46)-IF('Table 1'!H18="M",0,'Table 1'!H18)+IF('Table 1'!G18="M",0,'Table 1'!G18)</f>
        <v>-84429</v>
      </c>
      <c r="I70" s="376">
        <f>IF(I46="M",0,I46)-IF('Table 1'!I18="M",0,'Table 1'!I18)+IF('Table 1'!H18="M",0,'Table 1'!H18)</f>
        <v>-328260</v>
      </c>
      <c r="J70" s="376">
        <f>IF(J46="M",0,J46)-IF('Table 1'!J18="M",0,'Table 1'!J18)+IF('Table 1'!I18="M",0,'Table 1'!I18)</f>
        <v>237148</v>
      </c>
      <c r="K70" s="376">
        <f>IF(K46="M",0,K46)-IF('Table 1'!K18="M",0,'Table 1'!K18)+IF('Table 1'!J18="M",0,'Table 1'!J18)</f>
        <v>1006628</v>
      </c>
      <c r="L70" s="376">
        <f>IF(L46="M",0,L46)-IF('Table 1'!L18="M",0,'Table 1'!L18)+IF('Table 1'!K18="M",0,'Table 1'!K18)</f>
        <v>-212416</v>
      </c>
      <c r="M70" s="376">
        <f>IF(M46="M",0,M46)-IF('Table 1'!M18="M",0,'Table 1'!M18)+IF('Table 1'!L18="M",0,'Table 1'!L18)</f>
        <v>-93707</v>
      </c>
      <c r="N70" s="61"/>
      <c r="O70" s="297"/>
    </row>
    <row r="71" spans="2:15" ht="15.75">
      <c r="B71" s="322"/>
      <c r="C71" s="315" t="s">
        <v>487</v>
      </c>
      <c r="D71" s="380">
        <f>IF('Table 1'!J18="M",0,'Table 1'!J18)-IF('Table 3B'!D49="M",0,'Table 3B'!D49)-IF('Table 3C'!D49="M",0,'Table 3C'!D49)-IF('Table 3D'!D49="M",0,'Table 3D'!D49)-IF('Table 3E'!D49="M",0,'Table 3E'!D49)</f>
        <v>2434247</v>
      </c>
      <c r="E71" s="380">
        <f>IF('Table 1'!K18="M",0,'Table 1'!K18)-IF('Table 3B'!K49="M",0,'Table 3B'!K49)-IF('Table 3C'!K49="M",0,'Table 3C'!K49)-IF('Table 3D'!K49="M",0,'Table 3D'!K49)-IF('Table 3E'!K49="M",0,'Table 3E'!K49)</f>
        <v>-1620483</v>
      </c>
      <c r="F71" s="380">
        <f>IF('Table 1'!L18="M",0,'Table 1'!L18)-IF('Table 3B'!L49="M",0,'Table 3B'!L49)-IF('Table 3C'!L49="M",0,'Table 3C'!L49)-IF('Table 3D'!L49="M",0,'Table 3D'!L49)-IF('Table 3E'!L49="M",0,'Table 3E'!L49)</f>
        <v>-1408067</v>
      </c>
      <c r="G71" s="380">
        <f>IF('Table 1'!M18="M",0,'Table 1'!M18)-IF('Table 3B'!M49="M",0,'Table 3B'!M49)-IF('Table 3C'!M49="M",0,'Table 3C'!M49)-IF('Table 3D'!M49="M",0,'Table 3D'!M49)-IF('Table 3E'!M49="M",0,'Table 3E'!M49)</f>
        <v>-1314360</v>
      </c>
      <c r="H71" s="380">
        <f>IF('Table 1'!N18="M",0,'Table 1'!N18)-IF('Table 3B'!N49="M",0,'Table 3B'!N49)-IF('Table 3C'!N49="M",0,'Table 3C'!N49)-IF('Table 3D'!N49="M",0,'Table 3D'!N49)-IF('Table 3E'!N49="M",0,'Table 3E'!N49)</f>
        <v>12296208</v>
      </c>
      <c r="I71" s="380">
        <f>IF('Table 1'!O18="M",0,'Table 1'!O18)-IF('Table 3B'!O49="M",0,'Table 3B'!O49)-IF('Table 3C'!O49="M",0,'Table 3C'!O49)-IF('Table 3D'!O49="M",0,'Table 3D'!O49)-IF('Table 3E'!O49="M",0,'Table 3E'!O49)</f>
        <v>0</v>
      </c>
      <c r="J71" s="380">
        <f>IF('Table 1'!P18="M",0,'Table 1'!P18)-IF('Table 3B'!P49="M",0,'Table 3B'!P49)-IF('Table 3C'!P49="M",0,'Table 3C'!P49)-IF('Table 3D'!P49="M",0,'Table 3D'!P49)-IF('Table 3E'!P49="M",0,'Table 3E'!P49)</f>
        <v>0</v>
      </c>
      <c r="K71" s="380">
        <f>IF('Table 1'!K18="M",0,'Table 1'!K18)-IF('Table 3B'!K49="M",0,'Table 3B'!K49)-IF('Table 3C'!K49="M",0,'Table 3C'!K49)-IF('Table 3D'!K49="M",0,'Table 3D'!K49)-IF('Table 3E'!K49="M",0,'Table 3E'!K49)</f>
        <v>-1620483</v>
      </c>
      <c r="L71" s="380">
        <f>IF('Table 1'!L18="M",0,'Table 1'!L18)-IF('Table 3B'!L49="M",0,'Table 3B'!L49)-IF('Table 3C'!L49="M",0,'Table 3C'!L49)-IF('Table 3D'!L49="M",0,'Table 3D'!L49)-IF('Table 3E'!L49="M",0,'Table 3E'!L49)</f>
        <v>-1408067</v>
      </c>
      <c r="M71" s="380">
        <f>IF('Table 1'!M18="M",0,'Table 1'!M18)-IF('Table 3B'!M49="M",0,'Table 3B'!M49)-IF('Table 3C'!M49="M",0,'Table 3C'!M49)-IF('Table 3D'!M49="M",0,'Table 3D'!M49)-IF('Table 3E'!M49="M",0,'Table 3E'!M49)</f>
        <v>-1314360</v>
      </c>
      <c r="N71" s="316"/>
      <c r="O71" s="317"/>
    </row>
  </sheetData>
  <sheetProtection password="CC00" sheet="1" objects="1" scenarios="1"/>
  <mergeCells count="1">
    <mergeCell ref="D57:M57"/>
  </mergeCells>
  <conditionalFormatting sqref="D57:M57">
    <cfRule type="expression" priority="1" dxfId="2" stopIfTrue="1">
      <formula>COUNTA(D10:M10,D12:M27,D29:M31,D33:M36,D38:M40,D42:M44,D46:M46)/310*100&lt;&gt;100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Q75"/>
  <sheetViews>
    <sheetView showGridLines="0" defaultGridColor="0" zoomScale="70" zoomScaleNormal="70" colorId="22" workbookViewId="0" topLeftCell="B34">
      <selection activeCell="A1" sqref="A1"/>
    </sheetView>
  </sheetViews>
  <sheetFormatPr defaultColWidth="9.77734375" defaultRowHeight="15"/>
  <cols>
    <col min="1" max="1" width="36.6640625" style="47" hidden="1" customWidth="1"/>
    <col min="2" max="2" width="3.77734375" style="273" customWidth="1"/>
    <col min="3" max="3" width="72.4453125" style="274" customWidth="1"/>
    <col min="4" max="10" width="10.99609375" style="273" customWidth="1"/>
    <col min="11" max="12" width="10.77734375" style="273" customWidth="1"/>
    <col min="13" max="13" width="10.6640625" style="273" customWidth="1"/>
    <col min="14" max="14" width="87.5546875" style="273" customWidth="1"/>
    <col min="15" max="15" width="5.3359375" style="273" customWidth="1"/>
    <col min="16" max="16" width="0.9921875" style="273" customWidth="1"/>
    <col min="17" max="17" width="0.55078125" style="273" customWidth="1"/>
    <col min="18" max="18" width="9.77734375" style="273" customWidth="1"/>
    <col min="19" max="19" width="40.77734375" style="273" customWidth="1"/>
    <col min="20" max="16384" width="9.77734375" style="273" customWidth="1"/>
  </cols>
  <sheetData>
    <row r="2" spans="1:17" ht="18">
      <c r="A2" s="55"/>
      <c r="B2" s="289" t="s">
        <v>44</v>
      </c>
      <c r="C2" s="68" t="s">
        <v>79</v>
      </c>
      <c r="D2" s="31"/>
      <c r="E2" s="31"/>
      <c r="F2" s="31"/>
      <c r="G2" s="31"/>
      <c r="H2" s="31"/>
      <c r="I2" s="31"/>
      <c r="J2" s="31"/>
      <c r="Q2" s="33"/>
    </row>
    <row r="3" spans="1:17" ht="18">
      <c r="A3" s="55"/>
      <c r="B3" s="289"/>
      <c r="C3" s="68" t="s">
        <v>80</v>
      </c>
      <c r="D3" s="31"/>
      <c r="E3" s="31"/>
      <c r="F3" s="31"/>
      <c r="G3" s="31"/>
      <c r="H3" s="31"/>
      <c r="I3" s="31"/>
      <c r="J3" s="31"/>
      <c r="Q3" s="33"/>
    </row>
    <row r="4" spans="1:17" ht="16.5" thickBot="1">
      <c r="A4" s="55"/>
      <c r="B4" s="289"/>
      <c r="C4" s="75"/>
      <c r="D4" s="56"/>
      <c r="E4" s="56"/>
      <c r="F4" s="56"/>
      <c r="G4" s="56"/>
      <c r="H4" s="56"/>
      <c r="I4" s="56"/>
      <c r="J4" s="56"/>
      <c r="Q4" s="33"/>
    </row>
    <row r="5" spans="1:17" ht="16.5" thickTop="1">
      <c r="A5" s="147"/>
      <c r="B5" s="148"/>
      <c r="C5" s="70"/>
      <c r="D5" s="35"/>
      <c r="E5" s="35"/>
      <c r="F5" s="35"/>
      <c r="G5" s="35"/>
      <c r="H5" s="35"/>
      <c r="I5" s="35"/>
      <c r="J5" s="35"/>
      <c r="K5" s="35"/>
      <c r="L5" s="35"/>
      <c r="M5" s="36"/>
      <c r="N5" s="36"/>
      <c r="O5" s="37"/>
      <c r="Q5" s="33"/>
    </row>
    <row r="6" spans="1:15" ht="15.75">
      <c r="A6" s="149"/>
      <c r="B6" s="85"/>
      <c r="C6" s="71" t="str">
        <f>'Cover page'!E13</f>
        <v>Country: Hungary</v>
      </c>
      <c r="D6" s="38"/>
      <c r="E6" s="39"/>
      <c r="F6" s="39"/>
      <c r="G6" s="39"/>
      <c r="H6" s="39" t="s">
        <v>2</v>
      </c>
      <c r="I6" s="375"/>
      <c r="J6" s="39"/>
      <c r="K6" s="375"/>
      <c r="L6" s="375"/>
      <c r="M6" s="40"/>
      <c r="N6" s="40"/>
      <c r="O6" s="50"/>
    </row>
    <row r="7" spans="1:15" ht="15.75">
      <c r="A7" s="149"/>
      <c r="B7" s="85"/>
      <c r="C7" s="64" t="s">
        <v>103</v>
      </c>
      <c r="D7" s="42">
        <v>1995</v>
      </c>
      <c r="E7" s="42">
        <v>1996</v>
      </c>
      <c r="F7" s="42">
        <v>1997</v>
      </c>
      <c r="G7" s="42">
        <v>1998</v>
      </c>
      <c r="H7" s="42">
        <v>1999</v>
      </c>
      <c r="I7" s="42">
        <v>2000</v>
      </c>
      <c r="J7" s="42">
        <v>2001</v>
      </c>
      <c r="K7" s="42">
        <v>2002</v>
      </c>
      <c r="L7" s="42">
        <v>2003</v>
      </c>
      <c r="M7" s="42">
        <v>2004</v>
      </c>
      <c r="N7" s="43"/>
      <c r="O7" s="50"/>
    </row>
    <row r="8" spans="1:15" ht="15.75">
      <c r="A8" s="149"/>
      <c r="B8" s="85"/>
      <c r="C8" s="71" t="str">
        <f>'Cover page'!E14</f>
        <v>Date: 16/10/2009</v>
      </c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150"/>
      <c r="O8" s="50"/>
    </row>
    <row r="9" spans="1:15" ht="10.5" customHeight="1" thickBot="1">
      <c r="A9" s="149"/>
      <c r="B9" s="85"/>
      <c r="C9" s="72"/>
      <c r="D9" s="92"/>
      <c r="E9" s="92"/>
      <c r="F9" s="92"/>
      <c r="G9" s="92"/>
      <c r="H9" s="92"/>
      <c r="I9" s="92"/>
      <c r="J9" s="92"/>
      <c r="K9" s="92"/>
      <c r="L9" s="92"/>
      <c r="M9" s="178"/>
      <c r="N9" s="151"/>
      <c r="O9" s="50"/>
    </row>
    <row r="10" spans="1:15" ht="17.25" thickBot="1" thickTop="1">
      <c r="A10" s="136" t="s">
        <v>314</v>
      </c>
      <c r="B10" s="85"/>
      <c r="C10" s="152" t="s">
        <v>115</v>
      </c>
      <c r="D10" s="193">
        <f>-'Table 1'!E11</f>
        <v>510051</v>
      </c>
      <c r="E10" s="193">
        <f>-'Table 1'!F11</f>
        <v>379705</v>
      </c>
      <c r="F10" s="193">
        <f>-'Table 1'!G11</f>
        <v>526533</v>
      </c>
      <c r="G10" s="193">
        <f>-'Table 1'!H11</f>
        <v>752132.6090909091</v>
      </c>
      <c r="H10" s="193">
        <f>-'Table 1'!I11</f>
        <v>610648</v>
      </c>
      <c r="I10" s="193">
        <f>-'Table 1'!J11</f>
        <v>346331</v>
      </c>
      <c r="J10" s="193">
        <f>-'Table 1'!K11</f>
        <v>707359</v>
      </c>
      <c r="K10" s="193">
        <f>-'Table 1'!L11</f>
        <v>1336587</v>
      </c>
      <c r="L10" s="193">
        <f>-'Table 1'!M11</f>
        <v>1094078</v>
      </c>
      <c r="M10" s="193">
        <f>-'Table 1'!N11</f>
        <v>1217037</v>
      </c>
      <c r="N10" s="210"/>
      <c r="O10" s="50"/>
    </row>
    <row r="11" spans="1:15" ht="6" customHeight="1" thickTop="1">
      <c r="A11" s="133"/>
      <c r="B11" s="85"/>
      <c r="C11" s="153"/>
      <c r="D11" s="206"/>
      <c r="E11" s="211"/>
      <c r="F11" s="211"/>
      <c r="G11" s="211"/>
      <c r="H11" s="211"/>
      <c r="I11" s="211"/>
      <c r="J11" s="211"/>
      <c r="K11" s="211"/>
      <c r="L11" s="211"/>
      <c r="M11" s="207"/>
      <c r="N11" s="207"/>
      <c r="O11" s="50"/>
    </row>
    <row r="12" spans="1:15" s="126" customFormat="1" ht="16.5" customHeight="1">
      <c r="A12" s="136" t="s">
        <v>315</v>
      </c>
      <c r="B12" s="154"/>
      <c r="C12" s="155" t="s">
        <v>146</v>
      </c>
      <c r="D12" s="236">
        <f>D13+D14+D15+D22+D27</f>
        <v>407668</v>
      </c>
      <c r="E12" s="236">
        <f aca="true" t="shared" si="0" ref="E12:J12">E13+E14+E15+E22+E27</f>
        <v>-179152</v>
      </c>
      <c r="F12" s="236">
        <f t="shared" si="0"/>
        <v>-269529</v>
      </c>
      <c r="G12" s="236">
        <f t="shared" si="0"/>
        <v>-226039</v>
      </c>
      <c r="H12" s="236">
        <f t="shared" si="0"/>
        <v>-2308</v>
      </c>
      <c r="I12" s="236">
        <f t="shared" si="0"/>
        <v>-259568</v>
      </c>
      <c r="J12" s="236">
        <f t="shared" si="0"/>
        <v>304168</v>
      </c>
      <c r="K12" s="236">
        <f>K13+K14+K15+K22+K27</f>
        <v>-70306</v>
      </c>
      <c r="L12" s="236">
        <f>L13+L14+L15+L22+L27</f>
        <v>145585</v>
      </c>
      <c r="M12" s="237">
        <f>M13+M14+M15+M22+M27</f>
        <v>397628</v>
      </c>
      <c r="N12" s="217"/>
      <c r="O12" s="156"/>
    </row>
    <row r="13" spans="1:15" s="126" customFormat="1" ht="16.5" customHeight="1">
      <c r="A13" s="136" t="s">
        <v>316</v>
      </c>
      <c r="B13" s="157"/>
      <c r="C13" s="158" t="s">
        <v>86</v>
      </c>
      <c r="D13" s="212">
        <v>181693</v>
      </c>
      <c r="E13" s="212">
        <v>-192718</v>
      </c>
      <c r="F13" s="212">
        <v>-81890</v>
      </c>
      <c r="G13" s="212">
        <v>-148113</v>
      </c>
      <c r="H13" s="212">
        <v>173641</v>
      </c>
      <c r="I13" s="212">
        <v>-120411</v>
      </c>
      <c r="J13" s="212">
        <v>194826</v>
      </c>
      <c r="K13" s="212">
        <v>-332950</v>
      </c>
      <c r="L13" s="212">
        <v>32329</v>
      </c>
      <c r="M13" s="213">
        <v>194245</v>
      </c>
      <c r="N13" s="217"/>
      <c r="O13" s="156"/>
    </row>
    <row r="14" spans="1:15" s="126" customFormat="1" ht="16.5" customHeight="1">
      <c r="A14" s="136" t="s">
        <v>317</v>
      </c>
      <c r="B14" s="157"/>
      <c r="C14" s="158" t="s">
        <v>96</v>
      </c>
      <c r="D14" s="212">
        <v>0</v>
      </c>
      <c r="E14" s="212">
        <v>0</v>
      </c>
      <c r="F14" s="212">
        <v>1424</v>
      </c>
      <c r="G14" s="212">
        <v>-2333</v>
      </c>
      <c r="H14" s="212">
        <v>-117252</v>
      </c>
      <c r="I14" s="212">
        <v>-103802</v>
      </c>
      <c r="J14" s="212">
        <v>-52109</v>
      </c>
      <c r="K14" s="212">
        <v>-63673</v>
      </c>
      <c r="L14" s="212">
        <v>1175</v>
      </c>
      <c r="M14" s="213">
        <v>-14578</v>
      </c>
      <c r="N14" s="217"/>
      <c r="O14" s="156"/>
    </row>
    <row r="15" spans="1:15" s="126" customFormat="1" ht="16.5" customHeight="1">
      <c r="A15" s="136" t="s">
        <v>318</v>
      </c>
      <c r="B15" s="157"/>
      <c r="C15" s="158" t="s">
        <v>45</v>
      </c>
      <c r="D15" s="213">
        <v>28757</v>
      </c>
      <c r="E15" s="213">
        <v>-50388</v>
      </c>
      <c r="F15" s="213">
        <v>83549</v>
      </c>
      <c r="G15" s="213">
        <v>-7462</v>
      </c>
      <c r="H15" s="213">
        <v>-48494</v>
      </c>
      <c r="I15" s="213">
        <v>-30427</v>
      </c>
      <c r="J15" s="213">
        <v>-71483</v>
      </c>
      <c r="K15" s="213">
        <v>86771</v>
      </c>
      <c r="L15" s="213">
        <v>192877</v>
      </c>
      <c r="M15" s="213">
        <v>147272</v>
      </c>
      <c r="N15" s="217"/>
      <c r="O15" s="156"/>
    </row>
    <row r="16" spans="1:15" s="126" customFormat="1" ht="16.5" customHeight="1">
      <c r="A16" s="136" t="s">
        <v>319</v>
      </c>
      <c r="B16" s="157"/>
      <c r="C16" s="159" t="s">
        <v>76</v>
      </c>
      <c r="D16" s="212">
        <v>589363</v>
      </c>
      <c r="E16" s="212">
        <v>661986</v>
      </c>
      <c r="F16" s="212">
        <v>912330</v>
      </c>
      <c r="G16" s="212">
        <v>1044513</v>
      </c>
      <c r="H16" s="212">
        <v>1050999</v>
      </c>
      <c r="I16" s="212">
        <v>1211388</v>
      </c>
      <c r="J16" s="212">
        <v>1374588</v>
      </c>
      <c r="K16" s="212">
        <v>1849722.79</v>
      </c>
      <c r="L16" s="212">
        <v>2398953.837</v>
      </c>
      <c r="M16" s="213">
        <v>2799500</v>
      </c>
      <c r="N16" s="217"/>
      <c r="O16" s="156"/>
    </row>
    <row r="17" spans="1:15" s="126" customFormat="1" ht="16.5" customHeight="1">
      <c r="A17" s="136" t="s">
        <v>320</v>
      </c>
      <c r="B17" s="157"/>
      <c r="C17" s="158" t="s">
        <v>77</v>
      </c>
      <c r="D17" s="212">
        <v>-560606</v>
      </c>
      <c r="E17" s="212">
        <v>-712374</v>
      </c>
      <c r="F17" s="212">
        <v>-828781</v>
      </c>
      <c r="G17" s="212">
        <v>-1051975</v>
      </c>
      <c r="H17" s="212">
        <v>-1099493</v>
      </c>
      <c r="I17" s="212">
        <v>-1241815</v>
      </c>
      <c r="J17" s="212">
        <v>-1446071</v>
      </c>
      <c r="K17" s="212">
        <v>-1762951.79</v>
      </c>
      <c r="L17" s="212">
        <v>-2206076.837</v>
      </c>
      <c r="M17" s="213">
        <v>-2652228</v>
      </c>
      <c r="N17" s="217"/>
      <c r="O17" s="156"/>
    </row>
    <row r="18" spans="1:15" s="126" customFormat="1" ht="16.5" customHeight="1">
      <c r="A18" s="305" t="s">
        <v>439</v>
      </c>
      <c r="B18" s="157"/>
      <c r="C18" s="159" t="s">
        <v>138</v>
      </c>
      <c r="D18" s="212">
        <v>47123</v>
      </c>
      <c r="E18" s="212">
        <v>-37193</v>
      </c>
      <c r="F18" s="212">
        <v>74451</v>
      </c>
      <c r="G18" s="212">
        <v>-5200</v>
      </c>
      <c r="H18" s="212">
        <v>-35959</v>
      </c>
      <c r="I18" s="212">
        <v>41295</v>
      </c>
      <c r="J18" s="212">
        <v>-49412</v>
      </c>
      <c r="K18" s="212">
        <v>104486</v>
      </c>
      <c r="L18" s="212">
        <v>239251</v>
      </c>
      <c r="M18" s="213">
        <v>138987</v>
      </c>
      <c r="N18" s="217"/>
      <c r="O18" s="156"/>
    </row>
    <row r="19" spans="1:15" s="126" customFormat="1" ht="16.5" customHeight="1">
      <c r="A19" s="305" t="s">
        <v>440</v>
      </c>
      <c r="B19" s="157"/>
      <c r="C19" s="159" t="s">
        <v>132</v>
      </c>
      <c r="D19" s="212">
        <v>-18366</v>
      </c>
      <c r="E19" s="212">
        <v>-13195</v>
      </c>
      <c r="F19" s="212">
        <v>9098</v>
      </c>
      <c r="G19" s="212">
        <v>-2262</v>
      </c>
      <c r="H19" s="212">
        <v>-12535</v>
      </c>
      <c r="I19" s="212">
        <v>-71722</v>
      </c>
      <c r="J19" s="212">
        <v>-22071</v>
      </c>
      <c r="K19" s="212">
        <v>-17715</v>
      </c>
      <c r="L19" s="212">
        <v>-46374</v>
      </c>
      <c r="M19" s="213">
        <v>8285</v>
      </c>
      <c r="N19" s="217"/>
      <c r="O19" s="156"/>
    </row>
    <row r="20" spans="1:15" s="126" customFormat="1" ht="16.5" customHeight="1">
      <c r="A20" s="305" t="s">
        <v>441</v>
      </c>
      <c r="B20" s="157"/>
      <c r="C20" s="159" t="s">
        <v>128</v>
      </c>
      <c r="D20" s="212">
        <v>10000</v>
      </c>
      <c r="E20" s="212">
        <v>10000</v>
      </c>
      <c r="F20" s="212">
        <v>49000</v>
      </c>
      <c r="G20" s="212">
        <v>26000</v>
      </c>
      <c r="H20" s="212">
        <v>10000</v>
      </c>
      <c r="I20" s="212">
        <v>6000</v>
      </c>
      <c r="J20" s="212">
        <v>10000</v>
      </c>
      <c r="K20" s="212">
        <v>12000</v>
      </c>
      <c r="L20" s="212">
        <v>12000</v>
      </c>
      <c r="M20" s="213">
        <v>17000</v>
      </c>
      <c r="N20" s="217"/>
      <c r="O20" s="156"/>
    </row>
    <row r="21" spans="1:15" s="126" customFormat="1" ht="16.5" customHeight="1">
      <c r="A21" s="305" t="s">
        <v>442</v>
      </c>
      <c r="B21" s="157"/>
      <c r="C21" s="158" t="s">
        <v>129</v>
      </c>
      <c r="D21" s="212">
        <v>-28366</v>
      </c>
      <c r="E21" s="212">
        <v>-23195</v>
      </c>
      <c r="F21" s="212">
        <v>-39902</v>
      </c>
      <c r="G21" s="212">
        <v>-28262</v>
      </c>
      <c r="H21" s="212">
        <v>-22535</v>
      </c>
      <c r="I21" s="212">
        <v>-77722</v>
      </c>
      <c r="J21" s="212">
        <v>-32071</v>
      </c>
      <c r="K21" s="212">
        <v>-29715</v>
      </c>
      <c r="L21" s="212">
        <v>-58374</v>
      </c>
      <c r="M21" s="213">
        <v>-8715</v>
      </c>
      <c r="N21" s="217"/>
      <c r="O21" s="156"/>
    </row>
    <row r="22" spans="1:15" s="126" customFormat="1" ht="16.5" customHeight="1">
      <c r="A22" s="136" t="s">
        <v>321</v>
      </c>
      <c r="B22" s="157"/>
      <c r="C22" s="159" t="s">
        <v>46</v>
      </c>
      <c r="D22" s="212">
        <v>170117</v>
      </c>
      <c r="E22" s="212">
        <v>43217</v>
      </c>
      <c r="F22" s="212">
        <v>-363283</v>
      </c>
      <c r="G22" s="212">
        <v>-69309</v>
      </c>
      <c r="H22" s="212">
        <v>-98011</v>
      </c>
      <c r="I22" s="212">
        <v>-3805</v>
      </c>
      <c r="J22" s="212">
        <v>199319</v>
      </c>
      <c r="K22" s="212">
        <v>160394</v>
      </c>
      <c r="L22" s="212">
        <v>-106902</v>
      </c>
      <c r="M22" s="213">
        <v>-108587</v>
      </c>
      <c r="N22" s="217"/>
      <c r="O22" s="156"/>
    </row>
    <row r="23" spans="1:15" s="126" customFormat="1" ht="16.5" customHeight="1">
      <c r="A23" s="305" t="s">
        <v>443</v>
      </c>
      <c r="B23" s="157"/>
      <c r="C23" s="159" t="s">
        <v>147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2">
        <v>999</v>
      </c>
      <c r="J23" s="212">
        <v>72</v>
      </c>
      <c r="K23" s="212">
        <v>249</v>
      </c>
      <c r="L23" s="212">
        <v>-748</v>
      </c>
      <c r="M23" s="213">
        <v>630</v>
      </c>
      <c r="N23" s="217"/>
      <c r="O23" s="156"/>
    </row>
    <row r="24" spans="1:15" s="126" customFormat="1" ht="16.5" customHeight="1">
      <c r="A24" s="305" t="s">
        <v>444</v>
      </c>
      <c r="B24" s="157"/>
      <c r="C24" s="159" t="s">
        <v>139</v>
      </c>
      <c r="D24" s="213">
        <v>170117</v>
      </c>
      <c r="E24" s="213">
        <v>43217</v>
      </c>
      <c r="F24" s="213">
        <v>-363283</v>
      </c>
      <c r="G24" s="213">
        <v>-69309</v>
      </c>
      <c r="H24" s="213">
        <v>-98011</v>
      </c>
      <c r="I24" s="213">
        <v>-4804</v>
      </c>
      <c r="J24" s="213">
        <v>199247</v>
      </c>
      <c r="K24" s="213">
        <v>160145</v>
      </c>
      <c r="L24" s="213">
        <v>-106154</v>
      </c>
      <c r="M24" s="213">
        <v>-109217</v>
      </c>
      <c r="N24" s="217"/>
      <c r="O24" s="156"/>
    </row>
    <row r="25" spans="1:15" s="126" customFormat="1" ht="16.5" customHeight="1">
      <c r="A25" s="305" t="s">
        <v>445</v>
      </c>
      <c r="B25" s="157"/>
      <c r="C25" s="159" t="s">
        <v>133</v>
      </c>
      <c r="D25" s="212">
        <v>248740</v>
      </c>
      <c r="E25" s="212">
        <v>255313</v>
      </c>
      <c r="F25" s="212">
        <v>1500</v>
      </c>
      <c r="G25" s="212">
        <v>49268</v>
      </c>
      <c r="H25" s="212">
        <v>22000</v>
      </c>
      <c r="I25" s="212">
        <v>59647</v>
      </c>
      <c r="J25" s="212">
        <v>281581</v>
      </c>
      <c r="K25" s="212">
        <v>251164</v>
      </c>
      <c r="L25" s="212">
        <v>15800</v>
      </c>
      <c r="M25" s="213">
        <v>17870</v>
      </c>
      <c r="N25" s="217"/>
      <c r="O25" s="156"/>
    </row>
    <row r="26" spans="1:15" s="126" customFormat="1" ht="16.5" customHeight="1">
      <c r="A26" s="305" t="s">
        <v>446</v>
      </c>
      <c r="B26" s="157"/>
      <c r="C26" s="158" t="s">
        <v>134</v>
      </c>
      <c r="D26" s="212">
        <v>-78623</v>
      </c>
      <c r="E26" s="212">
        <v>-212096</v>
      </c>
      <c r="F26" s="212">
        <v>-364783</v>
      </c>
      <c r="G26" s="212">
        <v>-118577</v>
      </c>
      <c r="H26" s="212">
        <v>-120011</v>
      </c>
      <c r="I26" s="212">
        <v>-64451</v>
      </c>
      <c r="J26" s="212">
        <v>-82334</v>
      </c>
      <c r="K26" s="212">
        <v>-91019</v>
      </c>
      <c r="L26" s="212">
        <v>-121954</v>
      </c>
      <c r="M26" s="213">
        <v>-127087</v>
      </c>
      <c r="N26" s="217"/>
      <c r="O26" s="156"/>
    </row>
    <row r="27" spans="1:15" s="126" customFormat="1" ht="16.5" customHeight="1">
      <c r="A27" s="136" t="s">
        <v>322</v>
      </c>
      <c r="B27" s="157"/>
      <c r="C27" s="158" t="s">
        <v>87</v>
      </c>
      <c r="D27" s="212">
        <v>27101</v>
      </c>
      <c r="E27" s="212">
        <v>20737</v>
      </c>
      <c r="F27" s="212">
        <v>90671</v>
      </c>
      <c r="G27" s="212">
        <v>1178</v>
      </c>
      <c r="H27" s="212">
        <v>87808</v>
      </c>
      <c r="I27" s="212">
        <v>-1123.0000000000055</v>
      </c>
      <c r="J27" s="212">
        <v>33615</v>
      </c>
      <c r="K27" s="212">
        <v>79152</v>
      </c>
      <c r="L27" s="212">
        <v>26106</v>
      </c>
      <c r="M27" s="213">
        <v>179276</v>
      </c>
      <c r="N27" s="217"/>
      <c r="O27" s="156"/>
    </row>
    <row r="28" spans="1:15" s="126" customFormat="1" ht="16.5" customHeight="1">
      <c r="A28" s="133"/>
      <c r="B28" s="157"/>
      <c r="C28" s="158"/>
      <c r="D28" s="355"/>
      <c r="E28" s="355"/>
      <c r="F28" s="355"/>
      <c r="G28" s="355"/>
      <c r="H28" s="355"/>
      <c r="I28" s="355"/>
      <c r="J28" s="355"/>
      <c r="K28" s="356"/>
      <c r="L28" s="356"/>
      <c r="M28" s="357"/>
      <c r="N28" s="217"/>
      <c r="O28" s="156"/>
    </row>
    <row r="29" spans="1:15" s="126" customFormat="1" ht="16.5" customHeight="1">
      <c r="A29" s="136" t="s">
        <v>323</v>
      </c>
      <c r="B29" s="157"/>
      <c r="C29" s="155" t="s">
        <v>513</v>
      </c>
      <c r="D29" s="237">
        <f>D30+D31+D33+D34+D36+D38+D39+D40</f>
        <v>94522.9999999998</v>
      </c>
      <c r="E29" s="237">
        <f aca="true" t="shared" si="1" ref="E29:M29">E30+E31+E33+E34+E36+E38+E39+E40</f>
        <v>-65239.999999999534</v>
      </c>
      <c r="F29" s="237">
        <f t="shared" si="1"/>
        <v>212747.9999999997</v>
      </c>
      <c r="G29" s="237">
        <f t="shared" si="1"/>
        <v>213250.0000000003</v>
      </c>
      <c r="H29" s="237">
        <f t="shared" si="1"/>
        <v>190944.9999999993</v>
      </c>
      <c r="I29" s="237">
        <f t="shared" si="1"/>
        <v>256041.00000000052</v>
      </c>
      <c r="J29" s="237">
        <f t="shared" si="1"/>
        <v>-417754.00000000006</v>
      </c>
      <c r="K29" s="237">
        <f t="shared" si="1"/>
        <v>150286.00000000081</v>
      </c>
      <c r="L29" s="237">
        <f t="shared" si="1"/>
        <v>95547.99999999869</v>
      </c>
      <c r="M29" s="237">
        <f t="shared" si="1"/>
        <v>-398674.99999999924</v>
      </c>
      <c r="N29" s="217"/>
      <c r="O29" s="156"/>
    </row>
    <row r="30" spans="1:15" s="126" customFormat="1" ht="16.5" customHeight="1">
      <c r="A30" s="136" t="s">
        <v>324</v>
      </c>
      <c r="B30" s="157"/>
      <c r="C30" s="158" t="s">
        <v>90</v>
      </c>
      <c r="D30" s="212">
        <v>0</v>
      </c>
      <c r="E30" s="212">
        <v>0</v>
      </c>
      <c r="F30" s="212">
        <v>665</v>
      </c>
      <c r="G30" s="212">
        <v>3315</v>
      </c>
      <c r="H30" s="212">
        <v>136800</v>
      </c>
      <c r="I30" s="212">
        <v>95953</v>
      </c>
      <c r="J30" s="212">
        <v>66427</v>
      </c>
      <c r="K30" s="212">
        <v>51336</v>
      </c>
      <c r="L30" s="212">
        <v>35829</v>
      </c>
      <c r="M30" s="213">
        <v>39289</v>
      </c>
      <c r="N30" s="217"/>
      <c r="O30" s="156"/>
    </row>
    <row r="31" spans="1:15" s="126" customFormat="1" ht="16.5" customHeight="1">
      <c r="A31" s="136" t="s">
        <v>325</v>
      </c>
      <c r="B31" s="157"/>
      <c r="C31" s="158" t="s">
        <v>100</v>
      </c>
      <c r="D31" s="212">
        <v>10970</v>
      </c>
      <c r="E31" s="212">
        <v>-25467</v>
      </c>
      <c r="F31" s="212">
        <v>-29775</v>
      </c>
      <c r="G31" s="212">
        <v>-46360</v>
      </c>
      <c r="H31" s="212">
        <v>-51015</v>
      </c>
      <c r="I31" s="212">
        <v>4230</v>
      </c>
      <c r="J31" s="212">
        <v>-333257</v>
      </c>
      <c r="K31" s="212">
        <v>162715</v>
      </c>
      <c r="L31" s="212">
        <v>-174590</v>
      </c>
      <c r="M31" s="213">
        <v>-198763</v>
      </c>
      <c r="N31" s="217"/>
      <c r="O31" s="156"/>
    </row>
    <row r="32" spans="1:15" s="126" customFormat="1" ht="16.5" customHeight="1">
      <c r="A32" s="133"/>
      <c r="B32" s="157"/>
      <c r="C32" s="160"/>
      <c r="D32" s="358"/>
      <c r="E32" s="359"/>
      <c r="F32" s="359"/>
      <c r="G32" s="359"/>
      <c r="H32" s="359"/>
      <c r="I32" s="359"/>
      <c r="J32" s="359"/>
      <c r="K32" s="359"/>
      <c r="L32" s="356"/>
      <c r="M32" s="357"/>
      <c r="N32" s="217"/>
      <c r="O32" s="156"/>
    </row>
    <row r="33" spans="1:15" s="126" customFormat="1" ht="16.5" customHeight="1">
      <c r="A33" s="136" t="s">
        <v>326</v>
      </c>
      <c r="B33" s="157"/>
      <c r="C33" s="160" t="s">
        <v>98</v>
      </c>
      <c r="D33" s="212">
        <v>33907.759114314955</v>
      </c>
      <c r="E33" s="212">
        <v>40085.25300246145</v>
      </c>
      <c r="F33" s="212">
        <v>-7918.88659064773</v>
      </c>
      <c r="G33" s="212">
        <v>304.85135617777814</v>
      </c>
      <c r="H33" s="212">
        <v>-4613.503691984306</v>
      </c>
      <c r="I33" s="212">
        <v>-25118.350433007323</v>
      </c>
      <c r="J33" s="212">
        <v>10702.873861866237</v>
      </c>
      <c r="K33" s="212">
        <v>59370.96923433273</v>
      </c>
      <c r="L33" s="212">
        <v>58169.36539774918</v>
      </c>
      <c r="M33" s="213">
        <v>81163.86014559293</v>
      </c>
      <c r="N33" s="218"/>
      <c r="O33" s="156"/>
    </row>
    <row r="34" spans="1:15" s="126" customFormat="1" ht="16.5" customHeight="1">
      <c r="A34" s="136" t="s">
        <v>327</v>
      </c>
      <c r="B34" s="157"/>
      <c r="C34" s="158" t="s">
        <v>97</v>
      </c>
      <c r="D34" s="215">
        <v>-33142</v>
      </c>
      <c r="E34" s="215">
        <v>-103901</v>
      </c>
      <c r="F34" s="215">
        <v>-14384.892657222259</v>
      </c>
      <c r="G34" s="215">
        <v>-12566.048785347173</v>
      </c>
      <c r="H34" s="215">
        <v>13834.973056523431</v>
      </c>
      <c r="I34" s="215">
        <v>47164.9572541423</v>
      </c>
      <c r="J34" s="215">
        <v>3392.207069799305</v>
      </c>
      <c r="K34" s="215">
        <v>-27541.977404172703</v>
      </c>
      <c r="L34" s="215">
        <v>-51819.58929499597</v>
      </c>
      <c r="M34" s="239">
        <v>-122699.45742518644</v>
      </c>
      <c r="N34" s="217"/>
      <c r="O34" s="156"/>
    </row>
    <row r="35" spans="1:15" s="126" customFormat="1" ht="16.5" customHeight="1">
      <c r="A35" s="305" t="s">
        <v>500</v>
      </c>
      <c r="B35" s="157"/>
      <c r="C35" s="159" t="s">
        <v>127</v>
      </c>
      <c r="D35" s="215">
        <v>0</v>
      </c>
      <c r="E35" s="215">
        <v>0</v>
      </c>
      <c r="F35" s="215">
        <v>0</v>
      </c>
      <c r="G35" s="215">
        <v>0</v>
      </c>
      <c r="H35" s="215">
        <v>0</v>
      </c>
      <c r="I35" s="215">
        <v>7348</v>
      </c>
      <c r="J35" s="215">
        <v>4980</v>
      </c>
      <c r="K35" s="215">
        <v>2149</v>
      </c>
      <c r="L35" s="215">
        <v>-6635</v>
      </c>
      <c r="M35" s="239">
        <v>-3700</v>
      </c>
      <c r="N35" s="217"/>
      <c r="O35" s="156"/>
    </row>
    <row r="36" spans="1:15" s="126" customFormat="1" ht="16.5" customHeight="1">
      <c r="A36" s="136" t="s">
        <v>328</v>
      </c>
      <c r="B36" s="157"/>
      <c r="C36" s="159" t="s">
        <v>99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800</v>
      </c>
      <c r="K36" s="213">
        <v>700</v>
      </c>
      <c r="L36" s="213">
        <v>200</v>
      </c>
      <c r="M36" s="213">
        <v>-3100</v>
      </c>
      <c r="N36" s="217"/>
      <c r="O36" s="156"/>
    </row>
    <row r="37" spans="1:15" s="126" customFormat="1" ht="16.5" customHeight="1">
      <c r="A37" s="133"/>
      <c r="B37" s="157"/>
      <c r="C37" s="160"/>
      <c r="D37" s="358"/>
      <c r="E37" s="359"/>
      <c r="F37" s="359"/>
      <c r="G37" s="359"/>
      <c r="H37" s="359"/>
      <c r="I37" s="359"/>
      <c r="J37" s="359"/>
      <c r="K37" s="359"/>
      <c r="L37" s="359"/>
      <c r="M37" s="360"/>
      <c r="N37" s="217"/>
      <c r="O37" s="156"/>
    </row>
    <row r="38" spans="1:15" s="126" customFormat="1" ht="16.5" customHeight="1">
      <c r="A38" s="136" t="s">
        <v>329</v>
      </c>
      <c r="B38" s="157"/>
      <c r="C38" s="158" t="s">
        <v>148</v>
      </c>
      <c r="D38" s="212">
        <v>82787.24088568485</v>
      </c>
      <c r="E38" s="212">
        <v>24042.746997539012</v>
      </c>
      <c r="F38" s="212">
        <v>264161.7792478697</v>
      </c>
      <c r="G38" s="212">
        <v>268556.19742916967</v>
      </c>
      <c r="H38" s="212">
        <v>95938.53063546016</v>
      </c>
      <c r="I38" s="212">
        <v>133811.39317886555</v>
      </c>
      <c r="J38" s="212">
        <v>-165819.0809316656</v>
      </c>
      <c r="K38" s="212">
        <v>-96293.99183015921</v>
      </c>
      <c r="L38" s="212">
        <v>227759.22389724548</v>
      </c>
      <c r="M38" s="213">
        <v>-194565.40272040572</v>
      </c>
      <c r="N38" s="217"/>
      <c r="O38" s="156"/>
    </row>
    <row r="39" spans="1:15" s="126" customFormat="1" ht="16.5" customHeight="1">
      <c r="A39" s="136" t="s">
        <v>330</v>
      </c>
      <c r="B39" s="157"/>
      <c r="C39" s="158" t="s">
        <v>149</v>
      </c>
      <c r="D39" s="212">
        <v>0</v>
      </c>
      <c r="E39" s="212">
        <v>0</v>
      </c>
      <c r="F39" s="212">
        <v>0</v>
      </c>
      <c r="G39" s="212">
        <v>0</v>
      </c>
      <c r="H39" s="212">
        <v>0</v>
      </c>
      <c r="I39" s="212">
        <v>0</v>
      </c>
      <c r="J39" s="212">
        <v>0</v>
      </c>
      <c r="K39" s="212">
        <v>0</v>
      </c>
      <c r="L39" s="212">
        <v>0</v>
      </c>
      <c r="M39" s="212">
        <v>0</v>
      </c>
      <c r="N39" s="217"/>
      <c r="O39" s="156"/>
    </row>
    <row r="40" spans="1:15" s="126" customFormat="1" ht="16.5" customHeight="1">
      <c r="A40" s="136" t="s">
        <v>331</v>
      </c>
      <c r="B40" s="157"/>
      <c r="C40" s="158" t="s">
        <v>150</v>
      </c>
      <c r="D40" s="212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7"/>
      <c r="O40" s="156"/>
    </row>
    <row r="41" spans="1:15" s="126" customFormat="1" ht="16.5" customHeight="1">
      <c r="A41" s="133"/>
      <c r="B41" s="157"/>
      <c r="C41" s="160"/>
      <c r="D41" s="355"/>
      <c r="E41" s="356"/>
      <c r="F41" s="356"/>
      <c r="G41" s="356"/>
      <c r="H41" s="356"/>
      <c r="I41" s="356"/>
      <c r="J41" s="356"/>
      <c r="K41" s="356"/>
      <c r="L41" s="356"/>
      <c r="M41" s="357"/>
      <c r="N41" s="217"/>
      <c r="O41" s="156"/>
    </row>
    <row r="42" spans="1:15" s="126" customFormat="1" ht="16.5" customHeight="1">
      <c r="A42" s="136" t="s">
        <v>332</v>
      </c>
      <c r="B42" s="157"/>
      <c r="C42" s="161" t="s">
        <v>91</v>
      </c>
      <c r="D42" s="408">
        <f>D43</f>
        <v>2107.000000000233</v>
      </c>
      <c r="E42" s="408">
        <f aca="true" t="shared" si="2" ref="E42:M42">E43</f>
        <v>81603.99999999953</v>
      </c>
      <c r="F42" s="408">
        <f t="shared" si="2"/>
        <v>-31837.99999999965</v>
      </c>
      <c r="G42" s="408">
        <f t="shared" si="2"/>
        <v>10448.390909090638</v>
      </c>
      <c r="H42" s="408">
        <f t="shared" si="2"/>
        <v>-81016</v>
      </c>
      <c r="I42" s="408">
        <f t="shared" si="2"/>
        <v>12246.999999999476</v>
      </c>
      <c r="J42" s="408">
        <f t="shared" si="2"/>
        <v>1423.0000000001164</v>
      </c>
      <c r="K42" s="408">
        <f t="shared" si="2"/>
        <v>103493.9999999993</v>
      </c>
      <c r="L42" s="408">
        <f t="shared" si="2"/>
        <v>24737.000000001164</v>
      </c>
      <c r="M42" s="408">
        <f t="shared" si="2"/>
        <v>55155.9999999993</v>
      </c>
      <c r="N42" s="217"/>
      <c r="O42" s="156"/>
    </row>
    <row r="43" spans="1:15" s="126" customFormat="1" ht="16.5" customHeight="1">
      <c r="A43" s="136" t="s">
        <v>333</v>
      </c>
      <c r="B43" s="157"/>
      <c r="C43" s="162" t="s">
        <v>114</v>
      </c>
      <c r="D43" s="407">
        <f>D46-(D10+D12+D30+D31+D33+D34+D36+D38)</f>
        <v>2107.000000000233</v>
      </c>
      <c r="E43" s="407">
        <f aca="true" t="shared" si="3" ref="E43:M43">E46-(E10+E12+E30+E31+E33+E34+E36+E38)</f>
        <v>81603.99999999953</v>
      </c>
      <c r="F43" s="407">
        <f t="shared" si="3"/>
        <v>-31837.99999999965</v>
      </c>
      <c r="G43" s="407">
        <f t="shared" si="3"/>
        <v>10448.390909090638</v>
      </c>
      <c r="H43" s="407">
        <f t="shared" si="3"/>
        <v>-81016</v>
      </c>
      <c r="I43" s="407">
        <f t="shared" si="3"/>
        <v>12246.999999999476</v>
      </c>
      <c r="J43" s="407">
        <f t="shared" si="3"/>
        <v>1423.0000000001164</v>
      </c>
      <c r="K43" s="407">
        <f t="shared" si="3"/>
        <v>103493.9999999993</v>
      </c>
      <c r="L43" s="407">
        <f t="shared" si="3"/>
        <v>24737.000000001164</v>
      </c>
      <c r="M43" s="407">
        <f t="shared" si="3"/>
        <v>55155.9999999993</v>
      </c>
      <c r="N43" s="217"/>
      <c r="O43" s="156"/>
    </row>
    <row r="44" spans="1:15" s="126" customFormat="1" ht="16.5" customHeight="1">
      <c r="A44" s="136" t="s">
        <v>334</v>
      </c>
      <c r="B44" s="157"/>
      <c r="C44" s="158" t="s">
        <v>89</v>
      </c>
      <c r="D44" s="212">
        <v>0</v>
      </c>
      <c r="E44" s="212">
        <v>0</v>
      </c>
      <c r="F44" s="212">
        <v>0</v>
      </c>
      <c r="G44" s="212">
        <v>0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7"/>
      <c r="O44" s="156"/>
    </row>
    <row r="45" spans="1:15" s="126" customFormat="1" ht="13.5" customHeight="1" thickBot="1">
      <c r="A45" s="133"/>
      <c r="B45" s="157"/>
      <c r="C45" s="158"/>
      <c r="D45" s="361"/>
      <c r="E45" s="362"/>
      <c r="F45" s="362"/>
      <c r="G45" s="362"/>
      <c r="H45" s="362"/>
      <c r="I45" s="362"/>
      <c r="J45" s="362"/>
      <c r="K45" s="362"/>
      <c r="L45" s="362"/>
      <c r="M45" s="363"/>
      <c r="N45" s="222"/>
      <c r="O45" s="156"/>
    </row>
    <row r="46" spans="1:15" s="126" customFormat="1" ht="21.75" customHeight="1" thickBot="1" thickTop="1">
      <c r="A46" s="163" t="s">
        <v>335</v>
      </c>
      <c r="B46" s="157"/>
      <c r="C46" s="152" t="s">
        <v>156</v>
      </c>
      <c r="D46" s="216">
        <v>1014349</v>
      </c>
      <c r="E46" s="216">
        <v>216917</v>
      </c>
      <c r="F46" s="216">
        <v>437914</v>
      </c>
      <c r="G46" s="216">
        <v>749792</v>
      </c>
      <c r="H46" s="216">
        <v>718268.9999999993</v>
      </c>
      <c r="I46" s="216">
        <v>355051</v>
      </c>
      <c r="J46" s="216">
        <v>595196</v>
      </c>
      <c r="K46" s="216">
        <v>1520061</v>
      </c>
      <c r="L46" s="216">
        <v>1359948</v>
      </c>
      <c r="M46" s="240">
        <v>1271146</v>
      </c>
      <c r="N46" s="220"/>
      <c r="O46" s="156"/>
    </row>
    <row r="47" spans="1:15" ht="9" customHeight="1" thickBot="1" thickTop="1">
      <c r="A47" s="133"/>
      <c r="B47" s="85"/>
      <c r="C47" s="164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50"/>
    </row>
    <row r="48" spans="1:15" ht="9" customHeight="1" thickBot="1" thickTop="1">
      <c r="A48" s="136"/>
      <c r="B48" s="85"/>
      <c r="C48" s="165"/>
      <c r="D48" s="364"/>
      <c r="E48" s="364"/>
      <c r="F48" s="364"/>
      <c r="G48" s="364"/>
      <c r="H48" s="364"/>
      <c r="I48" s="364"/>
      <c r="J48" s="364"/>
      <c r="K48" s="224"/>
      <c r="L48" s="224"/>
      <c r="M48" s="224"/>
      <c r="N48" s="224"/>
      <c r="O48" s="50"/>
    </row>
    <row r="49" spans="1:15" ht="18.75" thickBot="1" thickTop="1">
      <c r="A49" s="136" t="s">
        <v>386</v>
      </c>
      <c r="B49" s="85"/>
      <c r="C49" s="152" t="s">
        <v>161</v>
      </c>
      <c r="D49" s="193">
        <v>4761971</v>
      </c>
      <c r="E49" s="193">
        <v>5014358</v>
      </c>
      <c r="F49" s="193">
        <v>5408547</v>
      </c>
      <c r="G49" s="193">
        <v>6117064</v>
      </c>
      <c r="H49" s="193">
        <v>6874360</v>
      </c>
      <c r="I49" s="193">
        <v>7193101</v>
      </c>
      <c r="J49" s="193">
        <v>7837643</v>
      </c>
      <c r="K49" s="193">
        <v>9255618</v>
      </c>
      <c r="L49" s="193">
        <v>10377718</v>
      </c>
      <c r="M49" s="194">
        <v>11589955</v>
      </c>
      <c r="N49" s="210"/>
      <c r="O49" s="50"/>
    </row>
    <row r="50" spans="1:15" ht="15.75" thickTop="1">
      <c r="A50" s="136" t="s">
        <v>387</v>
      </c>
      <c r="B50" s="85"/>
      <c r="C50" s="158" t="s">
        <v>157</v>
      </c>
      <c r="D50" s="195">
        <v>4868571</v>
      </c>
      <c r="E50" s="195">
        <v>5085488</v>
      </c>
      <c r="F50" s="195">
        <v>5523402</v>
      </c>
      <c r="G50" s="195">
        <v>6273194</v>
      </c>
      <c r="H50" s="195">
        <v>6991463</v>
      </c>
      <c r="I50" s="195">
        <v>7346514</v>
      </c>
      <c r="J50" s="195">
        <v>7941710</v>
      </c>
      <c r="K50" s="195">
        <v>9461771</v>
      </c>
      <c r="L50" s="195">
        <v>10821719</v>
      </c>
      <c r="M50" s="195">
        <v>12092865</v>
      </c>
      <c r="N50" s="208"/>
      <c r="O50" s="50"/>
    </row>
    <row r="51" spans="1:15" ht="15">
      <c r="A51" s="136" t="s">
        <v>388</v>
      </c>
      <c r="B51" s="85"/>
      <c r="C51" s="158" t="s">
        <v>164</v>
      </c>
      <c r="D51" s="195">
        <v>106600</v>
      </c>
      <c r="E51" s="195">
        <v>71130</v>
      </c>
      <c r="F51" s="195">
        <v>114855</v>
      </c>
      <c r="G51" s="195">
        <v>156130</v>
      </c>
      <c r="H51" s="195">
        <v>117103</v>
      </c>
      <c r="I51" s="195">
        <v>153413</v>
      </c>
      <c r="J51" s="195">
        <v>104067</v>
      </c>
      <c r="K51" s="195">
        <v>206153</v>
      </c>
      <c r="L51" s="195">
        <v>444001</v>
      </c>
      <c r="M51" s="195">
        <v>502910</v>
      </c>
      <c r="N51" s="225"/>
      <c r="O51" s="50"/>
    </row>
    <row r="52" spans="1:15" ht="9.75" customHeight="1" thickBot="1">
      <c r="A52" s="136"/>
      <c r="B52" s="85"/>
      <c r="C52" s="159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166"/>
      <c r="O52" s="50"/>
    </row>
    <row r="53" spans="1:17" ht="20.25" thickBot="1" thickTop="1">
      <c r="A53" s="136"/>
      <c r="B53" s="85"/>
      <c r="C53" s="167" t="s">
        <v>93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9"/>
      <c r="O53" s="50"/>
      <c r="Q53" s="33"/>
    </row>
    <row r="54" spans="1:17" ht="8.25" customHeight="1" thickTop="1">
      <c r="A54" s="136"/>
      <c r="B54" s="85"/>
      <c r="C54" s="170"/>
      <c r="D54" s="171"/>
      <c r="E54" s="171"/>
      <c r="F54" s="171"/>
      <c r="G54" s="171"/>
      <c r="H54" s="171"/>
      <c r="I54" s="171"/>
      <c r="J54" s="171"/>
      <c r="K54" s="264"/>
      <c r="L54" s="264"/>
      <c r="M54" s="264"/>
      <c r="N54" s="264"/>
      <c r="O54" s="50"/>
      <c r="Q54" s="33"/>
    </row>
    <row r="55" spans="1:17" ht="15.75">
      <c r="A55" s="136"/>
      <c r="B55" s="85"/>
      <c r="C55" s="288"/>
      <c r="D55" s="33"/>
      <c r="E55" s="33"/>
      <c r="F55" s="33"/>
      <c r="G55" s="33"/>
      <c r="H55" s="33"/>
      <c r="I55" s="33"/>
      <c r="J55" s="33"/>
      <c r="K55" s="47"/>
      <c r="L55" s="47"/>
      <c r="M55" s="33"/>
      <c r="N55" s="47"/>
      <c r="O55" s="50"/>
      <c r="Q55" s="33"/>
    </row>
    <row r="56" spans="1:17" ht="15.75">
      <c r="A56" s="136"/>
      <c r="B56" s="85"/>
      <c r="C56" s="33" t="s">
        <v>151</v>
      </c>
      <c r="D56" s="33"/>
      <c r="E56" s="33"/>
      <c r="F56" s="33"/>
      <c r="G56" s="33"/>
      <c r="H56" s="33"/>
      <c r="I56" s="33"/>
      <c r="J56" s="33"/>
      <c r="K56" s="47"/>
      <c r="L56" s="47"/>
      <c r="M56" s="33" t="s">
        <v>92</v>
      </c>
      <c r="N56" s="47"/>
      <c r="O56" s="50"/>
      <c r="Q56" s="33"/>
    </row>
    <row r="57" spans="1:17" ht="15.75">
      <c r="A57" s="136"/>
      <c r="B57" s="85"/>
      <c r="C57" s="71" t="s">
        <v>155</v>
      </c>
      <c r="D57" s="33"/>
      <c r="E57" s="33"/>
      <c r="F57" s="33"/>
      <c r="G57" s="33"/>
      <c r="H57" s="33"/>
      <c r="I57" s="33"/>
      <c r="J57" s="33"/>
      <c r="K57" s="47"/>
      <c r="L57" s="47"/>
      <c r="M57" s="33" t="s">
        <v>153</v>
      </c>
      <c r="N57" s="47"/>
      <c r="O57" s="50"/>
      <c r="Q57" s="33"/>
    </row>
    <row r="58" spans="1:17" ht="15.75">
      <c r="A58" s="136"/>
      <c r="B58" s="85"/>
      <c r="C58" s="71" t="s">
        <v>145</v>
      </c>
      <c r="D58" s="33"/>
      <c r="E58" s="33"/>
      <c r="F58" s="33"/>
      <c r="G58" s="33"/>
      <c r="H58" s="33"/>
      <c r="I58" s="33"/>
      <c r="J58" s="33"/>
      <c r="K58" s="47"/>
      <c r="L58" s="47"/>
      <c r="N58" s="47"/>
      <c r="O58" s="50"/>
      <c r="Q58" s="33"/>
    </row>
    <row r="59" spans="1:17" ht="9.75" customHeight="1" thickBot="1">
      <c r="A59" s="179"/>
      <c r="B59" s="174"/>
      <c r="C59" s="275"/>
      <c r="D59" s="290"/>
      <c r="E59" s="290"/>
      <c r="F59" s="290"/>
      <c r="G59" s="290"/>
      <c r="H59" s="290"/>
      <c r="I59" s="290"/>
      <c r="J59" s="290"/>
      <c r="K59" s="255"/>
      <c r="L59" s="255"/>
      <c r="M59" s="255"/>
      <c r="N59" s="255"/>
      <c r="O59" s="58"/>
      <c r="Q59" s="33"/>
    </row>
    <row r="60" spans="1:17" ht="16.5" thickTop="1">
      <c r="A60" s="55"/>
      <c r="B60" s="176"/>
      <c r="C60" s="71"/>
      <c r="D60" s="312"/>
      <c r="E60" s="312"/>
      <c r="F60" s="312"/>
      <c r="G60" s="312"/>
      <c r="H60" s="312"/>
      <c r="I60" s="312"/>
      <c r="J60" s="312"/>
      <c r="K60" s="253"/>
      <c r="L60" s="253"/>
      <c r="M60" s="253"/>
      <c r="N60" s="253"/>
      <c r="O60" s="33"/>
      <c r="P60" s="33"/>
      <c r="Q60" s="33"/>
    </row>
    <row r="61" spans="4:14" ht="15.75">
      <c r="D61" s="312"/>
      <c r="E61" s="312"/>
      <c r="F61" s="312"/>
      <c r="G61" s="312"/>
      <c r="H61" s="312"/>
      <c r="I61" s="312"/>
      <c r="J61" s="312"/>
      <c r="K61" s="291"/>
      <c r="L61" s="291"/>
      <c r="M61" s="291"/>
      <c r="N61" s="291"/>
    </row>
    <row r="62" spans="2:16" ht="15" customHeight="1">
      <c r="B62" s="318" t="s">
        <v>193</v>
      </c>
      <c r="C62" s="308"/>
      <c r="D62" s="415" t="str">
        <f>IF(COUNTA(D10:M10,D12:M27,D29:M31,D33:M36,D38:M40,D42:M44,D46:M46,D49:M51)/340*100=100,"OK - Table 3B is fully completed","WARNING - Table 3B is not fully completed, please fill in figure, L, M or 0")</f>
        <v>OK - Table 3B is fully completed</v>
      </c>
      <c r="E62" s="415"/>
      <c r="F62" s="415"/>
      <c r="G62" s="415"/>
      <c r="H62" s="415"/>
      <c r="I62" s="415"/>
      <c r="J62" s="415"/>
      <c r="K62" s="415"/>
      <c r="L62" s="415"/>
      <c r="M62" s="415"/>
      <c r="N62" s="309"/>
      <c r="O62" s="295"/>
      <c r="P62" s="319"/>
    </row>
    <row r="63" spans="2:16" ht="15">
      <c r="B63" s="296" t="s">
        <v>194</v>
      </c>
      <c r="C63" s="144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297"/>
      <c r="P63" s="319"/>
    </row>
    <row r="64" spans="2:16" ht="15.75">
      <c r="B64" s="319"/>
      <c r="C64" s="311" t="s">
        <v>480</v>
      </c>
      <c r="D64" s="378">
        <f>IF(D46="M",0,D46)-IF(D10="M",0,D10)-IF(D12="M",0,D12)-IF(D29="M",0,D29)-IF(D42="M",0,D42)</f>
        <v>-2.9103830456733704E-11</v>
      </c>
      <c r="E64" s="378">
        <f aca="true" t="shared" si="4" ref="E64:J64">IF(E46="M",0,E46)-IF(E10="M",0,E10)-IF(E12="M",0,E12)-IF(E29="M",0,E29)-IF(E42="M",0,E42)</f>
        <v>0</v>
      </c>
      <c r="F64" s="378">
        <f t="shared" si="4"/>
        <v>-5.820766091346741E-11</v>
      </c>
      <c r="G64" s="378">
        <f t="shared" si="4"/>
        <v>-5.820766091346741E-11</v>
      </c>
      <c r="H64" s="378">
        <f t="shared" si="4"/>
        <v>0</v>
      </c>
      <c r="I64" s="378">
        <f t="shared" si="4"/>
        <v>0</v>
      </c>
      <c r="J64" s="378">
        <f t="shared" si="4"/>
        <v>-5.820766091346741E-11</v>
      </c>
      <c r="K64" s="378">
        <f>IF(K46="M",0,K46)-IF(K10="M",0,K10)-IF(K12="M",0,K12)-IF(K29="M",0,K29)-IF(K42="M",0,K42)</f>
        <v>-1.1641532182693481E-10</v>
      </c>
      <c r="L64" s="378">
        <f>IF(L46="M",0,L46)-IF(L10="M",0,L10)-IF(L12="M",0,L12)-IF(L29="M",0,L29)-IF(L42="M",0,L42)</f>
        <v>1.4551915228366852E-10</v>
      </c>
      <c r="M64" s="378">
        <f>IF(M46="M",0,M46)-IF(M10="M",0,M10)-IF(M12="M",0,M12)-IF(M29="M",0,M29)-IF(M42="M",0,M42)</f>
        <v>-5.820766091346741E-11</v>
      </c>
      <c r="N64" s="320"/>
      <c r="O64" s="297"/>
      <c r="P64" s="319"/>
    </row>
    <row r="65" spans="2:16" ht="15.75">
      <c r="B65" s="319"/>
      <c r="C65" s="311" t="s">
        <v>481</v>
      </c>
      <c r="D65" s="378">
        <f>IF(D12="M",0,D12)-IF(D13="M",0,D13)-IF(D14="M",0,D14)-IF(D15="M",0,D15)-IF(D22="M",0,D22)-IF(D27="M",0,D27)</f>
        <v>0</v>
      </c>
      <c r="E65" s="378">
        <f aca="true" t="shared" si="5" ref="E65:J65">IF(E12="M",0,E12)-IF(E13="M",0,E13)-IF(E14="M",0,E14)-IF(E15="M",0,E15)-IF(E22="M",0,E22)-IF(E27="M",0,E27)</f>
        <v>0</v>
      </c>
      <c r="F65" s="378">
        <f t="shared" si="5"/>
        <v>0</v>
      </c>
      <c r="G65" s="378">
        <f t="shared" si="5"/>
        <v>0</v>
      </c>
      <c r="H65" s="378">
        <f t="shared" si="5"/>
        <v>0</v>
      </c>
      <c r="I65" s="378">
        <f t="shared" si="5"/>
        <v>5.4569682106375694E-12</v>
      </c>
      <c r="J65" s="378">
        <f t="shared" si="5"/>
        <v>0</v>
      </c>
      <c r="K65" s="378">
        <f>IF(K12="M",0,K12)-IF(K13="M",0,K13)-IF(K14="M",0,K14)-IF(K15="M",0,K15)-IF(K22="M",0,K22)-IF(K27="M",0,K27)</f>
        <v>0</v>
      </c>
      <c r="L65" s="378">
        <f>IF(L12="M",0,L12)-IF(L13="M",0,L13)-IF(L14="M",0,L14)-IF(L15="M",0,L15)-IF(L22="M",0,L22)-IF(L27="M",0,L27)</f>
        <v>0</v>
      </c>
      <c r="M65" s="378">
        <f>IF(M12="M",0,M12)-IF(M13="M",0,M13)-IF(M14="M",0,M14)-IF(M15="M",0,M15)-IF(M22="M",0,M22)-IF(M27="M",0,M27)</f>
        <v>0</v>
      </c>
      <c r="N65" s="320"/>
      <c r="O65" s="297"/>
      <c r="P65" s="319"/>
    </row>
    <row r="66" spans="2:16" ht="15.75">
      <c r="B66" s="319"/>
      <c r="C66" s="186" t="s">
        <v>490</v>
      </c>
      <c r="D66" s="378">
        <f>IF(D15="M",0,D15)-IF(D18="M",0,D18)-IF(D19="M",0,D19)</f>
        <v>0</v>
      </c>
      <c r="E66" s="378">
        <f aca="true" t="shared" si="6" ref="E66:J66">IF(E15="M",0,E15)-IF(E18="M",0,E18)-IF(E19="M",0,E19)</f>
        <v>0</v>
      </c>
      <c r="F66" s="378">
        <f t="shared" si="6"/>
        <v>0</v>
      </c>
      <c r="G66" s="378">
        <f t="shared" si="6"/>
        <v>0</v>
      </c>
      <c r="H66" s="378">
        <f t="shared" si="6"/>
        <v>0</v>
      </c>
      <c r="I66" s="378">
        <f t="shared" si="6"/>
        <v>0</v>
      </c>
      <c r="J66" s="378">
        <f t="shared" si="6"/>
        <v>0</v>
      </c>
      <c r="K66" s="378">
        <f>IF(K15="M",0,K15)-IF(K18="M",0,K18)-IF(K19="M",0,K19)</f>
        <v>0</v>
      </c>
      <c r="L66" s="378">
        <f>IF(L15="M",0,L15)-IF(L18="M",0,L18)-IF(L19="M",0,L19)</f>
        <v>0</v>
      </c>
      <c r="M66" s="378">
        <f>IF(M15="M",0,M15)-IF(M18="M",0,M18)-IF(M19="M",0,M19)</f>
        <v>0</v>
      </c>
      <c r="N66" s="320"/>
      <c r="O66" s="297"/>
      <c r="P66" s="319"/>
    </row>
    <row r="67" spans="2:16" ht="15.75">
      <c r="B67" s="319"/>
      <c r="C67" s="311" t="s">
        <v>482</v>
      </c>
      <c r="D67" s="378">
        <f>IF(D15="M",0,D15)-IF(D16="M",0,D16)-IF(D17="M",0,D17)</f>
        <v>0</v>
      </c>
      <c r="E67" s="378">
        <f aca="true" t="shared" si="7" ref="E67:J67">IF(E15="M",0,E15)-IF(E16="M",0,E16)-IF(E17="M",0,E17)</f>
        <v>0</v>
      </c>
      <c r="F67" s="378">
        <f t="shared" si="7"/>
        <v>0</v>
      </c>
      <c r="G67" s="378">
        <f t="shared" si="7"/>
        <v>0</v>
      </c>
      <c r="H67" s="378">
        <f t="shared" si="7"/>
        <v>0</v>
      </c>
      <c r="I67" s="378">
        <f t="shared" si="7"/>
        <v>0</v>
      </c>
      <c r="J67" s="378">
        <f t="shared" si="7"/>
        <v>0</v>
      </c>
      <c r="K67" s="378">
        <f>IF(K15="M",0,K15)-IF(K16="M",0,K16)-IF(K17="M",0,K17)</f>
        <v>0</v>
      </c>
      <c r="L67" s="378">
        <f>IF(L15="M",0,L15)-IF(L16="M",0,L16)-IF(L17="M",0,L17)</f>
        <v>0</v>
      </c>
      <c r="M67" s="378">
        <f>IF(M15="M",0,M15)-IF(M16="M",0,M16)-IF(M17="M",0,M17)</f>
        <v>0</v>
      </c>
      <c r="N67" s="320"/>
      <c r="O67" s="297"/>
      <c r="P67" s="319"/>
    </row>
    <row r="68" spans="2:16" ht="15.75">
      <c r="B68" s="319"/>
      <c r="C68" s="311" t="s">
        <v>488</v>
      </c>
      <c r="D68" s="378">
        <f>IF(D19="M",0,D19)-IF(D20="M",0,D20)-IF(D21="M",0,D21)</f>
        <v>0</v>
      </c>
      <c r="E68" s="378">
        <f aca="true" t="shared" si="8" ref="E68:J68">IF(E19="M",0,E19)-IF(E20="M",0,E20)-IF(E21="M",0,E21)</f>
        <v>0</v>
      </c>
      <c r="F68" s="378">
        <f t="shared" si="8"/>
        <v>0</v>
      </c>
      <c r="G68" s="378">
        <f t="shared" si="8"/>
        <v>0</v>
      </c>
      <c r="H68" s="378">
        <f t="shared" si="8"/>
        <v>0</v>
      </c>
      <c r="I68" s="378">
        <f t="shared" si="8"/>
        <v>0</v>
      </c>
      <c r="J68" s="378">
        <f t="shared" si="8"/>
        <v>0</v>
      </c>
      <c r="K68" s="378">
        <f>IF(K19="M",0,K19)-IF(K20="M",0,K20)-IF(K21="M",0,K21)</f>
        <v>0</v>
      </c>
      <c r="L68" s="378">
        <f>IF(L19="M",0,L19)-IF(L20="M",0,L20)-IF(L21="M",0,L21)</f>
        <v>0</v>
      </c>
      <c r="M68" s="378">
        <f>IF(M19="M",0,M19)-IF(M20="M",0,M20)-IF(M21="M",0,M21)</f>
        <v>0</v>
      </c>
      <c r="N68" s="320"/>
      <c r="O68" s="297"/>
      <c r="P68" s="319"/>
    </row>
    <row r="69" spans="2:16" ht="15.75">
      <c r="B69" s="319"/>
      <c r="C69" s="311" t="s">
        <v>491</v>
      </c>
      <c r="D69" s="378">
        <f>IF(D22="M",0,D22)-IF(D23="M",0,D23)-IF(D24="M",0,D24)</f>
        <v>0</v>
      </c>
      <c r="E69" s="378">
        <f aca="true" t="shared" si="9" ref="E69:J69">IF(E22="M",0,E22)-IF(E23="M",0,E23)-IF(E24="M",0,E24)</f>
        <v>0</v>
      </c>
      <c r="F69" s="378">
        <f t="shared" si="9"/>
        <v>0</v>
      </c>
      <c r="G69" s="378">
        <f t="shared" si="9"/>
        <v>0</v>
      </c>
      <c r="H69" s="378">
        <f t="shared" si="9"/>
        <v>0</v>
      </c>
      <c r="I69" s="378">
        <f t="shared" si="9"/>
        <v>0</v>
      </c>
      <c r="J69" s="378">
        <f t="shared" si="9"/>
        <v>0</v>
      </c>
      <c r="K69" s="378">
        <f>IF(K22="M",0,K22)-IF(K23="M",0,K23)-IF(K24="M",0,K24)</f>
        <v>0</v>
      </c>
      <c r="L69" s="378">
        <f>IF(L22="M",0,L22)-IF(L23="M",0,L23)-IF(L24="M",0,L24)</f>
        <v>0</v>
      </c>
      <c r="M69" s="378">
        <f>IF(M22="M",0,M22)-IF(M23="M",0,M23)-IF(M24="M",0,M24)</f>
        <v>0</v>
      </c>
      <c r="N69" s="320"/>
      <c r="O69" s="297"/>
      <c r="P69" s="319"/>
    </row>
    <row r="70" spans="2:16" ht="15.75">
      <c r="B70" s="319"/>
      <c r="C70" s="311" t="s">
        <v>489</v>
      </c>
      <c r="D70" s="378">
        <f>IF(D24="M",0,D24)-IF(D25="M",0,D25)-IF(D26="M",0,D26)</f>
        <v>0</v>
      </c>
      <c r="E70" s="378">
        <f aca="true" t="shared" si="10" ref="E70:J70">IF(E24="M",0,E24)-IF(E25="M",0,E25)-IF(E26="M",0,E26)</f>
        <v>0</v>
      </c>
      <c r="F70" s="378">
        <f t="shared" si="10"/>
        <v>0</v>
      </c>
      <c r="G70" s="378">
        <f t="shared" si="10"/>
        <v>0</v>
      </c>
      <c r="H70" s="378">
        <f t="shared" si="10"/>
        <v>0</v>
      </c>
      <c r="I70" s="378">
        <f t="shared" si="10"/>
        <v>0</v>
      </c>
      <c r="J70" s="378">
        <f t="shared" si="10"/>
        <v>0</v>
      </c>
      <c r="K70" s="378">
        <f>IF(K24="M",0,K24)-IF(K25="M",0,K25)-IF(K26="M",0,K26)</f>
        <v>0</v>
      </c>
      <c r="L70" s="378">
        <f>IF(L24="M",0,L24)-IF(L25="M",0,L25)-IF(L26="M",0,L26)</f>
        <v>0</v>
      </c>
      <c r="M70" s="378">
        <f>IF(M24="M",0,M24)-IF(M25="M",0,M25)-IF(M26="M",0,M26)</f>
        <v>0</v>
      </c>
      <c r="N70" s="320"/>
      <c r="O70" s="297"/>
      <c r="P70" s="319"/>
    </row>
    <row r="71" spans="2:16" ht="23.25">
      <c r="B71" s="319"/>
      <c r="C71" s="311" t="s">
        <v>483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 aca="true" t="shared" si="11" ref="E71:J71">IF(E29="M",0,E29)-IF(E30="M",0,E30)-IF(E31="M",0,E31)-IF(E33="M",0,E33)-IF(E34="M",0,E34)-IF(E36="M",0,E36)-IF(E38="M",0,E38)-IF(E39="M",0,E39)-IF(E40="M",0,E40)</f>
        <v>0</v>
      </c>
      <c r="F71" s="378">
        <f t="shared" si="11"/>
        <v>5.820766091346741E-11</v>
      </c>
      <c r="G71" s="378">
        <f t="shared" si="11"/>
        <v>5.820766091346741E-11</v>
      </c>
      <c r="H71" s="378">
        <f t="shared" si="11"/>
        <v>1.4551915228366852E-11</v>
      </c>
      <c r="I71" s="378">
        <f t="shared" si="11"/>
        <v>0</v>
      </c>
      <c r="J71" s="378">
        <f t="shared" si="11"/>
        <v>0</v>
      </c>
      <c r="K71" s="378">
        <f>IF(K29="M",0,K29)-IF(K30="M",0,K30)-IF(K31="M",0,K31)-IF(K33="M",0,K33)-IF(K34="M",0,K34)-IF(K36="M",0,K36)-IF(K38="M",0,K38)-IF(K39="M",0,K39)-IF(K40="M",0,K40)</f>
        <v>0</v>
      </c>
      <c r="L71" s="378">
        <f>IF(L29="M",0,L29)-IF(L30="M",0,L30)-IF(L31="M",0,L31)-IF(L33="M",0,L33)-IF(L34="M",0,L34)-IF(L36="M",0,L36)-IF(L38="M",0,L38)-IF(L39="M",0,L39)-IF(L40="M",0,L40)</f>
        <v>0</v>
      </c>
      <c r="M71" s="378">
        <f>IF(M29="M",0,M29)-IF(M30="M",0,M30)-IF(M31="M",0,M31)-IF(M33="M",0,M33)-IF(M34="M",0,M34)-IF(M36="M",0,M36)-IF(M38="M",0,M38)-IF(M39="M",0,M39)-IF(M40="M",0,M40)</f>
        <v>-2.9103830456733704E-11</v>
      </c>
      <c r="N71" s="320"/>
      <c r="O71" s="297"/>
      <c r="P71" s="319"/>
    </row>
    <row r="72" spans="2:15" ht="15.75">
      <c r="B72" s="319"/>
      <c r="C72" s="311" t="s">
        <v>484</v>
      </c>
      <c r="D72" s="378">
        <f>IF(D42="M",0,D42)-IF(D43="M",0,D43)-IF(D44="M",0,D44)</f>
        <v>0</v>
      </c>
      <c r="E72" s="378">
        <f aca="true" t="shared" si="12" ref="E72:J72">IF(E42="M",0,E42)-IF(E43="M",0,E43)-IF(E44="M",0,E44)</f>
        <v>0</v>
      </c>
      <c r="F72" s="378">
        <f t="shared" si="12"/>
        <v>0</v>
      </c>
      <c r="G72" s="378">
        <f t="shared" si="12"/>
        <v>0</v>
      </c>
      <c r="H72" s="378">
        <f t="shared" si="12"/>
        <v>0</v>
      </c>
      <c r="I72" s="378">
        <f t="shared" si="12"/>
        <v>0</v>
      </c>
      <c r="J72" s="378">
        <f t="shared" si="12"/>
        <v>0</v>
      </c>
      <c r="K72" s="378">
        <f>IF(K42="M",0,K42)-IF(K43="M",0,K43)-IF(K44="M",0,K44)</f>
        <v>0</v>
      </c>
      <c r="L72" s="378">
        <f>IF(L42="M",0,L42)-IF(L43="M",0,L43)-IF(L44="M",0,L44)</f>
        <v>0</v>
      </c>
      <c r="M72" s="378">
        <f>IF(M42="M",0,M42)-IF(M43="M",0,M43)-IF(M44="M",0,M44)</f>
        <v>0</v>
      </c>
      <c r="N72" s="61"/>
      <c r="O72" s="297"/>
    </row>
    <row r="73" spans="2:15" ht="15.75">
      <c r="B73" s="319"/>
      <c r="C73" s="311" t="s">
        <v>492</v>
      </c>
      <c r="D73" s="378">
        <f>IF(D49="M",0,D49)-IF(D50="M",0,D50)+IF(D51="M",0,D51)</f>
        <v>0</v>
      </c>
      <c r="E73" s="378">
        <f aca="true" t="shared" si="13" ref="E73:J73">IF(E49="M",0,E49)-IF(E50="M",0,E50)+IF(E51="M",0,E51)</f>
        <v>0</v>
      </c>
      <c r="F73" s="378">
        <f t="shared" si="13"/>
        <v>0</v>
      </c>
      <c r="G73" s="378">
        <f t="shared" si="13"/>
        <v>0</v>
      </c>
      <c r="H73" s="378">
        <f t="shared" si="13"/>
        <v>0</v>
      </c>
      <c r="I73" s="378">
        <f t="shared" si="13"/>
        <v>0</v>
      </c>
      <c r="J73" s="378">
        <f t="shared" si="13"/>
        <v>0</v>
      </c>
      <c r="K73" s="378">
        <f>IF(K49="M",0,K49)-IF(K50="M",0,K50)+IF(K51="M",0,K51)</f>
        <v>0</v>
      </c>
      <c r="L73" s="378">
        <f>IF(L49="M",0,L49)-IF(L50="M",0,L50)+IF(L51="M",0,L51)</f>
        <v>0</v>
      </c>
      <c r="M73" s="378">
        <f>IF(M49="M",0,M49)-IF(M50="M",0,M50)+IF(M51="M",0,M51)</f>
        <v>0</v>
      </c>
      <c r="N73" s="61"/>
      <c r="O73" s="297"/>
    </row>
    <row r="74" spans="2:15" ht="15.75">
      <c r="B74" s="313" t="s">
        <v>474</v>
      </c>
      <c r="C74" s="321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61"/>
      <c r="O74" s="297"/>
    </row>
    <row r="75" spans="2:15" ht="15.75">
      <c r="B75" s="322"/>
      <c r="C75" s="315" t="s">
        <v>485</v>
      </c>
      <c r="D75" s="377">
        <f>IF('Table 1'!J11="M",0,'Table 1'!J11)+IF(D10="M",0,D10)</f>
        <v>163720</v>
      </c>
      <c r="E75" s="377">
        <f>IF('Table 1'!E11="M",0,'Table 1'!E11)+IF(E10="M",0,E10)</f>
        <v>-130346</v>
      </c>
      <c r="F75" s="377">
        <f>IF('Table 1'!F11="M",0,'Table 1'!F11)+IF(F10="M",0,F10)</f>
        <v>146828</v>
      </c>
      <c r="G75" s="377">
        <f>IF('Table 1'!G11="M",0,'Table 1'!G11)+IF(G10="M",0,G10)</f>
        <v>225599.60909090913</v>
      </c>
      <c r="H75" s="377">
        <f>IF('Table 1'!H11="M",0,'Table 1'!H11)+IF(H10="M",0,H10)</f>
        <v>-141484.60909090913</v>
      </c>
      <c r="I75" s="377">
        <f>IF('Table 1'!I11="M",0,'Table 1'!I11)+IF(I10="M",0,I10)</f>
        <v>-264317</v>
      </c>
      <c r="J75" s="377">
        <f>IF('Table 1'!J11="M",0,'Table 1'!J11)+IF(J10="M",0,J10)</f>
        <v>361028</v>
      </c>
      <c r="K75" s="377">
        <f>IF('Table 1'!K11="M",0,'Table 1'!K11)+IF(K10="M",0,K10)</f>
        <v>629228</v>
      </c>
      <c r="L75" s="377">
        <f>IF('Table 1'!L11="M",0,'Table 1'!L11)+IF(L10="M",0,L10)</f>
        <v>-242509</v>
      </c>
      <c r="M75" s="377">
        <f>IF('Table 1'!M11="M",0,'Table 1'!M11)+IF(M10="M",0,M10)</f>
        <v>122959</v>
      </c>
      <c r="N75" s="316"/>
      <c r="O75" s="317"/>
    </row>
  </sheetData>
  <sheetProtection password="CC00" sheet="1" objects="1" scenarios="1"/>
  <mergeCells count="1">
    <mergeCell ref="D62:M62"/>
  </mergeCells>
  <conditionalFormatting sqref="D62:M62">
    <cfRule type="expression" priority="1" dxfId="2" stopIfTrue="1">
      <formula>COUNTA(D10:M10,D12:M27,D29:M31,D33:M36,D38:M40,D42:M44,D46:M46,D49:M51)/340*100&lt;&gt;100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Q75"/>
  <sheetViews>
    <sheetView showGridLines="0" defaultGridColor="0" zoomScale="70" zoomScaleNormal="70" colorId="22" workbookViewId="0" topLeftCell="B34">
      <selection activeCell="A1" sqref="A1"/>
    </sheetView>
  </sheetViews>
  <sheetFormatPr defaultColWidth="9.77734375" defaultRowHeight="15"/>
  <cols>
    <col min="1" max="1" width="46.10546875" style="47" hidden="1" customWidth="1"/>
    <col min="2" max="2" width="3.77734375" style="273" customWidth="1"/>
    <col min="3" max="3" width="69.10546875" style="274" customWidth="1"/>
    <col min="4" max="10" width="10.99609375" style="273" customWidth="1"/>
    <col min="11" max="12" width="10.77734375" style="273" customWidth="1"/>
    <col min="13" max="13" width="10.6640625" style="273" customWidth="1"/>
    <col min="14" max="14" width="87.5546875" style="273" customWidth="1"/>
    <col min="15" max="15" width="5.3359375" style="273" customWidth="1"/>
    <col min="16" max="16" width="0.9921875" style="273" customWidth="1"/>
    <col min="17" max="17" width="0.55078125" style="273" customWidth="1"/>
    <col min="18" max="18" width="9.77734375" style="273" customWidth="1"/>
    <col min="19" max="19" width="40.77734375" style="273" customWidth="1"/>
    <col min="20" max="16384" width="9.77734375" style="273" customWidth="1"/>
  </cols>
  <sheetData>
    <row r="2" spans="1:17" ht="18">
      <c r="A2" s="55"/>
      <c r="B2" s="289" t="s">
        <v>44</v>
      </c>
      <c r="C2" s="68" t="s">
        <v>102</v>
      </c>
      <c r="D2" s="31"/>
      <c r="E2" s="31"/>
      <c r="F2" s="31"/>
      <c r="G2" s="31"/>
      <c r="H2" s="31"/>
      <c r="I2" s="31"/>
      <c r="J2" s="31"/>
      <c r="Q2" s="33"/>
    </row>
    <row r="3" spans="1:17" ht="18">
      <c r="A3" s="55"/>
      <c r="B3" s="289"/>
      <c r="C3" s="68" t="s">
        <v>85</v>
      </c>
      <c r="D3" s="31"/>
      <c r="E3" s="31"/>
      <c r="F3" s="31"/>
      <c r="G3" s="31"/>
      <c r="H3" s="31"/>
      <c r="I3" s="31"/>
      <c r="J3" s="31"/>
      <c r="Q3" s="33"/>
    </row>
    <row r="4" spans="1:17" ht="16.5" thickBot="1">
      <c r="A4" s="55"/>
      <c r="B4" s="289"/>
      <c r="C4" s="75"/>
      <c r="D4" s="56"/>
      <c r="E4" s="56"/>
      <c r="F4" s="56"/>
      <c r="G4" s="56"/>
      <c r="H4" s="56"/>
      <c r="I4" s="56"/>
      <c r="J4" s="56"/>
      <c r="Q4" s="33"/>
    </row>
    <row r="5" spans="1:17" ht="16.5" thickTop="1">
      <c r="A5" s="147"/>
      <c r="B5" s="148"/>
      <c r="C5" s="70"/>
      <c r="D5" s="35"/>
      <c r="E5" s="35"/>
      <c r="F5" s="35"/>
      <c r="G5" s="35"/>
      <c r="H5" s="35"/>
      <c r="I5" s="35"/>
      <c r="J5" s="35"/>
      <c r="K5" s="35"/>
      <c r="L5" s="35"/>
      <c r="M5" s="36"/>
      <c r="N5" s="36"/>
      <c r="O5" s="37"/>
      <c r="Q5" s="33"/>
    </row>
    <row r="6" spans="1:15" ht="15.75">
      <c r="A6" s="149"/>
      <c r="B6" s="85"/>
      <c r="C6" s="71" t="str">
        <f>'Cover page'!E13</f>
        <v>Country: Hungary</v>
      </c>
      <c r="D6" s="38"/>
      <c r="E6" s="39"/>
      <c r="F6" s="39"/>
      <c r="G6" s="39"/>
      <c r="H6" s="39" t="s">
        <v>2</v>
      </c>
      <c r="I6" s="39"/>
      <c r="J6" s="39"/>
      <c r="K6" s="375"/>
      <c r="L6" s="375"/>
      <c r="M6" s="40"/>
      <c r="N6" s="40"/>
      <c r="O6" s="50"/>
    </row>
    <row r="7" spans="1:15" ht="15.75">
      <c r="A7" s="149"/>
      <c r="B7" s="85"/>
      <c r="C7" s="64" t="s">
        <v>103</v>
      </c>
      <c r="D7" s="42">
        <v>1995</v>
      </c>
      <c r="E7" s="42">
        <v>1996</v>
      </c>
      <c r="F7" s="42">
        <v>1997</v>
      </c>
      <c r="G7" s="42">
        <v>1998</v>
      </c>
      <c r="H7" s="42">
        <v>1999</v>
      </c>
      <c r="I7" s="42">
        <v>2000</v>
      </c>
      <c r="J7" s="42">
        <v>2001</v>
      </c>
      <c r="K7" s="42">
        <v>2002</v>
      </c>
      <c r="L7" s="42">
        <v>2003</v>
      </c>
      <c r="M7" s="42">
        <v>2004</v>
      </c>
      <c r="N7" s="43"/>
      <c r="O7" s="50"/>
    </row>
    <row r="8" spans="1:15" ht="15.75">
      <c r="A8" s="149"/>
      <c r="B8" s="85"/>
      <c r="C8" s="71" t="str">
        <f>'Cover page'!E14</f>
        <v>Date: 16/10/2009</v>
      </c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150"/>
      <c r="O8" s="50"/>
    </row>
    <row r="9" spans="1:15" ht="10.5" customHeight="1" thickBot="1">
      <c r="A9" s="149"/>
      <c r="B9" s="85"/>
      <c r="C9" s="72"/>
      <c r="D9" s="92"/>
      <c r="E9" s="92"/>
      <c r="F9" s="92"/>
      <c r="G9" s="92"/>
      <c r="H9" s="92"/>
      <c r="I9" s="92"/>
      <c r="J9" s="92"/>
      <c r="K9" s="92"/>
      <c r="L9" s="92"/>
      <c r="M9" s="177"/>
      <c r="N9" s="151"/>
      <c r="O9" s="50"/>
    </row>
    <row r="10" spans="1:15" ht="17.25" thickBot="1" thickTop="1">
      <c r="A10" s="136" t="s">
        <v>336</v>
      </c>
      <c r="B10" s="85"/>
      <c r="C10" s="152" t="s">
        <v>116</v>
      </c>
      <c r="D10" s="193" t="s">
        <v>515</v>
      </c>
      <c r="E10" s="193" t="s">
        <v>515</v>
      </c>
      <c r="F10" s="193" t="s">
        <v>515</v>
      </c>
      <c r="G10" s="193" t="s">
        <v>515</v>
      </c>
      <c r="H10" s="193" t="s">
        <v>515</v>
      </c>
      <c r="I10" s="193" t="s">
        <v>515</v>
      </c>
      <c r="J10" s="193" t="s">
        <v>515</v>
      </c>
      <c r="K10" s="193" t="s">
        <v>515</v>
      </c>
      <c r="L10" s="193" t="s">
        <v>515</v>
      </c>
      <c r="M10" s="193" t="s">
        <v>515</v>
      </c>
      <c r="N10" s="210"/>
      <c r="O10" s="50"/>
    </row>
    <row r="11" spans="1:15" ht="6" customHeight="1" thickTop="1">
      <c r="A11" s="133"/>
      <c r="B11" s="85"/>
      <c r="C11" s="153"/>
      <c r="D11" s="206"/>
      <c r="E11" s="211"/>
      <c r="F11" s="211"/>
      <c r="G11" s="211"/>
      <c r="H11" s="211"/>
      <c r="I11" s="211"/>
      <c r="J11" s="211"/>
      <c r="K11" s="211"/>
      <c r="L11" s="211"/>
      <c r="M11" s="207"/>
      <c r="N11" s="207"/>
      <c r="O11" s="50"/>
    </row>
    <row r="12" spans="1:15" s="126" customFormat="1" ht="16.5" customHeight="1">
      <c r="A12" s="136" t="s">
        <v>337</v>
      </c>
      <c r="B12" s="154"/>
      <c r="C12" s="155" t="s">
        <v>146</v>
      </c>
      <c r="D12" s="236">
        <f>D13+D14+D15+D22+D27</f>
        <v>0</v>
      </c>
      <c r="E12" s="236">
        <f aca="true" t="shared" si="0" ref="E12:J12">E13+E14+E15+E22+E27</f>
        <v>0</v>
      </c>
      <c r="F12" s="236">
        <f t="shared" si="0"/>
        <v>0</v>
      </c>
      <c r="G12" s="236">
        <f t="shared" si="0"/>
        <v>0</v>
      </c>
      <c r="H12" s="236">
        <f t="shared" si="0"/>
        <v>0</v>
      </c>
      <c r="I12" s="236">
        <f t="shared" si="0"/>
        <v>0</v>
      </c>
      <c r="J12" s="236">
        <f t="shared" si="0"/>
        <v>0</v>
      </c>
      <c r="K12" s="236">
        <f>K13+K14+K15+K22+K27</f>
        <v>0</v>
      </c>
      <c r="L12" s="236">
        <f>L13+L14+L15+L22+L27</f>
        <v>0</v>
      </c>
      <c r="M12" s="237">
        <f>M13+M14+M15+M22+M27</f>
        <v>0</v>
      </c>
      <c r="N12" s="217"/>
      <c r="O12" s="156"/>
    </row>
    <row r="13" spans="1:15" s="126" customFormat="1" ht="16.5" customHeight="1">
      <c r="A13" s="136" t="s">
        <v>338</v>
      </c>
      <c r="B13" s="157"/>
      <c r="C13" s="158" t="s">
        <v>86</v>
      </c>
      <c r="D13" s="212" t="s">
        <v>515</v>
      </c>
      <c r="E13" s="212" t="s">
        <v>515</v>
      </c>
      <c r="F13" s="212" t="s">
        <v>515</v>
      </c>
      <c r="G13" s="212" t="s">
        <v>515</v>
      </c>
      <c r="H13" s="212" t="s">
        <v>515</v>
      </c>
      <c r="I13" s="212" t="s">
        <v>515</v>
      </c>
      <c r="J13" s="212" t="s">
        <v>515</v>
      </c>
      <c r="K13" s="212" t="s">
        <v>515</v>
      </c>
      <c r="L13" s="212" t="s">
        <v>515</v>
      </c>
      <c r="M13" s="212" t="s">
        <v>515</v>
      </c>
      <c r="N13" s="217"/>
      <c r="O13" s="156"/>
    </row>
    <row r="14" spans="1:15" s="126" customFormat="1" ht="16.5" customHeight="1">
      <c r="A14" s="136" t="s">
        <v>339</v>
      </c>
      <c r="B14" s="157"/>
      <c r="C14" s="158" t="s">
        <v>96</v>
      </c>
      <c r="D14" s="212" t="s">
        <v>515</v>
      </c>
      <c r="E14" s="212" t="s">
        <v>515</v>
      </c>
      <c r="F14" s="212" t="s">
        <v>515</v>
      </c>
      <c r="G14" s="212" t="s">
        <v>515</v>
      </c>
      <c r="H14" s="212" t="s">
        <v>515</v>
      </c>
      <c r="I14" s="212" t="s">
        <v>515</v>
      </c>
      <c r="J14" s="212" t="s">
        <v>515</v>
      </c>
      <c r="K14" s="212" t="s">
        <v>515</v>
      </c>
      <c r="L14" s="212" t="s">
        <v>515</v>
      </c>
      <c r="M14" s="212" t="s">
        <v>515</v>
      </c>
      <c r="N14" s="217"/>
      <c r="O14" s="156"/>
    </row>
    <row r="15" spans="1:15" s="126" customFormat="1" ht="16.5" customHeight="1">
      <c r="A15" s="136" t="s">
        <v>340</v>
      </c>
      <c r="B15" s="157"/>
      <c r="C15" s="158" t="s">
        <v>45</v>
      </c>
      <c r="D15" s="212" t="s">
        <v>515</v>
      </c>
      <c r="E15" s="212" t="s">
        <v>515</v>
      </c>
      <c r="F15" s="212" t="s">
        <v>515</v>
      </c>
      <c r="G15" s="212" t="s">
        <v>515</v>
      </c>
      <c r="H15" s="212" t="s">
        <v>515</v>
      </c>
      <c r="I15" s="212" t="s">
        <v>515</v>
      </c>
      <c r="J15" s="212" t="s">
        <v>515</v>
      </c>
      <c r="K15" s="212" t="s">
        <v>515</v>
      </c>
      <c r="L15" s="212" t="s">
        <v>515</v>
      </c>
      <c r="M15" s="212" t="s">
        <v>515</v>
      </c>
      <c r="N15" s="217"/>
      <c r="O15" s="156"/>
    </row>
    <row r="16" spans="1:15" s="126" customFormat="1" ht="16.5" customHeight="1">
      <c r="A16" s="136" t="s">
        <v>341</v>
      </c>
      <c r="B16" s="157"/>
      <c r="C16" s="159" t="s">
        <v>76</v>
      </c>
      <c r="D16" s="212" t="s">
        <v>515</v>
      </c>
      <c r="E16" s="212" t="s">
        <v>515</v>
      </c>
      <c r="F16" s="212" t="s">
        <v>515</v>
      </c>
      <c r="G16" s="212" t="s">
        <v>515</v>
      </c>
      <c r="H16" s="212" t="s">
        <v>515</v>
      </c>
      <c r="I16" s="212" t="s">
        <v>515</v>
      </c>
      <c r="J16" s="212" t="s">
        <v>515</v>
      </c>
      <c r="K16" s="212" t="s">
        <v>515</v>
      </c>
      <c r="L16" s="212" t="s">
        <v>515</v>
      </c>
      <c r="M16" s="212" t="s">
        <v>515</v>
      </c>
      <c r="N16" s="217"/>
      <c r="O16" s="156"/>
    </row>
    <row r="17" spans="1:15" s="126" customFormat="1" ht="16.5" customHeight="1">
      <c r="A17" s="136" t="s">
        <v>342</v>
      </c>
      <c r="B17" s="157"/>
      <c r="C17" s="158" t="s">
        <v>77</v>
      </c>
      <c r="D17" s="212" t="s">
        <v>515</v>
      </c>
      <c r="E17" s="212" t="s">
        <v>515</v>
      </c>
      <c r="F17" s="212" t="s">
        <v>515</v>
      </c>
      <c r="G17" s="212" t="s">
        <v>515</v>
      </c>
      <c r="H17" s="212" t="s">
        <v>515</v>
      </c>
      <c r="I17" s="212" t="s">
        <v>515</v>
      </c>
      <c r="J17" s="212" t="s">
        <v>515</v>
      </c>
      <c r="K17" s="212" t="s">
        <v>515</v>
      </c>
      <c r="L17" s="212" t="s">
        <v>515</v>
      </c>
      <c r="M17" s="212" t="s">
        <v>515</v>
      </c>
      <c r="N17" s="217"/>
      <c r="O17" s="156"/>
    </row>
    <row r="18" spans="1:15" s="126" customFormat="1" ht="16.5" customHeight="1">
      <c r="A18" s="305" t="s">
        <v>447</v>
      </c>
      <c r="B18" s="157"/>
      <c r="C18" s="159" t="s">
        <v>138</v>
      </c>
      <c r="D18" s="212" t="s">
        <v>515</v>
      </c>
      <c r="E18" s="212" t="s">
        <v>515</v>
      </c>
      <c r="F18" s="212" t="s">
        <v>515</v>
      </c>
      <c r="G18" s="212" t="s">
        <v>515</v>
      </c>
      <c r="H18" s="212" t="s">
        <v>515</v>
      </c>
      <c r="I18" s="212" t="s">
        <v>515</v>
      </c>
      <c r="J18" s="212" t="s">
        <v>515</v>
      </c>
      <c r="K18" s="212" t="s">
        <v>515</v>
      </c>
      <c r="L18" s="212" t="s">
        <v>515</v>
      </c>
      <c r="M18" s="212" t="s">
        <v>515</v>
      </c>
      <c r="N18" s="217"/>
      <c r="O18" s="156"/>
    </row>
    <row r="19" spans="1:15" s="126" customFormat="1" ht="16.5" customHeight="1">
      <c r="A19" s="305" t="s">
        <v>448</v>
      </c>
      <c r="B19" s="157"/>
      <c r="C19" s="159" t="s">
        <v>132</v>
      </c>
      <c r="D19" s="212" t="s">
        <v>515</v>
      </c>
      <c r="E19" s="212" t="s">
        <v>515</v>
      </c>
      <c r="F19" s="212" t="s">
        <v>515</v>
      </c>
      <c r="G19" s="212" t="s">
        <v>515</v>
      </c>
      <c r="H19" s="212" t="s">
        <v>515</v>
      </c>
      <c r="I19" s="212" t="s">
        <v>515</v>
      </c>
      <c r="J19" s="212" t="s">
        <v>515</v>
      </c>
      <c r="K19" s="212" t="s">
        <v>515</v>
      </c>
      <c r="L19" s="212" t="s">
        <v>515</v>
      </c>
      <c r="M19" s="212" t="s">
        <v>515</v>
      </c>
      <c r="N19" s="217"/>
      <c r="O19" s="156"/>
    </row>
    <row r="20" spans="1:15" s="126" customFormat="1" ht="16.5" customHeight="1">
      <c r="A20" s="305" t="s">
        <v>449</v>
      </c>
      <c r="B20" s="157"/>
      <c r="C20" s="159" t="s">
        <v>128</v>
      </c>
      <c r="D20" s="212" t="s">
        <v>515</v>
      </c>
      <c r="E20" s="212" t="s">
        <v>515</v>
      </c>
      <c r="F20" s="212" t="s">
        <v>515</v>
      </c>
      <c r="G20" s="212" t="s">
        <v>515</v>
      </c>
      <c r="H20" s="212" t="s">
        <v>515</v>
      </c>
      <c r="I20" s="212" t="s">
        <v>515</v>
      </c>
      <c r="J20" s="212" t="s">
        <v>515</v>
      </c>
      <c r="K20" s="212" t="s">
        <v>515</v>
      </c>
      <c r="L20" s="212" t="s">
        <v>515</v>
      </c>
      <c r="M20" s="212" t="s">
        <v>515</v>
      </c>
      <c r="N20" s="217"/>
      <c r="O20" s="156"/>
    </row>
    <row r="21" spans="1:15" s="126" customFormat="1" ht="16.5" customHeight="1">
      <c r="A21" s="305" t="s">
        <v>450</v>
      </c>
      <c r="B21" s="157"/>
      <c r="C21" s="158" t="s">
        <v>129</v>
      </c>
      <c r="D21" s="212" t="s">
        <v>515</v>
      </c>
      <c r="E21" s="212" t="s">
        <v>515</v>
      </c>
      <c r="F21" s="212" t="s">
        <v>515</v>
      </c>
      <c r="G21" s="212" t="s">
        <v>515</v>
      </c>
      <c r="H21" s="212" t="s">
        <v>515</v>
      </c>
      <c r="I21" s="212" t="s">
        <v>515</v>
      </c>
      <c r="J21" s="212" t="s">
        <v>515</v>
      </c>
      <c r="K21" s="212" t="s">
        <v>515</v>
      </c>
      <c r="L21" s="212" t="s">
        <v>515</v>
      </c>
      <c r="M21" s="212" t="s">
        <v>515</v>
      </c>
      <c r="N21" s="217"/>
      <c r="O21" s="156"/>
    </row>
    <row r="22" spans="1:15" s="126" customFormat="1" ht="16.5" customHeight="1">
      <c r="A22" s="136" t="s">
        <v>343</v>
      </c>
      <c r="B22" s="157"/>
      <c r="C22" s="159" t="s">
        <v>46</v>
      </c>
      <c r="D22" s="212" t="s">
        <v>515</v>
      </c>
      <c r="E22" s="212" t="s">
        <v>515</v>
      </c>
      <c r="F22" s="212" t="s">
        <v>515</v>
      </c>
      <c r="G22" s="212" t="s">
        <v>515</v>
      </c>
      <c r="H22" s="212" t="s">
        <v>515</v>
      </c>
      <c r="I22" s="212" t="s">
        <v>515</v>
      </c>
      <c r="J22" s="212" t="s">
        <v>515</v>
      </c>
      <c r="K22" s="212" t="s">
        <v>515</v>
      </c>
      <c r="L22" s="212" t="s">
        <v>515</v>
      </c>
      <c r="M22" s="212" t="s">
        <v>515</v>
      </c>
      <c r="N22" s="217"/>
      <c r="O22" s="156"/>
    </row>
    <row r="23" spans="1:15" s="126" customFormat="1" ht="16.5" customHeight="1">
      <c r="A23" s="305" t="s">
        <v>451</v>
      </c>
      <c r="B23" s="157"/>
      <c r="C23" s="159" t="s">
        <v>147</v>
      </c>
      <c r="D23" s="212" t="s">
        <v>515</v>
      </c>
      <c r="E23" s="212" t="s">
        <v>515</v>
      </c>
      <c r="F23" s="212" t="s">
        <v>515</v>
      </c>
      <c r="G23" s="212" t="s">
        <v>515</v>
      </c>
      <c r="H23" s="212" t="s">
        <v>515</v>
      </c>
      <c r="I23" s="212" t="s">
        <v>515</v>
      </c>
      <c r="J23" s="212" t="s">
        <v>515</v>
      </c>
      <c r="K23" s="212" t="s">
        <v>515</v>
      </c>
      <c r="L23" s="212" t="s">
        <v>515</v>
      </c>
      <c r="M23" s="212" t="s">
        <v>515</v>
      </c>
      <c r="N23" s="217"/>
      <c r="O23" s="156"/>
    </row>
    <row r="24" spans="1:15" s="126" customFormat="1" ht="16.5" customHeight="1">
      <c r="A24" s="305" t="s">
        <v>452</v>
      </c>
      <c r="B24" s="157"/>
      <c r="C24" s="159" t="s">
        <v>139</v>
      </c>
      <c r="D24" s="212" t="s">
        <v>515</v>
      </c>
      <c r="E24" s="212" t="s">
        <v>515</v>
      </c>
      <c r="F24" s="212" t="s">
        <v>515</v>
      </c>
      <c r="G24" s="212" t="s">
        <v>515</v>
      </c>
      <c r="H24" s="212" t="s">
        <v>515</v>
      </c>
      <c r="I24" s="212" t="s">
        <v>515</v>
      </c>
      <c r="J24" s="212" t="s">
        <v>515</v>
      </c>
      <c r="K24" s="212" t="s">
        <v>515</v>
      </c>
      <c r="L24" s="212" t="s">
        <v>515</v>
      </c>
      <c r="M24" s="212" t="s">
        <v>515</v>
      </c>
      <c r="N24" s="217"/>
      <c r="O24" s="156"/>
    </row>
    <row r="25" spans="1:15" s="126" customFormat="1" ht="16.5" customHeight="1">
      <c r="A25" s="305" t="s">
        <v>453</v>
      </c>
      <c r="B25" s="157"/>
      <c r="C25" s="159" t="s">
        <v>133</v>
      </c>
      <c r="D25" s="212" t="s">
        <v>515</v>
      </c>
      <c r="E25" s="212" t="s">
        <v>515</v>
      </c>
      <c r="F25" s="212" t="s">
        <v>515</v>
      </c>
      <c r="G25" s="212" t="s">
        <v>515</v>
      </c>
      <c r="H25" s="212" t="s">
        <v>515</v>
      </c>
      <c r="I25" s="212" t="s">
        <v>515</v>
      </c>
      <c r="J25" s="212" t="s">
        <v>515</v>
      </c>
      <c r="K25" s="212" t="s">
        <v>515</v>
      </c>
      <c r="L25" s="212" t="s">
        <v>515</v>
      </c>
      <c r="M25" s="212" t="s">
        <v>515</v>
      </c>
      <c r="N25" s="217"/>
      <c r="O25" s="156"/>
    </row>
    <row r="26" spans="1:15" s="126" customFormat="1" ht="16.5" customHeight="1">
      <c r="A26" s="305" t="s">
        <v>454</v>
      </c>
      <c r="B26" s="157"/>
      <c r="C26" s="158" t="s">
        <v>134</v>
      </c>
      <c r="D26" s="212" t="s">
        <v>515</v>
      </c>
      <c r="E26" s="212" t="s">
        <v>515</v>
      </c>
      <c r="F26" s="212" t="s">
        <v>515</v>
      </c>
      <c r="G26" s="212" t="s">
        <v>515</v>
      </c>
      <c r="H26" s="212" t="s">
        <v>515</v>
      </c>
      <c r="I26" s="212" t="s">
        <v>515</v>
      </c>
      <c r="J26" s="212" t="s">
        <v>515</v>
      </c>
      <c r="K26" s="212" t="s">
        <v>515</v>
      </c>
      <c r="L26" s="212" t="s">
        <v>515</v>
      </c>
      <c r="M26" s="212" t="s">
        <v>515</v>
      </c>
      <c r="N26" s="217"/>
      <c r="O26" s="156"/>
    </row>
    <row r="27" spans="1:15" s="126" customFormat="1" ht="16.5" customHeight="1">
      <c r="A27" s="136" t="s">
        <v>344</v>
      </c>
      <c r="B27" s="157"/>
      <c r="C27" s="158" t="s">
        <v>87</v>
      </c>
      <c r="D27" s="212" t="s">
        <v>515</v>
      </c>
      <c r="E27" s="212" t="s">
        <v>515</v>
      </c>
      <c r="F27" s="212" t="s">
        <v>515</v>
      </c>
      <c r="G27" s="212" t="s">
        <v>515</v>
      </c>
      <c r="H27" s="212" t="s">
        <v>515</v>
      </c>
      <c r="I27" s="212" t="s">
        <v>515</v>
      </c>
      <c r="J27" s="212" t="s">
        <v>515</v>
      </c>
      <c r="K27" s="212" t="s">
        <v>515</v>
      </c>
      <c r="L27" s="212" t="s">
        <v>515</v>
      </c>
      <c r="M27" s="212" t="s">
        <v>515</v>
      </c>
      <c r="N27" s="217"/>
      <c r="O27" s="156"/>
    </row>
    <row r="28" spans="1:15" s="126" customFormat="1" ht="16.5" customHeight="1">
      <c r="A28" s="133"/>
      <c r="B28" s="157"/>
      <c r="C28" s="158"/>
      <c r="D28" s="355"/>
      <c r="E28" s="355"/>
      <c r="F28" s="355"/>
      <c r="G28" s="355"/>
      <c r="H28" s="355"/>
      <c r="I28" s="355"/>
      <c r="J28" s="355"/>
      <c r="K28" s="356"/>
      <c r="L28" s="356"/>
      <c r="M28" s="357"/>
      <c r="N28" s="217"/>
      <c r="O28" s="156"/>
    </row>
    <row r="29" spans="1:15" s="126" customFormat="1" ht="16.5" customHeight="1">
      <c r="A29" s="136" t="s">
        <v>345</v>
      </c>
      <c r="B29" s="157"/>
      <c r="C29" s="155" t="s">
        <v>513</v>
      </c>
      <c r="D29" s="237">
        <f>D30+D31+D33+D34+D36+D38+D39+D40</f>
        <v>0</v>
      </c>
      <c r="E29" s="237">
        <f aca="true" t="shared" si="1" ref="E29:M29">E30+E31+E33+E34+E36+E38+E39+E40</f>
        <v>0</v>
      </c>
      <c r="F29" s="237">
        <f t="shared" si="1"/>
        <v>0</v>
      </c>
      <c r="G29" s="237">
        <f t="shared" si="1"/>
        <v>0</v>
      </c>
      <c r="H29" s="237">
        <f t="shared" si="1"/>
        <v>0</v>
      </c>
      <c r="I29" s="237">
        <f t="shared" si="1"/>
        <v>0</v>
      </c>
      <c r="J29" s="237">
        <f t="shared" si="1"/>
        <v>0</v>
      </c>
      <c r="K29" s="237">
        <f t="shared" si="1"/>
        <v>0</v>
      </c>
      <c r="L29" s="237">
        <f t="shared" si="1"/>
        <v>0</v>
      </c>
      <c r="M29" s="237">
        <f t="shared" si="1"/>
        <v>0</v>
      </c>
      <c r="N29" s="217"/>
      <c r="O29" s="156"/>
    </row>
    <row r="30" spans="1:15" s="126" customFormat="1" ht="16.5" customHeight="1">
      <c r="A30" s="136" t="s">
        <v>346</v>
      </c>
      <c r="B30" s="157"/>
      <c r="C30" s="158" t="s">
        <v>90</v>
      </c>
      <c r="D30" s="212" t="s">
        <v>515</v>
      </c>
      <c r="E30" s="212" t="s">
        <v>515</v>
      </c>
      <c r="F30" s="212" t="s">
        <v>515</v>
      </c>
      <c r="G30" s="212" t="s">
        <v>515</v>
      </c>
      <c r="H30" s="212" t="s">
        <v>515</v>
      </c>
      <c r="I30" s="212" t="s">
        <v>515</v>
      </c>
      <c r="J30" s="212" t="s">
        <v>515</v>
      </c>
      <c r="K30" s="212" t="s">
        <v>515</v>
      </c>
      <c r="L30" s="212" t="s">
        <v>515</v>
      </c>
      <c r="M30" s="212" t="s">
        <v>515</v>
      </c>
      <c r="N30" s="217"/>
      <c r="O30" s="156"/>
    </row>
    <row r="31" spans="1:15" s="126" customFormat="1" ht="16.5" customHeight="1">
      <c r="A31" s="136" t="s">
        <v>347</v>
      </c>
      <c r="B31" s="157"/>
      <c r="C31" s="158" t="s">
        <v>100</v>
      </c>
      <c r="D31" s="212" t="s">
        <v>515</v>
      </c>
      <c r="E31" s="212" t="s">
        <v>515</v>
      </c>
      <c r="F31" s="212" t="s">
        <v>515</v>
      </c>
      <c r="G31" s="212" t="s">
        <v>515</v>
      </c>
      <c r="H31" s="212" t="s">
        <v>515</v>
      </c>
      <c r="I31" s="212" t="s">
        <v>515</v>
      </c>
      <c r="J31" s="212" t="s">
        <v>515</v>
      </c>
      <c r="K31" s="212" t="s">
        <v>515</v>
      </c>
      <c r="L31" s="212" t="s">
        <v>515</v>
      </c>
      <c r="M31" s="212" t="s">
        <v>515</v>
      </c>
      <c r="N31" s="217"/>
      <c r="O31" s="156"/>
    </row>
    <row r="32" spans="1:15" s="126" customFormat="1" ht="16.5" customHeight="1">
      <c r="A32" s="133"/>
      <c r="B32" s="157"/>
      <c r="C32" s="160"/>
      <c r="D32" s="358"/>
      <c r="E32" s="359"/>
      <c r="F32" s="359"/>
      <c r="G32" s="359"/>
      <c r="H32" s="359"/>
      <c r="I32" s="359"/>
      <c r="J32" s="359"/>
      <c r="K32" s="359"/>
      <c r="L32" s="356"/>
      <c r="M32" s="357"/>
      <c r="N32" s="217"/>
      <c r="O32" s="156"/>
    </row>
    <row r="33" spans="1:15" s="126" customFormat="1" ht="16.5" customHeight="1">
      <c r="A33" s="136" t="s">
        <v>348</v>
      </c>
      <c r="B33" s="157"/>
      <c r="C33" s="160" t="s">
        <v>98</v>
      </c>
      <c r="D33" s="212" t="s">
        <v>515</v>
      </c>
      <c r="E33" s="212" t="s">
        <v>515</v>
      </c>
      <c r="F33" s="212" t="s">
        <v>515</v>
      </c>
      <c r="G33" s="212" t="s">
        <v>515</v>
      </c>
      <c r="H33" s="212" t="s">
        <v>515</v>
      </c>
      <c r="I33" s="212" t="s">
        <v>515</v>
      </c>
      <c r="J33" s="212" t="s">
        <v>515</v>
      </c>
      <c r="K33" s="212" t="s">
        <v>515</v>
      </c>
      <c r="L33" s="212" t="s">
        <v>515</v>
      </c>
      <c r="M33" s="212" t="s">
        <v>515</v>
      </c>
      <c r="N33" s="218"/>
      <c r="O33" s="156"/>
    </row>
    <row r="34" spans="1:15" s="126" customFormat="1" ht="16.5" customHeight="1">
      <c r="A34" s="136" t="s">
        <v>349</v>
      </c>
      <c r="B34" s="157"/>
      <c r="C34" s="158" t="s">
        <v>97</v>
      </c>
      <c r="D34" s="212" t="s">
        <v>515</v>
      </c>
      <c r="E34" s="212" t="s">
        <v>515</v>
      </c>
      <c r="F34" s="212" t="s">
        <v>515</v>
      </c>
      <c r="G34" s="212" t="s">
        <v>515</v>
      </c>
      <c r="H34" s="212" t="s">
        <v>515</v>
      </c>
      <c r="I34" s="212" t="s">
        <v>515</v>
      </c>
      <c r="J34" s="212" t="s">
        <v>515</v>
      </c>
      <c r="K34" s="212" t="s">
        <v>515</v>
      </c>
      <c r="L34" s="212" t="s">
        <v>515</v>
      </c>
      <c r="M34" s="212" t="s">
        <v>515</v>
      </c>
      <c r="N34" s="217"/>
      <c r="O34" s="156"/>
    </row>
    <row r="35" spans="1:15" s="126" customFormat="1" ht="16.5" customHeight="1">
      <c r="A35" s="305" t="s">
        <v>501</v>
      </c>
      <c r="B35" s="157"/>
      <c r="C35" s="159" t="s">
        <v>127</v>
      </c>
      <c r="D35" s="212" t="s">
        <v>515</v>
      </c>
      <c r="E35" s="212" t="s">
        <v>515</v>
      </c>
      <c r="F35" s="212" t="s">
        <v>515</v>
      </c>
      <c r="G35" s="212" t="s">
        <v>515</v>
      </c>
      <c r="H35" s="212" t="s">
        <v>515</v>
      </c>
      <c r="I35" s="212" t="s">
        <v>515</v>
      </c>
      <c r="J35" s="212" t="s">
        <v>515</v>
      </c>
      <c r="K35" s="212" t="s">
        <v>515</v>
      </c>
      <c r="L35" s="212" t="s">
        <v>515</v>
      </c>
      <c r="M35" s="212" t="s">
        <v>515</v>
      </c>
      <c r="N35" s="217"/>
      <c r="O35" s="156"/>
    </row>
    <row r="36" spans="1:15" s="126" customFormat="1" ht="16.5" customHeight="1">
      <c r="A36" s="136" t="s">
        <v>350</v>
      </c>
      <c r="B36" s="157"/>
      <c r="C36" s="159" t="s">
        <v>99</v>
      </c>
      <c r="D36" s="212" t="s">
        <v>515</v>
      </c>
      <c r="E36" s="212" t="s">
        <v>515</v>
      </c>
      <c r="F36" s="212" t="s">
        <v>515</v>
      </c>
      <c r="G36" s="212" t="s">
        <v>515</v>
      </c>
      <c r="H36" s="212" t="s">
        <v>515</v>
      </c>
      <c r="I36" s="212" t="s">
        <v>515</v>
      </c>
      <c r="J36" s="212" t="s">
        <v>515</v>
      </c>
      <c r="K36" s="212" t="s">
        <v>515</v>
      </c>
      <c r="L36" s="212" t="s">
        <v>515</v>
      </c>
      <c r="M36" s="212" t="s">
        <v>515</v>
      </c>
      <c r="N36" s="217"/>
      <c r="O36" s="156"/>
    </row>
    <row r="37" spans="1:15" s="126" customFormat="1" ht="16.5" customHeight="1">
      <c r="A37" s="133"/>
      <c r="B37" s="157"/>
      <c r="C37" s="160"/>
      <c r="D37" s="358"/>
      <c r="E37" s="359"/>
      <c r="F37" s="359"/>
      <c r="G37" s="359"/>
      <c r="H37" s="359"/>
      <c r="I37" s="359"/>
      <c r="J37" s="359"/>
      <c r="K37" s="359"/>
      <c r="L37" s="359"/>
      <c r="M37" s="360"/>
      <c r="N37" s="217"/>
      <c r="O37" s="156"/>
    </row>
    <row r="38" spans="1:15" s="126" customFormat="1" ht="16.5" customHeight="1">
      <c r="A38" s="136" t="s">
        <v>351</v>
      </c>
      <c r="B38" s="157"/>
      <c r="C38" s="158" t="s">
        <v>148</v>
      </c>
      <c r="D38" s="212" t="s">
        <v>515</v>
      </c>
      <c r="E38" s="212" t="s">
        <v>515</v>
      </c>
      <c r="F38" s="212" t="s">
        <v>515</v>
      </c>
      <c r="G38" s="212" t="s">
        <v>515</v>
      </c>
      <c r="H38" s="212" t="s">
        <v>515</v>
      </c>
      <c r="I38" s="212" t="s">
        <v>515</v>
      </c>
      <c r="J38" s="212" t="s">
        <v>515</v>
      </c>
      <c r="K38" s="212" t="s">
        <v>515</v>
      </c>
      <c r="L38" s="212" t="s">
        <v>515</v>
      </c>
      <c r="M38" s="212" t="s">
        <v>515</v>
      </c>
      <c r="N38" s="217"/>
      <c r="O38" s="156"/>
    </row>
    <row r="39" spans="1:15" s="126" customFormat="1" ht="16.5" customHeight="1">
      <c r="A39" s="136" t="s">
        <v>352</v>
      </c>
      <c r="B39" s="157"/>
      <c r="C39" s="158" t="s">
        <v>149</v>
      </c>
      <c r="D39" s="212" t="s">
        <v>515</v>
      </c>
      <c r="E39" s="212" t="s">
        <v>515</v>
      </c>
      <c r="F39" s="212" t="s">
        <v>515</v>
      </c>
      <c r="G39" s="212" t="s">
        <v>515</v>
      </c>
      <c r="H39" s="212" t="s">
        <v>515</v>
      </c>
      <c r="I39" s="212" t="s">
        <v>515</v>
      </c>
      <c r="J39" s="212" t="s">
        <v>515</v>
      </c>
      <c r="K39" s="212" t="s">
        <v>515</v>
      </c>
      <c r="L39" s="212" t="s">
        <v>515</v>
      </c>
      <c r="M39" s="212" t="s">
        <v>515</v>
      </c>
      <c r="N39" s="217"/>
      <c r="O39" s="156"/>
    </row>
    <row r="40" spans="1:15" s="126" customFormat="1" ht="16.5" customHeight="1">
      <c r="A40" s="136" t="s">
        <v>353</v>
      </c>
      <c r="B40" s="157"/>
      <c r="C40" s="158" t="s">
        <v>150</v>
      </c>
      <c r="D40" s="212" t="s">
        <v>515</v>
      </c>
      <c r="E40" s="212" t="s">
        <v>515</v>
      </c>
      <c r="F40" s="212" t="s">
        <v>515</v>
      </c>
      <c r="G40" s="212" t="s">
        <v>515</v>
      </c>
      <c r="H40" s="212" t="s">
        <v>515</v>
      </c>
      <c r="I40" s="212" t="s">
        <v>515</v>
      </c>
      <c r="J40" s="212" t="s">
        <v>515</v>
      </c>
      <c r="K40" s="212" t="s">
        <v>515</v>
      </c>
      <c r="L40" s="212" t="s">
        <v>515</v>
      </c>
      <c r="M40" s="212" t="s">
        <v>515</v>
      </c>
      <c r="N40" s="217"/>
      <c r="O40" s="156"/>
    </row>
    <row r="41" spans="1:15" s="126" customFormat="1" ht="16.5" customHeight="1">
      <c r="A41" s="133"/>
      <c r="B41" s="157"/>
      <c r="C41" s="160"/>
      <c r="D41" s="355"/>
      <c r="E41" s="356"/>
      <c r="F41" s="356"/>
      <c r="G41" s="356"/>
      <c r="H41" s="356"/>
      <c r="I41" s="356"/>
      <c r="J41" s="356"/>
      <c r="K41" s="356"/>
      <c r="L41" s="356"/>
      <c r="M41" s="357"/>
      <c r="N41" s="217"/>
      <c r="O41" s="156"/>
    </row>
    <row r="42" spans="1:15" s="126" customFormat="1" ht="16.5" customHeight="1">
      <c r="A42" s="136" t="s">
        <v>354</v>
      </c>
      <c r="B42" s="157"/>
      <c r="C42" s="161" t="s">
        <v>91</v>
      </c>
      <c r="D42" s="213" t="s">
        <v>515</v>
      </c>
      <c r="E42" s="213" t="s">
        <v>515</v>
      </c>
      <c r="F42" s="213" t="s">
        <v>515</v>
      </c>
      <c r="G42" s="213" t="s">
        <v>515</v>
      </c>
      <c r="H42" s="213" t="s">
        <v>515</v>
      </c>
      <c r="I42" s="213" t="s">
        <v>515</v>
      </c>
      <c r="J42" s="213" t="s">
        <v>515</v>
      </c>
      <c r="K42" s="213" t="s">
        <v>515</v>
      </c>
      <c r="L42" s="213" t="s">
        <v>515</v>
      </c>
      <c r="M42" s="213" t="s">
        <v>515</v>
      </c>
      <c r="N42" s="217"/>
      <c r="O42" s="156"/>
    </row>
    <row r="43" spans="1:15" s="126" customFormat="1" ht="16.5" customHeight="1">
      <c r="A43" s="136" t="s">
        <v>355</v>
      </c>
      <c r="B43" s="157"/>
      <c r="C43" s="162" t="s">
        <v>114</v>
      </c>
      <c r="D43" s="213" t="s">
        <v>515</v>
      </c>
      <c r="E43" s="213" t="s">
        <v>515</v>
      </c>
      <c r="F43" s="213" t="s">
        <v>515</v>
      </c>
      <c r="G43" s="213" t="s">
        <v>515</v>
      </c>
      <c r="H43" s="213" t="s">
        <v>515</v>
      </c>
      <c r="I43" s="213" t="s">
        <v>515</v>
      </c>
      <c r="J43" s="213" t="s">
        <v>515</v>
      </c>
      <c r="K43" s="213" t="s">
        <v>515</v>
      </c>
      <c r="L43" s="213" t="s">
        <v>515</v>
      </c>
      <c r="M43" s="213" t="s">
        <v>515</v>
      </c>
      <c r="N43" s="217"/>
      <c r="O43" s="156"/>
    </row>
    <row r="44" spans="1:15" s="126" customFormat="1" ht="16.5" customHeight="1">
      <c r="A44" s="136" t="s">
        <v>356</v>
      </c>
      <c r="B44" s="157"/>
      <c r="C44" s="158" t="s">
        <v>89</v>
      </c>
      <c r="D44" s="213" t="s">
        <v>515</v>
      </c>
      <c r="E44" s="213" t="s">
        <v>515</v>
      </c>
      <c r="F44" s="213" t="s">
        <v>515</v>
      </c>
      <c r="G44" s="213" t="s">
        <v>515</v>
      </c>
      <c r="H44" s="213" t="s">
        <v>515</v>
      </c>
      <c r="I44" s="213" t="s">
        <v>515</v>
      </c>
      <c r="J44" s="213" t="s">
        <v>515</v>
      </c>
      <c r="K44" s="213" t="s">
        <v>515</v>
      </c>
      <c r="L44" s="213" t="s">
        <v>515</v>
      </c>
      <c r="M44" s="213" t="s">
        <v>515</v>
      </c>
      <c r="N44" s="217"/>
      <c r="O44" s="156"/>
    </row>
    <row r="45" spans="1:15" s="126" customFormat="1" ht="13.5" customHeight="1" thickBot="1">
      <c r="A45" s="133"/>
      <c r="B45" s="157"/>
      <c r="C45" s="158"/>
      <c r="D45" s="361"/>
      <c r="E45" s="362"/>
      <c r="F45" s="362"/>
      <c r="G45" s="362"/>
      <c r="H45" s="362"/>
      <c r="I45" s="362"/>
      <c r="J45" s="362"/>
      <c r="K45" s="362"/>
      <c r="L45" s="362"/>
      <c r="M45" s="363"/>
      <c r="N45" s="221"/>
      <c r="O45" s="156"/>
    </row>
    <row r="46" spans="1:15" s="126" customFormat="1" ht="19.5" customHeight="1" thickBot="1" thickTop="1">
      <c r="A46" s="163" t="s">
        <v>357</v>
      </c>
      <c r="B46" s="157"/>
      <c r="C46" s="152" t="s">
        <v>159</v>
      </c>
      <c r="D46" s="216" t="s">
        <v>515</v>
      </c>
      <c r="E46" s="216" t="s">
        <v>515</v>
      </c>
      <c r="F46" s="216" t="s">
        <v>515</v>
      </c>
      <c r="G46" s="216" t="s">
        <v>515</v>
      </c>
      <c r="H46" s="216" t="s">
        <v>515</v>
      </c>
      <c r="I46" s="216" t="s">
        <v>515</v>
      </c>
      <c r="J46" s="216" t="s">
        <v>515</v>
      </c>
      <c r="K46" s="216" t="s">
        <v>515</v>
      </c>
      <c r="L46" s="216" t="s">
        <v>515</v>
      </c>
      <c r="M46" s="216" t="s">
        <v>515</v>
      </c>
      <c r="N46" s="220"/>
      <c r="O46" s="156"/>
    </row>
    <row r="47" spans="1:15" ht="9" customHeight="1" thickBot="1" thickTop="1">
      <c r="A47" s="133"/>
      <c r="B47" s="85"/>
      <c r="C47" s="164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50"/>
    </row>
    <row r="48" spans="1:15" ht="9" customHeight="1" thickBot="1" thickTop="1">
      <c r="A48" s="149"/>
      <c r="B48" s="85"/>
      <c r="C48" s="165"/>
      <c r="D48" s="364"/>
      <c r="E48" s="364"/>
      <c r="F48" s="364"/>
      <c r="G48" s="364"/>
      <c r="H48" s="364"/>
      <c r="I48" s="364"/>
      <c r="J48" s="364"/>
      <c r="K48" s="224"/>
      <c r="L48" s="224"/>
      <c r="M48" s="224"/>
      <c r="N48" s="224"/>
      <c r="O48" s="50"/>
    </row>
    <row r="49" spans="1:15" ht="18.75" thickBot="1" thickTop="1">
      <c r="A49" s="163" t="s">
        <v>383</v>
      </c>
      <c r="B49" s="85"/>
      <c r="C49" s="152" t="s">
        <v>160</v>
      </c>
      <c r="D49" s="193" t="s">
        <v>515</v>
      </c>
      <c r="E49" s="193" t="s">
        <v>515</v>
      </c>
      <c r="F49" s="193" t="s">
        <v>515</v>
      </c>
      <c r="G49" s="193" t="s">
        <v>515</v>
      </c>
      <c r="H49" s="193" t="s">
        <v>515</v>
      </c>
      <c r="I49" s="193" t="s">
        <v>515</v>
      </c>
      <c r="J49" s="193" t="s">
        <v>515</v>
      </c>
      <c r="K49" s="193" t="s">
        <v>515</v>
      </c>
      <c r="L49" s="193" t="s">
        <v>515</v>
      </c>
      <c r="M49" s="193" t="s">
        <v>515</v>
      </c>
      <c r="N49" s="210"/>
      <c r="O49" s="50"/>
    </row>
    <row r="50" spans="1:15" ht="15.75" thickTop="1">
      <c r="A50" s="136" t="s">
        <v>384</v>
      </c>
      <c r="B50" s="85"/>
      <c r="C50" s="158" t="s">
        <v>162</v>
      </c>
      <c r="D50" s="195" t="s">
        <v>515</v>
      </c>
      <c r="E50" s="195" t="s">
        <v>515</v>
      </c>
      <c r="F50" s="195" t="s">
        <v>515</v>
      </c>
      <c r="G50" s="195" t="s">
        <v>515</v>
      </c>
      <c r="H50" s="195" t="s">
        <v>515</v>
      </c>
      <c r="I50" s="195" t="s">
        <v>515</v>
      </c>
      <c r="J50" s="195" t="s">
        <v>515</v>
      </c>
      <c r="K50" s="195" t="s">
        <v>515</v>
      </c>
      <c r="L50" s="195" t="s">
        <v>515</v>
      </c>
      <c r="M50" s="195" t="s">
        <v>515</v>
      </c>
      <c r="N50" s="208"/>
      <c r="O50" s="50"/>
    </row>
    <row r="51" spans="1:15" ht="15">
      <c r="A51" s="136" t="s">
        <v>385</v>
      </c>
      <c r="B51" s="85"/>
      <c r="C51" s="158" t="s">
        <v>163</v>
      </c>
      <c r="D51" s="195" t="s">
        <v>515</v>
      </c>
      <c r="E51" s="195" t="s">
        <v>515</v>
      </c>
      <c r="F51" s="195" t="s">
        <v>515</v>
      </c>
      <c r="G51" s="195" t="s">
        <v>515</v>
      </c>
      <c r="H51" s="195" t="s">
        <v>515</v>
      </c>
      <c r="I51" s="195" t="s">
        <v>515</v>
      </c>
      <c r="J51" s="195" t="s">
        <v>515</v>
      </c>
      <c r="K51" s="195" t="s">
        <v>515</v>
      </c>
      <c r="L51" s="195" t="s">
        <v>515</v>
      </c>
      <c r="M51" s="195" t="s">
        <v>515</v>
      </c>
      <c r="N51" s="225"/>
      <c r="O51" s="50"/>
    </row>
    <row r="52" spans="1:15" ht="9.75" customHeight="1" thickBot="1">
      <c r="A52" s="149"/>
      <c r="B52" s="85"/>
      <c r="C52" s="159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166"/>
      <c r="O52" s="50"/>
    </row>
    <row r="53" spans="1:17" ht="20.25" thickBot="1" thickTop="1">
      <c r="A53" s="149"/>
      <c r="B53" s="85"/>
      <c r="C53" s="167" t="s">
        <v>93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9"/>
      <c r="O53" s="50"/>
      <c r="Q53" s="33"/>
    </row>
    <row r="54" spans="1:17" ht="8.25" customHeight="1" thickTop="1">
      <c r="A54" s="149"/>
      <c r="B54" s="85"/>
      <c r="C54" s="170"/>
      <c r="D54" s="171"/>
      <c r="E54" s="171"/>
      <c r="F54" s="171"/>
      <c r="G54" s="171"/>
      <c r="H54" s="171"/>
      <c r="I54" s="171"/>
      <c r="J54" s="171"/>
      <c r="K54" s="264"/>
      <c r="L54" s="264"/>
      <c r="M54" s="264"/>
      <c r="N54" s="264"/>
      <c r="O54" s="50"/>
      <c r="Q54" s="33"/>
    </row>
    <row r="55" spans="1:17" ht="15.75">
      <c r="A55" s="149"/>
      <c r="B55" s="85"/>
      <c r="C55" s="288"/>
      <c r="D55" s="33"/>
      <c r="E55" s="33"/>
      <c r="F55" s="33"/>
      <c r="G55" s="33"/>
      <c r="H55" s="33"/>
      <c r="I55" s="33"/>
      <c r="J55" s="33"/>
      <c r="K55" s="47"/>
      <c r="L55" s="47"/>
      <c r="M55" s="33"/>
      <c r="N55" s="47"/>
      <c r="O55" s="50"/>
      <c r="Q55" s="33"/>
    </row>
    <row r="56" spans="1:17" ht="15.75">
      <c r="A56" s="149"/>
      <c r="B56" s="85"/>
      <c r="C56" s="33" t="s">
        <v>151</v>
      </c>
      <c r="D56" s="33"/>
      <c r="E56" s="33"/>
      <c r="F56" s="33"/>
      <c r="G56" s="33"/>
      <c r="H56" s="33"/>
      <c r="I56" s="33"/>
      <c r="J56" s="33"/>
      <c r="K56" s="47"/>
      <c r="L56" s="47"/>
      <c r="M56" s="33" t="s">
        <v>92</v>
      </c>
      <c r="N56" s="47"/>
      <c r="O56" s="50"/>
      <c r="Q56" s="33"/>
    </row>
    <row r="57" spans="1:17" ht="15.75">
      <c r="A57" s="149"/>
      <c r="B57" s="85"/>
      <c r="C57" s="71" t="s">
        <v>158</v>
      </c>
      <c r="D57" s="33"/>
      <c r="E57" s="33"/>
      <c r="F57" s="33"/>
      <c r="G57" s="33"/>
      <c r="H57" s="33"/>
      <c r="I57" s="33"/>
      <c r="J57" s="33"/>
      <c r="K57" s="47"/>
      <c r="L57" s="47"/>
      <c r="M57" s="33" t="s">
        <v>153</v>
      </c>
      <c r="N57" s="47"/>
      <c r="O57" s="50"/>
      <c r="Q57" s="33"/>
    </row>
    <row r="58" spans="1:17" ht="15.75">
      <c r="A58" s="149"/>
      <c r="B58" s="85"/>
      <c r="C58" s="71" t="s">
        <v>145</v>
      </c>
      <c r="D58" s="33"/>
      <c r="E58" s="33"/>
      <c r="F58" s="33"/>
      <c r="G58" s="33"/>
      <c r="H58" s="33"/>
      <c r="I58" s="33"/>
      <c r="J58" s="33"/>
      <c r="K58" s="47"/>
      <c r="L58" s="47"/>
      <c r="N58" s="47"/>
      <c r="O58" s="50"/>
      <c r="Q58" s="33"/>
    </row>
    <row r="59" spans="1:17" ht="9.75" customHeight="1" thickBot="1">
      <c r="A59" s="173"/>
      <c r="B59" s="174"/>
      <c r="C59" s="275"/>
      <c r="D59" s="290"/>
      <c r="E59" s="290"/>
      <c r="F59" s="290"/>
      <c r="G59" s="290"/>
      <c r="H59" s="290"/>
      <c r="I59" s="290"/>
      <c r="J59" s="290"/>
      <c r="K59" s="255"/>
      <c r="L59" s="255"/>
      <c r="M59" s="255"/>
      <c r="N59" s="255"/>
      <c r="O59" s="58"/>
      <c r="Q59" s="33"/>
    </row>
    <row r="60" spans="1:17" ht="16.5" thickTop="1">
      <c r="A60" s="55"/>
      <c r="B60" s="176"/>
      <c r="C60" s="71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33"/>
      <c r="P60" s="33"/>
      <c r="Q60" s="33"/>
    </row>
    <row r="61" spans="4:14" ht="15"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</row>
    <row r="62" spans="2:16" ht="15" customHeight="1">
      <c r="B62" s="318" t="s">
        <v>193</v>
      </c>
      <c r="C62" s="308"/>
      <c r="D62" s="415" t="str">
        <f>IF(COUNTA(D10:M10,D12:M27,D29:M31,D33:M36,D38:M40,D42:M44,D46:M46,D49:M51)/340*100=100,"OK - Table 3C is fully completed","WARNING - Table 3C is not fully completed, please fill in figure, L, M or 0")</f>
        <v>OK - Table 3C is fully completed</v>
      </c>
      <c r="E62" s="415"/>
      <c r="F62" s="415"/>
      <c r="G62" s="415"/>
      <c r="H62" s="415"/>
      <c r="I62" s="415"/>
      <c r="J62" s="415"/>
      <c r="K62" s="415"/>
      <c r="L62" s="415"/>
      <c r="M62" s="415"/>
      <c r="N62" s="309"/>
      <c r="O62" s="295"/>
      <c r="P62" s="319"/>
    </row>
    <row r="63" spans="2:16" ht="15">
      <c r="B63" s="296" t="s">
        <v>194</v>
      </c>
      <c r="C63" s="144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297"/>
      <c r="P63" s="319"/>
    </row>
    <row r="64" spans="2:16" ht="15.75">
      <c r="B64" s="319"/>
      <c r="C64" s="311" t="s">
        <v>480</v>
      </c>
      <c r="D64" s="378">
        <f>IF(D46="M",0,D46)-IF(D10="M",0,D10)-IF(D12="M",0,D12)-IF(D29="M",0,D29)-IF(D42="M",0,D42)</f>
        <v>0</v>
      </c>
      <c r="E64" s="378">
        <f aca="true" t="shared" si="2" ref="E64:J64">IF(E46="M",0,E46)-IF(E10="M",0,E10)-IF(E12="M",0,E12)-IF(E29="M",0,E29)-IF(E42="M",0,E42)</f>
        <v>0</v>
      </c>
      <c r="F64" s="378">
        <f t="shared" si="2"/>
        <v>0</v>
      </c>
      <c r="G64" s="378">
        <f t="shared" si="2"/>
        <v>0</v>
      </c>
      <c r="H64" s="378">
        <f t="shared" si="2"/>
        <v>0</v>
      </c>
      <c r="I64" s="378">
        <f t="shared" si="2"/>
        <v>0</v>
      </c>
      <c r="J64" s="378">
        <f t="shared" si="2"/>
        <v>0</v>
      </c>
      <c r="K64" s="378">
        <f>IF(K46="M",0,K46)-IF(K10="M",0,K10)-IF(K12="M",0,K12)-IF(K29="M",0,K29)-IF(K42="M",0,K42)</f>
        <v>0</v>
      </c>
      <c r="L64" s="378">
        <f>IF(L46="M",0,L46)-IF(L10="M",0,L10)-IF(L12="M",0,L12)-IF(L29="M",0,L29)-IF(L42="M",0,L42)</f>
        <v>0</v>
      </c>
      <c r="M64" s="378">
        <f>IF(M46="M",0,M46)-IF(M10="M",0,M10)-IF(M12="M",0,M12)-IF(M29="M",0,M29)-IF(M42="M",0,M42)</f>
        <v>0</v>
      </c>
      <c r="N64" s="320"/>
      <c r="O64" s="297"/>
      <c r="P64" s="319"/>
    </row>
    <row r="65" spans="2:16" ht="15.75">
      <c r="B65" s="319"/>
      <c r="C65" s="311" t="s">
        <v>481</v>
      </c>
      <c r="D65" s="378">
        <f>IF(D12="M",0,D12)-IF(D13="M",0,D13)-IF(D14="M",0,D14)-IF(D15="M",0,D15)-IF(D22="M",0,D22)-IF(D27="M",0,D27)</f>
        <v>0</v>
      </c>
      <c r="E65" s="378">
        <f aca="true" t="shared" si="3" ref="E65:J65">IF(E12="M",0,E12)-IF(E13="M",0,E13)-IF(E14="M",0,E14)-IF(E15="M",0,E15)-IF(E22="M",0,E22)-IF(E27="M",0,E27)</f>
        <v>0</v>
      </c>
      <c r="F65" s="378">
        <f t="shared" si="3"/>
        <v>0</v>
      </c>
      <c r="G65" s="378">
        <f t="shared" si="3"/>
        <v>0</v>
      </c>
      <c r="H65" s="378">
        <f t="shared" si="3"/>
        <v>0</v>
      </c>
      <c r="I65" s="378">
        <f t="shared" si="3"/>
        <v>0</v>
      </c>
      <c r="J65" s="378">
        <f t="shared" si="3"/>
        <v>0</v>
      </c>
      <c r="K65" s="378">
        <f>IF(K12="M",0,K12)-IF(K13="M",0,K13)-IF(K14="M",0,K14)-IF(K15="M",0,K15)-IF(K22="M",0,K22)-IF(K27="M",0,K27)</f>
        <v>0</v>
      </c>
      <c r="L65" s="378">
        <f>IF(L12="M",0,L12)-IF(L13="M",0,L13)-IF(L14="M",0,L14)-IF(L15="M",0,L15)-IF(L22="M",0,L22)-IF(L27="M",0,L27)</f>
        <v>0</v>
      </c>
      <c r="M65" s="378">
        <f>IF(M12="M",0,M12)-IF(M13="M",0,M13)-IF(M14="M",0,M14)-IF(M15="M",0,M15)-IF(M22="M",0,M22)-IF(M27="M",0,M27)</f>
        <v>0</v>
      </c>
      <c r="N65" s="320"/>
      <c r="O65" s="297"/>
      <c r="P65" s="319"/>
    </row>
    <row r="66" spans="2:16" ht="15.75">
      <c r="B66" s="319"/>
      <c r="C66" s="186" t="s">
        <v>490</v>
      </c>
      <c r="D66" s="378">
        <f>IF(D15="M",0,D15)-IF(D18="M",0,D18)-IF(D19="M",0,D19)</f>
        <v>0</v>
      </c>
      <c r="E66" s="378">
        <f aca="true" t="shared" si="4" ref="E66:J66">IF(E15="M",0,E15)-IF(E18="M",0,E18)-IF(E19="M",0,E19)</f>
        <v>0</v>
      </c>
      <c r="F66" s="378">
        <f t="shared" si="4"/>
        <v>0</v>
      </c>
      <c r="G66" s="378">
        <f t="shared" si="4"/>
        <v>0</v>
      </c>
      <c r="H66" s="378">
        <f t="shared" si="4"/>
        <v>0</v>
      </c>
      <c r="I66" s="378">
        <f t="shared" si="4"/>
        <v>0</v>
      </c>
      <c r="J66" s="378">
        <f t="shared" si="4"/>
        <v>0</v>
      </c>
      <c r="K66" s="378">
        <f>IF(K15="M",0,K15)-IF(K18="M",0,K18)-IF(K19="M",0,K19)</f>
        <v>0</v>
      </c>
      <c r="L66" s="378">
        <f>IF(L15="M",0,L15)-IF(L18="M",0,L18)-IF(L19="M",0,L19)</f>
        <v>0</v>
      </c>
      <c r="M66" s="378">
        <f>IF(M15="M",0,M15)-IF(M18="M",0,M18)-IF(M19="M",0,M19)</f>
        <v>0</v>
      </c>
      <c r="N66" s="320"/>
      <c r="O66" s="297"/>
      <c r="P66" s="319"/>
    </row>
    <row r="67" spans="2:16" ht="15.75">
      <c r="B67" s="319"/>
      <c r="C67" s="311" t="s">
        <v>482</v>
      </c>
      <c r="D67" s="378">
        <f>IF(D15="M",0,D15)-IF(D16="M",0,D16)-IF(D17="M",0,D17)</f>
        <v>0</v>
      </c>
      <c r="E67" s="378">
        <f aca="true" t="shared" si="5" ref="E67:J67">IF(E15="M",0,E15)-IF(E16="M",0,E16)-IF(E17="M",0,E17)</f>
        <v>0</v>
      </c>
      <c r="F67" s="378">
        <f t="shared" si="5"/>
        <v>0</v>
      </c>
      <c r="G67" s="378">
        <f t="shared" si="5"/>
        <v>0</v>
      </c>
      <c r="H67" s="378">
        <f t="shared" si="5"/>
        <v>0</v>
      </c>
      <c r="I67" s="378">
        <f t="shared" si="5"/>
        <v>0</v>
      </c>
      <c r="J67" s="378">
        <f t="shared" si="5"/>
        <v>0</v>
      </c>
      <c r="K67" s="378">
        <f>IF(K15="M",0,K15)-IF(K16="M",0,K16)-IF(K17="M",0,K17)</f>
        <v>0</v>
      </c>
      <c r="L67" s="378">
        <f>IF(L15="M",0,L15)-IF(L16="M",0,L16)-IF(L17="M",0,L17)</f>
        <v>0</v>
      </c>
      <c r="M67" s="378">
        <f>IF(M15="M",0,M15)-IF(M16="M",0,M16)-IF(M17="M",0,M17)</f>
        <v>0</v>
      </c>
      <c r="N67" s="320"/>
      <c r="O67" s="297"/>
      <c r="P67" s="319"/>
    </row>
    <row r="68" spans="2:16" ht="15.75">
      <c r="B68" s="319"/>
      <c r="C68" s="311" t="s">
        <v>488</v>
      </c>
      <c r="D68" s="378">
        <f>IF(D19="M",0,D19)-IF(D20="M",0,D20)-IF(D21="M",0,D21)</f>
        <v>0</v>
      </c>
      <c r="E68" s="378">
        <f aca="true" t="shared" si="6" ref="E68:J68">IF(E19="M",0,E19)-IF(E20="M",0,E20)-IF(E21="M",0,E21)</f>
        <v>0</v>
      </c>
      <c r="F68" s="378">
        <f t="shared" si="6"/>
        <v>0</v>
      </c>
      <c r="G68" s="378">
        <f t="shared" si="6"/>
        <v>0</v>
      </c>
      <c r="H68" s="378">
        <f t="shared" si="6"/>
        <v>0</v>
      </c>
      <c r="I68" s="378">
        <f t="shared" si="6"/>
        <v>0</v>
      </c>
      <c r="J68" s="378">
        <f t="shared" si="6"/>
        <v>0</v>
      </c>
      <c r="K68" s="378">
        <f>IF(K19="M",0,K19)-IF(K20="M",0,K20)-IF(K21="M",0,K21)</f>
        <v>0</v>
      </c>
      <c r="L68" s="378">
        <f>IF(L19="M",0,L19)-IF(L20="M",0,L20)-IF(L21="M",0,L21)</f>
        <v>0</v>
      </c>
      <c r="M68" s="378">
        <f>IF(M19="M",0,M19)-IF(M20="M",0,M20)-IF(M21="M",0,M21)</f>
        <v>0</v>
      </c>
      <c r="N68" s="320"/>
      <c r="O68" s="297"/>
      <c r="P68" s="319"/>
    </row>
    <row r="69" spans="2:16" ht="15.75">
      <c r="B69" s="319"/>
      <c r="C69" s="311" t="s">
        <v>491</v>
      </c>
      <c r="D69" s="378">
        <f>IF(D22="M",0,D22)-IF(D23="M",0,D23)-IF(D24="M",0,D24)</f>
        <v>0</v>
      </c>
      <c r="E69" s="378">
        <f aca="true" t="shared" si="7" ref="E69:J69">IF(E22="M",0,E22)-IF(E23="M",0,E23)-IF(E24="M",0,E24)</f>
        <v>0</v>
      </c>
      <c r="F69" s="378">
        <f t="shared" si="7"/>
        <v>0</v>
      </c>
      <c r="G69" s="378">
        <f t="shared" si="7"/>
        <v>0</v>
      </c>
      <c r="H69" s="378">
        <f t="shared" si="7"/>
        <v>0</v>
      </c>
      <c r="I69" s="378">
        <f t="shared" si="7"/>
        <v>0</v>
      </c>
      <c r="J69" s="378">
        <f t="shared" si="7"/>
        <v>0</v>
      </c>
      <c r="K69" s="378">
        <f>IF(K22="M",0,K22)-IF(K23="M",0,K23)-IF(K24="M",0,K24)</f>
        <v>0</v>
      </c>
      <c r="L69" s="378">
        <f>IF(L22="M",0,L22)-IF(L23="M",0,L23)-IF(L24="M",0,L24)</f>
        <v>0</v>
      </c>
      <c r="M69" s="378">
        <f>IF(M22="M",0,M22)-IF(M23="M",0,M23)-IF(M24="M",0,M24)</f>
        <v>0</v>
      </c>
      <c r="N69" s="320"/>
      <c r="O69" s="297"/>
      <c r="P69" s="319"/>
    </row>
    <row r="70" spans="2:16" ht="15.75">
      <c r="B70" s="319"/>
      <c r="C70" s="311" t="s">
        <v>489</v>
      </c>
      <c r="D70" s="378">
        <f>IF(D24="M",0,D24)-IF(D25="M",0,D25)-IF(D26="M",0,D26)</f>
        <v>0</v>
      </c>
      <c r="E70" s="378">
        <f aca="true" t="shared" si="8" ref="E70:J70">IF(E24="M",0,E24)-IF(E25="M",0,E25)-IF(E26="M",0,E26)</f>
        <v>0</v>
      </c>
      <c r="F70" s="378">
        <f t="shared" si="8"/>
        <v>0</v>
      </c>
      <c r="G70" s="378">
        <f t="shared" si="8"/>
        <v>0</v>
      </c>
      <c r="H70" s="378">
        <f t="shared" si="8"/>
        <v>0</v>
      </c>
      <c r="I70" s="378">
        <f t="shared" si="8"/>
        <v>0</v>
      </c>
      <c r="J70" s="378">
        <f t="shared" si="8"/>
        <v>0</v>
      </c>
      <c r="K70" s="378">
        <f>IF(K24="M",0,K24)-IF(K25="M",0,K25)-IF(K26="M",0,K26)</f>
        <v>0</v>
      </c>
      <c r="L70" s="378">
        <f>IF(L24="M",0,L24)-IF(L25="M",0,L25)-IF(L26="M",0,L26)</f>
        <v>0</v>
      </c>
      <c r="M70" s="378">
        <f>IF(M24="M",0,M24)-IF(M25="M",0,M25)-IF(M26="M",0,M26)</f>
        <v>0</v>
      </c>
      <c r="N70" s="320"/>
      <c r="O70" s="297"/>
      <c r="P70" s="319"/>
    </row>
    <row r="71" spans="2:16" ht="23.25">
      <c r="B71" s="319"/>
      <c r="C71" s="311" t="s">
        <v>483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 aca="true" t="shared" si="9" ref="E71:J71">IF(E29="M",0,E29)-IF(E30="M",0,E30)-IF(E31="M",0,E31)-IF(E33="M",0,E33)-IF(E34="M",0,E34)-IF(E36="M",0,E36)-IF(E38="M",0,E38)-IF(E39="M",0,E39)-IF(E40="M",0,E40)</f>
        <v>0</v>
      </c>
      <c r="F71" s="378">
        <f t="shared" si="9"/>
        <v>0</v>
      </c>
      <c r="G71" s="378">
        <f t="shared" si="9"/>
        <v>0</v>
      </c>
      <c r="H71" s="378">
        <f t="shared" si="9"/>
        <v>0</v>
      </c>
      <c r="I71" s="378">
        <f t="shared" si="9"/>
        <v>0</v>
      </c>
      <c r="J71" s="378">
        <f t="shared" si="9"/>
        <v>0</v>
      </c>
      <c r="K71" s="378">
        <f>IF(K29="M",0,K29)-IF(K30="M",0,K30)-IF(K31="M",0,K31)-IF(K33="M",0,K33)-IF(K34="M",0,K34)-IF(K36="M",0,K36)-IF(K38="M",0,K38)-IF(K39="M",0,K39)-IF(K40="M",0,K40)</f>
        <v>0</v>
      </c>
      <c r="L71" s="378">
        <f>IF(L29="M",0,L29)-IF(L30="M",0,L30)-IF(L31="M",0,L31)-IF(L33="M",0,L33)-IF(L34="M",0,L34)-IF(L36="M",0,L36)-IF(L38="M",0,L38)-IF(L39="M",0,L39)-IF(L40="M",0,L40)</f>
        <v>0</v>
      </c>
      <c r="M71" s="378">
        <f>IF(M29="M",0,M29)-IF(M30="M",0,M30)-IF(M31="M",0,M31)-IF(M33="M",0,M33)-IF(M34="M",0,M34)-IF(M36="M",0,M36)-IF(M38="M",0,M38)-IF(M39="M",0,M39)-IF(M40="M",0,M40)</f>
        <v>0</v>
      </c>
      <c r="N71" s="320"/>
      <c r="O71" s="297"/>
      <c r="P71" s="319"/>
    </row>
    <row r="72" spans="2:15" ht="15.75">
      <c r="B72" s="319"/>
      <c r="C72" s="311" t="s">
        <v>484</v>
      </c>
      <c r="D72" s="378">
        <f>IF(D42="M",0,D42)-IF(D43="M",0,D43)-IF(D44="M",0,D44)</f>
        <v>0</v>
      </c>
      <c r="E72" s="378">
        <f aca="true" t="shared" si="10" ref="E72:J72">IF(E42="M",0,E42)-IF(E43="M",0,E43)-IF(E44="M",0,E44)</f>
        <v>0</v>
      </c>
      <c r="F72" s="378">
        <f t="shared" si="10"/>
        <v>0</v>
      </c>
      <c r="G72" s="378">
        <f t="shared" si="10"/>
        <v>0</v>
      </c>
      <c r="H72" s="378">
        <f t="shared" si="10"/>
        <v>0</v>
      </c>
      <c r="I72" s="378">
        <f t="shared" si="10"/>
        <v>0</v>
      </c>
      <c r="J72" s="378">
        <f t="shared" si="10"/>
        <v>0</v>
      </c>
      <c r="K72" s="378">
        <f>IF(K42="M",0,K42)-IF(K43="M",0,K43)-IF(K44="M",0,K44)</f>
        <v>0</v>
      </c>
      <c r="L72" s="378">
        <f>IF(L42="M",0,L42)-IF(L43="M",0,L43)-IF(L44="M",0,L44)</f>
        <v>0</v>
      </c>
      <c r="M72" s="378">
        <f>IF(M42="M",0,M42)-IF(M43="M",0,M43)-IF(M44="M",0,M44)</f>
        <v>0</v>
      </c>
      <c r="N72" s="61"/>
      <c r="O72" s="297"/>
    </row>
    <row r="73" spans="2:15" ht="15.75">
      <c r="B73" s="319"/>
      <c r="C73" s="311" t="s">
        <v>493</v>
      </c>
      <c r="D73" s="378">
        <f>IF(D49="M",0,D49)-IF(D50="M",0,D50)+IF(D51="M",0,D51)</f>
        <v>0</v>
      </c>
      <c r="E73" s="378">
        <f aca="true" t="shared" si="11" ref="E73:J73">IF(E49="M",0,E49)-IF(E50="M",0,E50)+IF(E51="M",0,E51)</f>
        <v>0</v>
      </c>
      <c r="F73" s="378">
        <f t="shared" si="11"/>
        <v>0</v>
      </c>
      <c r="G73" s="378">
        <f t="shared" si="11"/>
        <v>0</v>
      </c>
      <c r="H73" s="378">
        <f t="shared" si="11"/>
        <v>0</v>
      </c>
      <c r="I73" s="378">
        <f t="shared" si="11"/>
        <v>0</v>
      </c>
      <c r="J73" s="378">
        <f t="shared" si="11"/>
        <v>0</v>
      </c>
      <c r="K73" s="378">
        <f>IF(K49="M",0,K49)-IF(K50="M",0,K50)+IF(K51="M",0,K51)</f>
        <v>0</v>
      </c>
      <c r="L73" s="378">
        <f>IF(L49="M",0,L49)-IF(L50="M",0,L50)+IF(L51="M",0,L51)</f>
        <v>0</v>
      </c>
      <c r="M73" s="378">
        <f>IF(M49="M",0,M49)-IF(M50="M",0,M50)+IF(M51="M",0,M51)</f>
        <v>0</v>
      </c>
      <c r="N73" s="61"/>
      <c r="O73" s="297"/>
    </row>
    <row r="74" spans="2:15" ht="15.75">
      <c r="B74" s="313" t="s">
        <v>474</v>
      </c>
      <c r="C74" s="321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61"/>
      <c r="O74" s="297"/>
    </row>
    <row r="75" spans="2:15" ht="15.75">
      <c r="B75" s="322"/>
      <c r="C75" s="315" t="s">
        <v>485</v>
      </c>
      <c r="D75" s="377">
        <f>IF('Table 1'!J12="M",0,'Table 1'!J12)+IF(D10="M",0,D10)</f>
        <v>0</v>
      </c>
      <c r="E75" s="377">
        <f>IF('Table 1'!K12="M",0,'Table 1'!K12)+IF(E10="M",0,E10)</f>
        <v>0</v>
      </c>
      <c r="F75" s="377">
        <f>IF('Table 1'!L12="M",0,'Table 1'!L12)+IF(F10="M",0,F10)</f>
        <v>0</v>
      </c>
      <c r="G75" s="377">
        <f>IF('Table 1'!M12="M",0,'Table 1'!M12)+IF(G10="M",0,G10)</f>
        <v>0</v>
      </c>
      <c r="H75" s="377">
        <f>IF('Table 1'!N12="M",0,'Table 1'!N12)+IF(H10="M",0,H10)</f>
        <v>0</v>
      </c>
      <c r="I75" s="377">
        <f>IF('Table 1'!O12="M",0,'Table 1'!O12)+IF(I10="M",0,I10)</f>
        <v>0</v>
      </c>
      <c r="J75" s="377">
        <f>IF('Table 1'!P12="M",0,'Table 1'!P12)+IF(J10="M",0,J10)</f>
        <v>0</v>
      </c>
      <c r="K75" s="377">
        <f>IF('Table 1'!K12="M",0,'Table 1'!K12)+IF(K10="M",0,K10)</f>
        <v>0</v>
      </c>
      <c r="L75" s="377">
        <f>IF('Table 1'!L12="M",0,'Table 1'!L12)+IF(L10="M",0,L10)</f>
        <v>0</v>
      </c>
      <c r="M75" s="377">
        <f>IF('Table 1'!M12="M",0,'Table 1'!M12)+IF(M10="M",0,M10)</f>
        <v>0</v>
      </c>
      <c r="N75" s="316"/>
      <c r="O75" s="317"/>
    </row>
  </sheetData>
  <sheetProtection password="CC00" sheet="1" objects="1" scenarios="1"/>
  <mergeCells count="1">
    <mergeCell ref="D62:M62"/>
  </mergeCells>
  <conditionalFormatting sqref="D62:M62">
    <cfRule type="expression" priority="1" dxfId="2" stopIfTrue="1">
      <formula>COUNTA(D10:M10,D12:M27,D29:M31,D33:M36,D38:M40,D42:M44,D46:M46,D49:M51)/340*100&lt;&gt;100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KSH</cp:lastModifiedBy>
  <cp:lastPrinted>2009-10-16T10:58:52Z</cp:lastPrinted>
  <dcterms:created xsi:type="dcterms:W3CDTF">1997-11-05T15:09:39Z</dcterms:created>
  <dcterms:modified xsi:type="dcterms:W3CDTF">2009-10-22T09:07:45Z</dcterms:modified>
  <cp:category/>
  <cp:version/>
  <cp:contentType/>
  <cp:contentStatus/>
</cp:coreProperties>
</file>