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65401" windowWidth="12120" windowHeight="8325" tabRatio="877" activeTab="1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_xlnm.Print_Area" localSheetId="1">'Table 1'!$A$1:$J$38</definedName>
    <definedName name="_xlnm.Print_Area" localSheetId="2">'Table 2A'!$A$1:$J$63</definedName>
    <definedName name="_xlnm.Print_Area" localSheetId="3">'Table 2B'!$A$1:$J$45</definedName>
    <definedName name="_xlnm.Print_Area" localSheetId="4">'Table 2C'!$A$1:$J$45</definedName>
    <definedName name="_xlnm.Print_Area" localSheetId="5">'Table 2D'!$A$1:$J$45</definedName>
    <definedName name="_xlnm.Print_Area" localSheetId="6">'Table 3A'!$A$1:$I$46</definedName>
    <definedName name="_xlnm.Print_Area" localSheetId="7">'Table 3B'!$A$1:$I$51</definedName>
    <definedName name="_xlnm.Print_Area" localSheetId="8">'Table 3C'!$A$1:$I$51</definedName>
    <definedName name="_xlnm.Print_Area" localSheetId="9">'Table 3D'!$A$1:$I$51</definedName>
    <definedName name="_xlnm.Print_Area" localSheetId="10">'Table 3E'!$A$1:$I$51</definedName>
  </definedNames>
  <calcPr fullCalcOnLoad="1"/>
</workbook>
</file>

<file path=xl/sharedStrings.xml><?xml version="1.0" encoding="utf-8"?>
<sst xmlns="http://schemas.openxmlformats.org/spreadsheetml/2006/main" count="795" uniqueCount="291">
  <si>
    <t xml:space="preserve"> </t>
  </si>
  <si>
    <t>M</t>
  </si>
  <si>
    <t>ESA 95</t>
  </si>
  <si>
    <t>EDP B.9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</si>
  <si>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</si>
  <si>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</si>
  <si>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</si>
  <si>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</si>
  <si>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</si>
  <si>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</si>
  <si>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</si>
  <si>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</si>
  <si>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</si>
  <si>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</si>
  <si>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</si>
  <si>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</si>
  <si>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</si>
  <si>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</si>
  <si>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D.41 (uses)</t>
  </si>
  <si>
    <t>B.1*g</t>
  </si>
  <si>
    <t xml:space="preserve">Table 1: Reporting of government deficit/surplus and debt levels and provision of associated data </t>
  </si>
  <si>
    <t>Member State: Hungary</t>
  </si>
  <si>
    <t>Year</t>
  </si>
  <si>
    <t>Data are in HUF (millions of units of national currency)</t>
  </si>
  <si>
    <t>codes</t>
  </si>
  <si>
    <t>final</t>
  </si>
  <si>
    <t>half-finalized</t>
  </si>
  <si>
    <t>planned</t>
  </si>
  <si>
    <t xml:space="preserve">Net borrowing (-)/ net lending (+) </t>
  </si>
  <si>
    <t xml:space="preserve">General government </t>
  </si>
  <si>
    <t xml:space="preserve"> - Central government </t>
  </si>
  <si>
    <t xml:space="preserve"> - State government </t>
  </si>
  <si>
    <t xml:space="preserve"> - Local government </t>
  </si>
  <si>
    <t xml:space="preserve"> - Social security funds 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</si>
  <si>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</si>
  <si>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</si>
  <si>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</si>
  <si>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</si>
  <si>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Securities other than shares, exc. financial derivatives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</si>
  <si>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</si>
  <si>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</si>
  <si>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</si>
  <si>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General government expenditure on:</t>
  </si>
  <si>
    <t xml:space="preserve">Gross fixed capital formation </t>
  </si>
  <si>
    <t>Interest (consolidated)</t>
  </si>
  <si>
    <t>p.m.: Interest (consolidated)</t>
  </si>
  <si>
    <t>Gross domestic product at current market prices</t>
  </si>
  <si>
    <t>(1) Please indicate status of data: estimated, half-finalized, final.</t>
  </si>
  <si>
    <t>VERTICAL CHECKS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</si>
  <si>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</si>
  <si>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</si>
  <si>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</si>
  <si>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</si>
  <si>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Table 2B: Provision of the data which explain the transition between the working balances and the state government deficit/surplus</t>
  </si>
  <si>
    <t>Working balance in state government accounts</t>
  </si>
  <si>
    <t>(please specify whether this working balance is cash-based)</t>
  </si>
  <si>
    <t>Financial transactions considered in the working balance</t>
  </si>
  <si>
    <t xml:space="preserve">   Loans (+/-)</t>
  </si>
  <si>
    <t xml:space="preserve">   Equities (+/-)</t>
  </si>
  <si>
    <t xml:space="preserve">   Other financial transactions (+/-)</t>
  </si>
  <si>
    <t xml:space="preserve">   Detail 1</t>
  </si>
  <si>
    <t xml:space="preserve">   Detail 2</t>
  </si>
  <si>
    <t>Non-financial transactions not considered in the working balance</t>
  </si>
  <si>
    <t>Difference between interest paid (+) and accrued (EDP D.41)(-)</t>
  </si>
  <si>
    <t xml:space="preserve">Other accounts receivable (+) </t>
  </si>
  <si>
    <t>Other accounts payable (-)</t>
  </si>
  <si>
    <t>Adjustment for subsector delimitation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</si>
  <si>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</si>
  <si>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 xml:space="preserve">   Detail 3</t>
  </si>
  <si>
    <t>Net borrowing (-)/lending(+) (EDP B.9) of state government (S.1312)</t>
  </si>
  <si>
    <t>(ESA 95 accounts)</t>
  </si>
  <si>
    <t>Note: Member States are asked, according to established practice, to adapt tables 2A, B, C and D to their national specificity.</t>
  </si>
  <si>
    <t>T2.WB.S1312+T2.FT.S1312+T2.ONFT.S1312+T2.D41DIF.S1312+T2.F7ASS.S1312+T2.F7LIA.S1312+T2.OB.S1312+T2.OA.S1312= T2.B9.S1312</t>
  </si>
  <si>
    <t>T2.FT.S1312=T2.F4.S1312+T2.F5.S1312+T2.OFT.S1312</t>
  </si>
  <si>
    <t>T2.OA.S1312=T2.OA1.S1312+T2.OA2.S1312+T2.OA3.S1312</t>
  </si>
  <si>
    <t>HORIZONTAL CHECKS</t>
  </si>
  <si>
    <t>T1.B9.S1312= T2.B9.S1312</t>
  </si>
  <si>
    <t xml:space="preserve"> Reporting of Government Deficits and Debt Levels</t>
  </si>
  <si>
    <t xml:space="preserve">in accordance with Council Regulation (EC) N° 3605/93 as amended, </t>
  </si>
  <si>
    <t>the Statements contained in the Council minutes of 22/11/1993,</t>
  </si>
  <si>
    <t>and the Code of Best Practice adopted by the Ecofin Council of 18/2/2003</t>
  </si>
  <si>
    <t>Set of reporting tables as endorsed by the CMFB on 26/6/2003.</t>
  </si>
  <si>
    <t>Table 1: Reporting of government deficit/surplus and debt levels and provision of associated data.</t>
  </si>
  <si>
    <t>Tables 2A to 2D: Provision of the data which explain the transition between the national definitions of government balance and the deficit/surplus (EDP B.9) of each government sub-sector.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</si>
  <si>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</si>
  <si>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Table 4: Provision of other data in accordance with the statements contained in the Council minutes of 22/11/1993.</t>
  </si>
  <si>
    <t>Yellow cells: compulsory detail; green cells: automatic compilation; blue cells: voluntary detail.</t>
  </si>
  <si>
    <t xml:space="preserve">Not applicable: M ; Not available: L </t>
  </si>
  <si>
    <r>
      <t xml:space="preserve">- </t>
    </r>
    <r>
      <rPr>
        <b/>
        <u val="single"/>
        <sz val="24"/>
        <color indexed="10"/>
        <rFont val="Book Antiqua"/>
        <family val="1"/>
      </rPr>
      <t xml:space="preserve"> Reporting before 1 April 2007</t>
    </r>
  </si>
  <si>
    <t>Table 2C: Provision of the data which explain the transition between the working balances and the local government deficit/surplus</t>
  </si>
  <si>
    <t>Working balance in local government accounts</t>
  </si>
  <si>
    <t>Adjustment for non-financial transactions not considered in the working balance</t>
  </si>
  <si>
    <t>Relates to P.11 and P.131</t>
  </si>
  <si>
    <t>Relates to D.4</t>
  </si>
  <si>
    <t>Memorandum item: relates to P.2</t>
  </si>
  <si>
    <t>Memorandum item: relates to D.1</t>
  </si>
  <si>
    <t>Deposit account arrangements</t>
  </si>
  <si>
    <t>Government bonds granted in kind, treated as D99 capital transfer, received</t>
  </si>
  <si>
    <t>Imputed dwelling privatisation financed by loan</t>
  </si>
  <si>
    <t>Net borrowing (-)/lending(+) (EDP B.9) of local government (S.1313)</t>
  </si>
  <si>
    <t>T2.WB.S1313+T2.FT.S1313+T2.ONFT.S1313+T2.D41DIF.S1313+T2.F7ASS.S1313+T2.F7LIA.S1313+T2.OB.S1313+T2.OA.S1313= T2.B9.S1313</t>
  </si>
  <si>
    <t>T2.FT.S1313=T2.F4.S1313+T2.F5.S1313+T2.OFT.S1313</t>
  </si>
  <si>
    <t>T2.OA.S1313=T2.OA1.S1313+T2.OA2.S1313+T2.OA3.S1313</t>
  </si>
  <si>
    <t>T1.B9.S1313= T2.B9.S1313</t>
  </si>
  <si>
    <t xml:space="preserve">Table 2A: Provision of the data which explain the transition between the public accounts budget deficit and the central government deficit/surplus </t>
  </si>
  <si>
    <t>Working balance in central government accounts</t>
  </si>
  <si>
    <t>(public accounts, please specify whether this working balance is cash-based)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</si>
  <si>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</si>
  <si>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</si>
  <si>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</si>
  <si>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</si>
  <si>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>Privatization receipt from Budapest Airport Rt. in 2005</t>
  </si>
  <si>
    <t>Memorandum item: advance payment by MOL Rt. (Hungarian Oil and Gas Co.) for subsoil asset</t>
  </si>
  <si>
    <t>Memorandum item: payment for UMTS recorded as F.7 in the financial accounts</t>
  </si>
  <si>
    <t>Memorandum item: advance payment by CG to financial institutions (relates to dwelling subsidies)</t>
  </si>
  <si>
    <t>Other accounts receivable (+)</t>
  </si>
  <si>
    <t>Relates to D.2</t>
  </si>
  <si>
    <t>Memorandum item: relates to D.211</t>
  </si>
  <si>
    <t xml:space="preserve">   Detail 4</t>
  </si>
  <si>
    <t>Memorandum item: relates to D.3</t>
  </si>
  <si>
    <t xml:space="preserve">   Detail 5</t>
  </si>
  <si>
    <t>Memorandum item: relates to P.51</t>
  </si>
  <si>
    <t>Net borrowing (+) or net lending (-) of State entities not part of central government</t>
  </si>
  <si>
    <t>Net borrowing (-) or net lending (+) of other central government bodies</t>
  </si>
  <si>
    <t>Component 1: Extrabudgetary funds</t>
  </si>
  <si>
    <t>Component 2: Corporations classified in Central Government</t>
  </si>
  <si>
    <t>Component 3: Nonprofit institutions classified in Central Government</t>
  </si>
  <si>
    <t>Claim cancellation against Social Security funds</t>
  </si>
  <si>
    <t>Debt assumption from Rendezvénycsarnok Rt (decision was made in 2002, actual assumption in 2004, included in public balance)</t>
  </si>
  <si>
    <t xml:space="preserve">Income tax paid by Postabank </t>
  </si>
  <si>
    <t xml:space="preserve">   Detail 6</t>
  </si>
  <si>
    <t xml:space="preserve">   Detail 7</t>
  </si>
  <si>
    <t xml:space="preserve">   Detail 8</t>
  </si>
  <si>
    <t xml:space="preserve">   Detail 9</t>
  </si>
  <si>
    <t>Transfers from privatisation receipts paid by State Privatisation Co. to the Treasury single account (off-budget transaction)</t>
  </si>
  <si>
    <t xml:space="preserve">   Detail 10</t>
  </si>
  <si>
    <t xml:space="preserve">Claim cancellation against Republic of Russia </t>
  </si>
  <si>
    <t xml:space="preserve">   Detail 11</t>
  </si>
  <si>
    <t>Mobile phone licences</t>
  </si>
  <si>
    <t xml:space="preserve">   Detail 12</t>
  </si>
  <si>
    <t>Capital transfer to MÁV Rt.</t>
  </si>
  <si>
    <t xml:space="preserve">   Detail 13</t>
  </si>
  <si>
    <t xml:space="preserve">   Detail 14</t>
  </si>
  <si>
    <t>Claim cancellation of "old government claim", 2006: Iraq</t>
  </si>
  <si>
    <t xml:space="preserve">   Detail 15</t>
  </si>
  <si>
    <t>Capital transfer to MAHART</t>
  </si>
  <si>
    <t xml:space="preserve">   Detail 16</t>
  </si>
  <si>
    <t>Eu transfers</t>
  </si>
  <si>
    <t>Gripen reclassification from operative lease to financial lease</t>
  </si>
  <si>
    <t>Net borrowing (-)/lending(+) (EDP B.9) of central government (S.1311)</t>
  </si>
  <si>
    <t>T2.WB.S1311+T2.FT.S1311+T2.D41DIF.S1311+T2.F7ASS.S1311+T2.F7LIA.S1311+T2.B9_OWB.S1311+T2.B9_OB.S1311+ T2.OA.S1311= T2.B9.S1311</t>
  </si>
  <si>
    <t>T2.FT.S1311=T2.F4ACQ.S1311+T2.F4DIS.S1311+T2.F5ACQ.S1311+T2.F5DIS.S1311+T2.OFT.S1311</t>
  </si>
  <si>
    <t>T2.OA.S1311=T2.OA1.S1311+T2.OA2.S1311+T2.OA3.S1311+T2.OA4.S1311+T2.OA5.S1311</t>
  </si>
  <si>
    <t>T1.B9.S1311= T2.B9.S1311</t>
  </si>
  <si>
    <t>Table 2D: Provision of the data which explain the transition between the working balances and the social security deficit/surplus</t>
  </si>
  <si>
    <t>Working balance in social security accounts</t>
  </si>
  <si>
    <t>Relates to P.11 and P.131 (and also D.41 in 2002)</t>
  </si>
  <si>
    <t>Relates to D.611</t>
  </si>
  <si>
    <t>Debt cancellation by the Central Budget</t>
  </si>
  <si>
    <t>Net borrowing (-)/lending(+) (EDP B.9) of social security (S.1314)</t>
  </si>
  <si>
    <t>T2.WB.S1314+T2.FT.S1314+T2.ONFT.S1314+T2.D41DIF.S1314+T2.F7ASS.S1314+T2.F7LIA.S1314+T2.OB.S1314+T2.OA.S1314= T2.B9.S1314</t>
  </si>
  <si>
    <t>T2.FT.S1314=T2.F4.S1314+T2.F5.S1314+T2.OFT.S1314</t>
  </si>
  <si>
    <t>T2.OA.S1314=T2.OA1.S1314+T2.OA2.S1314+T2.OA3.S1314</t>
  </si>
  <si>
    <t>T1.B9.S1314= T2.B9.S1314</t>
  </si>
  <si>
    <t>Table 3A: Provision of the data which explain the contributions of the deficit/surplus and the other relevant factors to the variation in the debt level (general government)</t>
  </si>
  <si>
    <t>Net borrowing(+)/lending(-)(EDP B.9) of general government (S.13)*</t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</si>
  <si>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(3)</t>
    </r>
  </si>
  <si>
    <t>Currency and deposits (F.2)</t>
  </si>
  <si>
    <t>Securities other than shares (F.3)</t>
  </si>
  <si>
    <t xml:space="preserve">Loans (F.4) </t>
  </si>
  <si>
    <t xml:space="preserve">   Increase (+)</t>
  </si>
  <si>
    <t xml:space="preserve">   Reduction (-)</t>
  </si>
  <si>
    <t>Shares and other equity (F.5)</t>
  </si>
  <si>
    <t xml:space="preserve">Other financial assets (F.1, F.6 and F.7) </t>
  </si>
  <si>
    <r>
      <t>Adjustments</t>
    </r>
    <r>
      <rPr>
        <b/>
        <vertAlign val="superscript"/>
        <sz val="8.25"/>
        <rFont val="Arial"/>
        <family val="2"/>
      </rPr>
      <t xml:space="preserve"> (3)</t>
    </r>
  </si>
  <si>
    <t>Net incurrence (-) of liabilities in financial derivatives (F.34)</t>
  </si>
  <si>
    <t>Net incurrence (-) of other liabilities (F.5, F.6 and F.7)</t>
  </si>
  <si>
    <t>Issuances above(-)/below(+) nominal value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</si>
  <si>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</si>
  <si>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Redemptions of debt above(+)/below(-) nominal  value</t>
  </si>
  <si>
    <r>
      <t>Appreciation(+)/depreciation(-)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(6)</t>
    </r>
  </si>
  <si>
    <r>
      <t>Changes in sector classification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</si>
  <si>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</si>
  <si>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Statistical discrepancies</t>
  </si>
  <si>
    <t>Difference between capital and financial accounts (B.9-B.9f)</t>
  </si>
  <si>
    <t>Other statistical discrepancies (+/-)</t>
  </si>
  <si>
    <r>
      <t xml:space="preserve">Change in general government (S.13) consolidated gross debt </t>
    </r>
    <r>
      <rPr>
        <vertAlign val="superscript"/>
        <sz val="11"/>
        <rFont val="Arial"/>
        <family val="2"/>
      </rPr>
      <t>(2)</t>
    </r>
  </si>
  <si>
    <t xml:space="preserve">*Please note that the sign convention for net borrowing / net lending is different from tables 1 and 2. </t>
  </si>
  <si>
    <t>(1) Please indicate the status of the data: estimated, half-finalized, final.</t>
  </si>
  <si>
    <t>(2) A positive entry in this row means that nominal debt increases, a negative entry that nominal debt decreases.</t>
  </si>
  <si>
    <t>(3) Consolidated within general government.</t>
  </si>
  <si>
    <t>(4) Including capital uplift</t>
  </si>
  <si>
    <t>(5) Due to exchange-rate movements and to swap activity.</t>
  </si>
  <si>
    <t>(6) AF.2, AF.33 and AF.4. At face value.</t>
  </si>
  <si>
    <t>T3.B9.S13+ T3.FA.S13+T3.ADJ.S13+T3.SD.S13=T3.CHDEBT.S13</t>
  </si>
  <si>
    <t>T3.FA.S13=T3.F2.S13+T3.F3.S13+T3.F4.S13+ T3.F5.S13+T3.OFA.S13</t>
  </si>
  <si>
    <t>T3.F4.S13=T3.F4ACQ.S13+T3.F4DIS.S13</t>
  </si>
  <si>
    <t>T3.F5.S13=T3.F5ACQ.S13+T3.F5DIS.S13</t>
  </si>
  <si>
    <t>T3.ADJ.S13=T3.LIA.S13+T3.OLIA.S13+T3.ISS_A.S13+T3.D41_A.S13+T3.RED_A.S13+T3.FREV_A.S13+T3.K121_A.S13+T3.OCVO_A.S13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</si>
  <si>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</si>
  <si>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</si>
  <si>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</si>
  <si>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</si>
  <si>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</si>
  <si>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</si>
  <si>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(2)</t>
    </r>
  </si>
  <si>
    <t>Central government contribution to general government debt (a=b-c)</t>
  </si>
  <si>
    <r>
      <t xml:space="preserve">  Central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</si>
  <si>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Central government holdings of other subsectors debt (level) (c)</t>
    </r>
    <r>
      <rPr>
        <vertAlign val="superscript"/>
        <sz val="8.25"/>
        <rFont val="Arial"/>
        <family val="2"/>
      </rPr>
      <t>(6)</t>
    </r>
  </si>
  <si>
    <t>(3) Consolidated within central government.</t>
  </si>
  <si>
    <t>T3.B9.S1311+ T3.FA.S1311+T3.ADJ.S1311+T3.SD.S1311=T3.CHDEBT.S1311</t>
  </si>
  <si>
    <t>T3.FA.S1311=T3.F2.S1311+T3.F3.S1311+T3.F4.S1311+ T3.F5.S1311+T3.OFA.S1311</t>
  </si>
  <si>
    <t>T3.F4.S1311=T3.F4ACQ.S1311+T3.F4DIS.S1311</t>
  </si>
  <si>
    <t>T3.F5.S1311=T3.F5ACQ.S1311+T3.F5DIS.S1311</t>
  </si>
  <si>
    <t>T3.ADJ.S1311=T3.LIA.S1311+T3.OLIA.S1311+T3.ISS_A.S1311+T3.D41_A.S1311+T3.RED_A.S1311+T3.FREV_A.S1311+T3.K121_A.S1311+T3.OCVO_A.S1311</t>
  </si>
  <si>
    <t>T3.SD.S1311=T3.B9_SD.S1311+T3.OSD.S1311</t>
  </si>
  <si>
    <t>T3.CHDEBT.S1311= T3.DEBT.S1311 (t)- T3.DEBT.S1311(t-1)</t>
  </si>
  <si>
    <t>T3.CTDEBT.S1311=T3.DEBT.S1311-T3.HOLD.S1311</t>
  </si>
  <si>
    <t>T1.B9.S1311+T3.B9.S1311=0</t>
  </si>
  <si>
    <t xml:space="preserve">Table 3C: Provision of the data which explain the contributions of the deficit/surplus and the other relevant factors to the variation in the debt level </t>
  </si>
  <si>
    <t>and the consolidation of debt (state government)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</si>
  <si>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(2)</t>
    </r>
  </si>
  <si>
    <t>State government contribution to general government debt (a=b-c)</t>
  </si>
  <si>
    <r>
      <t xml:space="preserve">  State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</si>
  <si>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State government holdings of other subsectors debt (level) (c)</t>
    </r>
    <r>
      <rPr>
        <vertAlign val="superscript"/>
        <sz val="8.25"/>
        <rFont val="Arial"/>
        <family val="2"/>
      </rPr>
      <t>(6)</t>
    </r>
  </si>
  <si>
    <t>(3) Consolidated within state government.</t>
  </si>
  <si>
    <t>T3.B9.S1312+ T3.FA.S1312+T3.ADJ.S1312+T3.SD.S1312=T3.CHDEBT.S1312</t>
  </si>
  <si>
    <t>T3.FA.S1312=T3.F2.S1312+T3.F3.S1312+T3.F4.S1312+ T3.F5.S1312+T3.OFA.S1312</t>
  </si>
  <si>
    <t>T3.F4.S1312=T3.F4ACQ.S1312+T3.F4DIS.S1312</t>
  </si>
  <si>
    <t>T3.F5.S1312=T3.F5ACQ.S1312+T3.F5DIS.S1312</t>
  </si>
  <si>
    <t>T3.ADJ.S1312=T3.LIA.S1312+T3.OLIA.S1312+T3.ISS_A.S1312+T3.D41_A.S1312+T3.RED_A.S1312+T3.FREV_A.S1312+T3.K121_A.S1312+T3.OCVO_A.S1312</t>
  </si>
  <si>
    <t>T3.SD.S1312=T3.B9_SD.S1312+T3.OSD.S1312</t>
  </si>
  <si>
    <t>T3.CHDEBT.S1312= T3.DEBT.S1312 (t)- T3.DEBT.S1312(t-1)</t>
  </si>
  <si>
    <t>T3.CTDEBT.S1312=T3.DEBT.S1312-T3.HOLD.S1312</t>
  </si>
  <si>
    <t>T1.B9.S1312+T3.B9.S1312=0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</si>
  <si>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</si>
  <si>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</si>
  <si>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(2)</t>
    </r>
  </si>
  <si>
    <t>Local government contribution to general government debt (a=b-c)</t>
  </si>
  <si>
    <r>
      <t xml:space="preserve">  Local government gross debt (level) (b) </t>
    </r>
    <r>
      <rPr>
        <vertAlign val="superscript"/>
        <sz val="5.5"/>
        <rFont val="Arial"/>
        <family val="2"/>
      </rPr>
      <t>(3)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</si>
  <si>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(6)</t>
    </r>
  </si>
  <si>
    <t>(3) Consolidated within local government.</t>
  </si>
  <si>
    <t>T3.B9.S1313+ T3.FA.S1313+T3.ADJ.S1313+T3.SD.S1313=T3.CHDEBT.S1313</t>
  </si>
  <si>
    <t>T3.FA.S1313=T3.F2.S1313+T3.F3.S1313+T3.F4.S1313+ T3.F5.S1313+T3.OFA.S1313</t>
  </si>
  <si>
    <t>T3.F4.S1313=T3.F4ACQ.S1313+T3.F4DIS.S1313</t>
  </si>
  <si>
    <t>T3.F5.S1313=T3.F5ACQ.S1313+T3.F5DIS.S1313</t>
  </si>
  <si>
    <t>T3.ADJ.S1313=T3.LIA.S1313+T3.OLIA.S1313+T3.ISS_A.S1313+T3.D41_A.S1313+T3.RED_A.S1313+T3.FREV_A.S1313+T3.K121_A.S1313+T3.OCVO_A.S1313</t>
  </si>
  <si>
    <t>T3.SD.S1313=T3.B9_SD.S1313+T3.OSD.S1313</t>
  </si>
  <si>
    <t>T3.CHDEBT.S1313= T3.DEBT.S1313 (t)- T3.DEBT.S1313(t-1)</t>
  </si>
  <si>
    <t>T3.CTDEBT.S1313=T3.DEBT.S1313-T3.HOLD.S1313</t>
  </si>
  <si>
    <t>T1.B9.S1313+T3.B9.S1313=0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</si>
  <si>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</si>
  <si>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</si>
  <si>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(2)</t>
    </r>
  </si>
  <si>
    <t>Social security contribution to general government debt (a=b-c)</t>
  </si>
  <si>
    <r>
      <t xml:space="preserve">  Social security gross debt (level) (b)</t>
    </r>
    <r>
      <rPr>
        <vertAlign val="superscript"/>
        <sz val="8.25"/>
        <rFont val="Arial"/>
        <family val="2"/>
      </rPr>
      <t>(3)</t>
    </r>
  </si>
  <si>
    <r>
      <t xml:space="preserve">  Social security holdings of other subsectors debt (level) (c)</t>
    </r>
    <r>
      <rPr>
        <vertAlign val="superscript"/>
        <sz val="8.25"/>
        <rFont val="Arial"/>
        <family val="2"/>
      </rPr>
      <t>(6)</t>
    </r>
  </si>
  <si>
    <t>(3) Consolidated within social security.</t>
  </si>
  <si>
    <t>T3.B9.S1314+ T3.FA.S1314+T3.ADJ.S1314+T3.SD.S1314=T3.CHDEBT.S1314</t>
  </si>
  <si>
    <t>T3.FA.S1314=T3.F2.S1314+T3.F3.S1314+T3.F4.S1314+ T3.F5.S1314+T3.OFA.S1314</t>
  </si>
  <si>
    <t>T3.F4.S1314=T3.F4ACQ.S1314+T3.F4DIS.S1314</t>
  </si>
  <si>
    <t>T3.F5.S1314=T3.F5ACQ.S1314+T3.F5DIS.S1314</t>
  </si>
  <si>
    <t>T3.ADJ.S1314=T3.LIA.S1314+T3.OLIA.S1314+T3.ISS_A.S1314+T3.D41_A.S1314+T3.RED_A.S1314+T3.FREV_A.S1314+T3.K121_A.S1314+T3.OCVO_A.S1314</t>
  </si>
  <si>
    <t>T3.SD.S1314=T3.B9_SD.S1314+T3.OSD.S1314</t>
  </si>
  <si>
    <t>T3.CHDEBT.S1314= T3.DEBT.S1314 (t)- T3.DEBT.S1314(t-1)</t>
  </si>
  <si>
    <t>T3.CTDEBT.S1314=T3.DEBT.S1314-T3.HOLD.S1314</t>
  </si>
  <si>
    <t>T1.B9.S1314+T3.B9.S1314=0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</si>
  <si>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</si>
  <si>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</si>
  <si>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</si>
  <si>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</si>
  <si>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</si>
  <si>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</si>
  <si>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</si>
  <si>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</si>
  <si>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</si>
  <si>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</si>
  <si>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</si>
  <si>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</si>
  <si>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(2) Data to be provided in particular when GNI is substantially greater than GDP.</t>
  </si>
  <si>
    <t>Date: 30/ 03/ 2007</t>
  </si>
  <si>
    <t>estimated</t>
  </si>
  <si>
    <t>Capital transfres in kind from nonprofit institutions classified in Central Government</t>
  </si>
  <si>
    <t>Revenue from MOL Rt. (Hungarian Oil and Gas Co.) for subsoil asset</t>
  </si>
  <si>
    <t>Adjustment to revenue that originate from MTV Zrt.</t>
  </si>
  <si>
    <t>Financial claim of a commercial bank on the State (derived from Church compensation), capital transfer</t>
  </si>
  <si>
    <t>Net borrowing (+)/lending (-)(EDP B.9) of central government (S.1311)*</t>
  </si>
  <si>
    <t>Net borrowing (+)/lending (-)(EDP B.9) of state government (S.1312)*</t>
  </si>
  <si>
    <t>Net borrowing (+)/lending (-)(EDP B.9) of local government (S.1313)*</t>
  </si>
  <si>
    <t>Net borrowing(+)/lending(-)(EDP B.9) of social security funds (S.1314)*</t>
  </si>
  <si>
    <t>Relates to D.5 and to D.42 in 2006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</si>
</sst>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0000000"/>
    <numFmt numFmtId="170" formatCode="0.0000000"/>
    <numFmt numFmtId="171" formatCode="0.000000"/>
    <numFmt numFmtId="172" formatCode="0.00000"/>
    <numFmt numFmtId="173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24"/>
      <name val="Book Antiqua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color indexed="10"/>
      <name val="Arial"/>
      <family val="0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Arial"/>
      <family val="2"/>
    </font>
    <font>
      <b/>
      <sz val="32"/>
      <name val="Book Antiqua"/>
      <family val="1"/>
    </font>
    <font>
      <sz val="28"/>
      <name val="Book Antiqua"/>
      <family val="1"/>
    </font>
    <font>
      <sz val="32"/>
      <name val="Book Antiqua"/>
      <family val="1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vertAlign val="superscript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96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4" fillId="2" borderId="0" xfId="0" applyFont="1" applyFill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Continuous"/>
      <protection/>
    </xf>
    <xf numFmtId="0" fontId="5" fillId="2" borderId="0" xfId="0" applyFont="1" applyFill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7" fillId="2" borderId="12" xfId="0" applyNumberFormat="1" applyFont="1" applyFill="1" applyBorder="1" applyAlignment="1" applyProtection="1">
      <alignment/>
      <protection locked="0"/>
    </xf>
    <xf numFmtId="3" fontId="7" fillId="2" borderId="13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 horizontal="centerContinuous" vertical="center"/>
      <protection locked="0"/>
    </xf>
    <xf numFmtId="0" fontId="9" fillId="0" borderId="15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/>
      <protection/>
    </xf>
    <xf numFmtId="3" fontId="0" fillId="2" borderId="18" xfId="0" applyNumberFormat="1" applyFont="1" applyFill="1" applyBorder="1" applyAlignment="1" applyProtection="1">
      <alignment/>
      <protection locked="0"/>
    </xf>
    <xf numFmtId="3" fontId="0" fillId="2" borderId="19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centerContinuous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3" fontId="0" fillId="2" borderId="21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/>
      <protection/>
    </xf>
    <xf numFmtId="3" fontId="0" fillId="3" borderId="19" xfId="0" applyNumberFormat="1" applyFont="1" applyFill="1" applyBorder="1" applyAlignment="1" applyProtection="1">
      <alignment/>
      <protection locked="0"/>
    </xf>
    <xf numFmtId="0" fontId="12" fillId="3" borderId="20" xfId="0" applyFont="1" applyFill="1" applyBorder="1" applyAlignment="1" applyProtection="1">
      <alignment horizontal="left"/>
      <protection locked="0"/>
    </xf>
    <xf numFmtId="164" fontId="0" fillId="0" borderId="22" xfId="0" applyNumberFormat="1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3" borderId="20" xfId="0" applyFont="1" applyFill="1" applyBorder="1" applyAlignment="1" applyProtection="1">
      <alignment horizontal="left"/>
      <protection locked="0"/>
    </xf>
    <xf numFmtId="3" fontId="0" fillId="0" borderId="24" xfId="0" applyNumberFormat="1" applyFill="1" applyBorder="1" applyAlignment="1" applyProtection="1">
      <alignment/>
      <protection/>
    </xf>
    <xf numFmtId="0" fontId="0" fillId="2" borderId="18" xfId="0" applyFont="1" applyFill="1" applyBorder="1" applyAlignment="1" applyProtection="1">
      <alignment/>
      <protection locked="0"/>
    </xf>
    <xf numFmtId="164" fontId="0" fillId="2" borderId="18" xfId="0" applyNumberFormat="1" applyFon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/>
    </xf>
    <xf numFmtId="164" fontId="0" fillId="0" borderId="25" xfId="0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26" xfId="0" applyBorder="1" applyAlignment="1" applyProtection="1">
      <alignment/>
      <protection/>
    </xf>
    <xf numFmtId="0" fontId="1" fillId="0" borderId="27" xfId="0" applyFont="1" applyFill="1" applyBorder="1" applyAlignment="1" applyProtection="1">
      <alignment horizontal="left"/>
      <protection/>
    </xf>
    <xf numFmtId="0" fontId="1" fillId="0" borderId="27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7" fillId="2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 horizontal="left"/>
      <protection/>
    </xf>
    <xf numFmtId="0" fontId="0" fillId="2" borderId="19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 horizontal="centerContinuous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3" borderId="19" xfId="0" applyFont="1" applyFill="1" applyBorder="1" applyAlignment="1" applyProtection="1">
      <alignment/>
      <protection locked="0"/>
    </xf>
    <xf numFmtId="0" fontId="0" fillId="3" borderId="20" xfId="0" applyFont="1" applyFill="1" applyBorder="1" applyAlignment="1" applyProtection="1">
      <alignment horizontal="centerContinuous"/>
      <protection locked="0"/>
    </xf>
    <xf numFmtId="0" fontId="11" fillId="0" borderId="10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0" fillId="3" borderId="18" xfId="0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/>
    </xf>
    <xf numFmtId="0" fontId="7" fillId="2" borderId="13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 locked="0"/>
    </xf>
    <xf numFmtId="0" fontId="11" fillId="0" borderId="4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center"/>
      <protection/>
    </xf>
    <xf numFmtId="3" fontId="0" fillId="2" borderId="23" xfId="0" applyNumberFormat="1" applyFont="1" applyFill="1" applyBorder="1" applyAlignment="1" applyProtection="1">
      <alignment/>
      <protection locked="0"/>
    </xf>
    <xf numFmtId="3" fontId="0" fillId="3" borderId="18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1" fillId="0" borderId="33" xfId="0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/>
      <protection/>
    </xf>
    <xf numFmtId="2" fontId="5" fillId="0" borderId="0" xfId="0" applyNumberFormat="1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" fillId="0" borderId="35" xfId="0" applyFont="1" applyBorder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17" fillId="0" borderId="11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0" xfId="0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18" fillId="0" borderId="36" xfId="0" applyFont="1" applyFill="1" applyBorder="1" applyAlignment="1" applyProtection="1">
      <alignment horizontal="center"/>
      <protection/>
    </xf>
    <xf numFmtId="0" fontId="5" fillId="0" borderId="36" xfId="0" applyFont="1" applyFill="1" applyBorder="1" applyAlignment="1" applyProtection="1">
      <alignment horizontal="center"/>
      <protection/>
    </xf>
    <xf numFmtId="0" fontId="5" fillId="0" borderId="37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3" fontId="5" fillId="2" borderId="40" xfId="0" applyNumberFormat="1" applyFont="1" applyFill="1" applyBorder="1" applyAlignment="1" applyProtection="1">
      <alignment/>
      <protection locked="0"/>
    </xf>
    <xf numFmtId="3" fontId="5" fillId="2" borderId="36" xfId="0" applyNumberFormat="1" applyFont="1" applyFill="1" applyBorder="1" applyAlignment="1" applyProtection="1">
      <alignment/>
      <protection locked="0"/>
    </xf>
    <xf numFmtId="3" fontId="5" fillId="2" borderId="19" xfId="0" applyNumberFormat="1" applyFont="1" applyFill="1" applyBorder="1" applyAlignment="1" applyProtection="1">
      <alignment/>
      <protection locked="0"/>
    </xf>
    <xf numFmtId="0" fontId="5" fillId="0" borderId="41" xfId="0" applyFont="1" applyFill="1" applyBorder="1" applyAlignment="1" applyProtection="1">
      <alignment/>
      <protection/>
    </xf>
    <xf numFmtId="0" fontId="5" fillId="0" borderId="41" xfId="0" applyFont="1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/>
      <protection/>
    </xf>
    <xf numFmtId="3" fontId="5" fillId="2" borderId="42" xfId="0" applyNumberFormat="1" applyFont="1" applyFill="1" applyBorder="1" applyAlignment="1" applyProtection="1">
      <alignment/>
      <protection locked="0"/>
    </xf>
    <xf numFmtId="3" fontId="5" fillId="2" borderId="43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3" fontId="5" fillId="2" borderId="21" xfId="0" applyNumberFormat="1" applyFont="1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3" fontId="0" fillId="2" borderId="19" xfId="0" applyNumberForma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center"/>
      <protection/>
    </xf>
    <xf numFmtId="3" fontId="11" fillId="2" borderId="19" xfId="0" applyNumberFormat="1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/>
      <protection/>
    </xf>
    <xf numFmtId="0" fontId="10" fillId="0" borderId="4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23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6" fillId="0" borderId="44" xfId="0" applyFont="1" applyFill="1" applyBorder="1" applyAlignment="1">
      <alignment horizontal="centerContinuous"/>
    </xf>
    <xf numFmtId="0" fontId="6" fillId="0" borderId="44" xfId="0" applyFont="1" applyFill="1" applyBorder="1" applyAlignment="1">
      <alignment horizontal="centerContinuous"/>
    </xf>
    <xf numFmtId="0" fontId="4" fillId="0" borderId="44" xfId="0" applyFont="1" applyFill="1" applyBorder="1" applyAlignment="1">
      <alignment horizontal="centerContinuous"/>
    </xf>
    <xf numFmtId="0" fontId="27" fillId="0" borderId="0" xfId="0" applyFont="1" applyFill="1" applyAlignment="1" quotePrefix="1">
      <alignment horizontal="centerContinuous"/>
    </xf>
    <xf numFmtId="0" fontId="29" fillId="0" borderId="0" xfId="0" applyFont="1" applyFill="1" applyAlignment="1" quotePrefix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5" fillId="0" borderId="47" xfId="0" applyFont="1" applyFill="1" applyBorder="1" applyAlignment="1" applyProtection="1">
      <alignment horizontal="center"/>
      <protection/>
    </xf>
    <xf numFmtId="0" fontId="13" fillId="0" borderId="48" xfId="0" applyFont="1" applyFill="1" applyBorder="1" applyAlignment="1" applyProtection="1">
      <alignment horizontal="left"/>
      <protection/>
    </xf>
    <xf numFmtId="0" fontId="34" fillId="0" borderId="20" xfId="0" applyFont="1" applyFill="1" applyBorder="1" applyAlignment="1" applyProtection="1">
      <alignment horizontal="centerContinuous"/>
      <protection locked="0"/>
    </xf>
    <xf numFmtId="0" fontId="34" fillId="0" borderId="15" xfId="0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 horizontal="left"/>
      <protection/>
    </xf>
    <xf numFmtId="3" fontId="34" fillId="2" borderId="18" xfId="0" applyNumberFormat="1" applyFont="1" applyFill="1" applyBorder="1" applyAlignment="1" applyProtection="1">
      <alignment/>
      <protection locked="0"/>
    </xf>
    <xf numFmtId="3" fontId="34" fillId="2" borderId="19" xfId="0" applyNumberFormat="1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left"/>
      <protection/>
    </xf>
    <xf numFmtId="0" fontId="34" fillId="0" borderId="6" xfId="0" applyFont="1" applyFill="1" applyBorder="1" applyAlignment="1" applyProtection="1">
      <alignment/>
      <protection/>
    </xf>
    <xf numFmtId="0" fontId="34" fillId="0" borderId="7" xfId="0" applyFont="1" applyFill="1" applyBorder="1" applyAlignment="1" applyProtection="1">
      <alignment/>
      <protection/>
    </xf>
    <xf numFmtId="3" fontId="34" fillId="2" borderId="23" xfId="0" applyNumberFormat="1" applyFont="1" applyFill="1" applyBorder="1" applyAlignment="1" applyProtection="1">
      <alignment/>
      <protection locked="0"/>
    </xf>
    <xf numFmtId="3" fontId="34" fillId="2" borderId="36" xfId="0" applyNumberFormat="1" applyFont="1" applyFill="1" applyBorder="1" applyAlignment="1" applyProtection="1">
      <alignment/>
      <protection locked="0"/>
    </xf>
    <xf numFmtId="0" fontId="34" fillId="0" borderId="0" xfId="0" applyFont="1" applyFill="1" applyAlignment="1" applyProtection="1">
      <alignment horizontal="left"/>
      <protection/>
    </xf>
    <xf numFmtId="0" fontId="34" fillId="0" borderId="25" xfId="0" applyFont="1" applyFill="1" applyBorder="1" applyAlignment="1" applyProtection="1">
      <alignment/>
      <protection/>
    </xf>
    <xf numFmtId="0" fontId="34" fillId="0" borderId="20" xfId="0" applyFont="1" applyFill="1" applyBorder="1" applyAlignment="1" applyProtection="1">
      <alignment horizontal="center"/>
      <protection locked="0"/>
    </xf>
    <xf numFmtId="3" fontId="34" fillId="2" borderId="5" xfId="0" applyNumberFormat="1" applyFont="1" applyFill="1" applyBorder="1" applyAlignment="1" applyProtection="1">
      <alignment/>
      <protection locked="0"/>
    </xf>
    <xf numFmtId="3" fontId="34" fillId="2" borderId="21" xfId="0" applyNumberFormat="1" applyFont="1" applyFill="1" applyBorder="1" applyAlignment="1" applyProtection="1">
      <alignment/>
      <protection locked="0"/>
    </xf>
    <xf numFmtId="0" fontId="34" fillId="0" borderId="24" xfId="0" applyFont="1" applyFill="1" applyBorder="1" applyAlignment="1" applyProtection="1">
      <alignment/>
      <protection/>
    </xf>
    <xf numFmtId="0" fontId="34" fillId="2" borderId="18" xfId="0" applyFont="1" applyFill="1" applyBorder="1" applyAlignment="1" applyProtection="1">
      <alignment/>
      <protection locked="0"/>
    </xf>
    <xf numFmtId="0" fontId="34" fillId="2" borderId="19" xfId="0" applyFont="1" applyFill="1" applyBorder="1" applyAlignment="1" applyProtection="1">
      <alignment/>
      <protection locked="0"/>
    </xf>
    <xf numFmtId="0" fontId="34" fillId="0" borderId="22" xfId="0" applyFont="1" applyFill="1" applyBorder="1" applyAlignment="1" applyProtection="1">
      <alignment/>
      <protection/>
    </xf>
    <xf numFmtId="0" fontId="34" fillId="0" borderId="41" xfId="0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/>
      <protection locked="0"/>
    </xf>
    <xf numFmtId="3" fontId="13" fillId="2" borderId="12" xfId="0" applyNumberFormat="1" applyFont="1" applyFill="1" applyBorder="1" applyAlignment="1" applyProtection="1">
      <alignment/>
      <protection locked="0"/>
    </xf>
    <xf numFmtId="3" fontId="13" fillId="2" borderId="13" xfId="0" applyNumberFormat="1" applyFont="1" applyFill="1" applyBorder="1" applyAlignment="1" applyProtection="1">
      <alignment/>
      <protection locked="0"/>
    </xf>
    <xf numFmtId="0" fontId="13" fillId="0" borderId="14" xfId="0" applyFont="1" applyFill="1" applyBorder="1" applyAlignment="1" applyProtection="1">
      <alignment/>
      <protection locked="0"/>
    </xf>
    <xf numFmtId="0" fontId="13" fillId="0" borderId="49" xfId="0" applyFont="1" applyFill="1" applyBorder="1" applyAlignment="1" applyProtection="1">
      <alignment horizontal="left"/>
      <protection/>
    </xf>
    <xf numFmtId="0" fontId="13" fillId="0" borderId="49" xfId="0" applyFont="1" applyFill="1" applyBorder="1" applyAlignment="1" applyProtection="1">
      <alignment/>
      <protection/>
    </xf>
    <xf numFmtId="0" fontId="37" fillId="0" borderId="50" xfId="0" applyFont="1" applyFill="1" applyBorder="1" applyAlignment="1" applyProtection="1">
      <alignment horizontal="centerContinuous" vertical="center"/>
      <protection/>
    </xf>
    <xf numFmtId="0" fontId="37" fillId="0" borderId="51" xfId="0" applyFont="1" applyFill="1" applyBorder="1" applyAlignment="1" applyProtection="1">
      <alignment horizontal="centerContinuous" vertical="center"/>
      <protection/>
    </xf>
    <xf numFmtId="0" fontId="38" fillId="0" borderId="0" xfId="0" applyFont="1" applyFill="1" applyAlignment="1" applyProtection="1">
      <alignment horizontal="left"/>
      <protection/>
    </xf>
    <xf numFmtId="0" fontId="38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27" xfId="0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 horizontal="left"/>
      <protection/>
    </xf>
    <xf numFmtId="0" fontId="34" fillId="0" borderId="0" xfId="0" applyFont="1" applyFill="1" applyAlignment="1" applyProtection="1">
      <alignment/>
      <protection/>
    </xf>
    <xf numFmtId="0" fontId="34" fillId="0" borderId="4" xfId="0" applyFont="1" applyFill="1" applyBorder="1" applyAlignment="1" applyProtection="1">
      <alignment horizontal="center"/>
      <protection/>
    </xf>
    <xf numFmtId="0" fontId="1" fillId="0" borderId="52" xfId="0" applyFont="1" applyBorder="1" applyAlignment="1" applyProtection="1">
      <alignment/>
      <protection/>
    </xf>
    <xf numFmtId="0" fontId="1" fillId="0" borderId="35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wrapText="1"/>
      <protection/>
    </xf>
    <xf numFmtId="2" fontId="0" fillId="0" borderId="0" xfId="0" applyNumberForma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 horizontal="left"/>
      <protection/>
    </xf>
    <xf numFmtId="0" fontId="7" fillId="0" borderId="49" xfId="0" applyFont="1" applyFill="1" applyBorder="1" applyAlignment="1" applyProtection="1">
      <alignment/>
      <protection/>
    </xf>
    <xf numFmtId="0" fontId="7" fillId="0" borderId="53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29" xfId="0" applyFont="1" applyFill="1" applyBorder="1" applyAlignment="1" applyProtection="1">
      <alignment horizontal="center"/>
      <protection/>
    </xf>
    <xf numFmtId="0" fontId="34" fillId="0" borderId="10" xfId="0" applyFont="1" applyFill="1" applyBorder="1" applyAlignment="1" applyProtection="1">
      <alignment horizontal="centerContinuous"/>
      <protection locked="0"/>
    </xf>
    <xf numFmtId="0" fontId="7" fillId="0" borderId="49" xfId="0" applyFont="1" applyFill="1" applyBorder="1" applyAlignment="1" applyProtection="1">
      <alignment/>
      <protection locked="0"/>
    </xf>
    <xf numFmtId="0" fontId="6" fillId="0" borderId="53" xfId="0" applyFont="1" applyFill="1" applyBorder="1" applyAlignment="1" applyProtection="1">
      <alignment horizontal="left"/>
      <protection/>
    </xf>
    <xf numFmtId="0" fontId="7" fillId="0" borderId="53" xfId="0" applyFont="1" applyFill="1" applyBorder="1" applyAlignment="1" applyProtection="1">
      <alignment/>
      <protection locked="0"/>
    </xf>
    <xf numFmtId="0" fontId="0" fillId="0" borderId="54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/>
    </xf>
    <xf numFmtId="2" fontId="5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2" fontId="0" fillId="0" borderId="27" xfId="0" applyNumberFormat="1" applyFill="1" applyBorder="1" applyAlignment="1" applyProtection="1">
      <alignment/>
      <protection/>
    </xf>
    <xf numFmtId="2" fontId="1" fillId="0" borderId="27" xfId="0" applyNumberFormat="1" applyFont="1" applyFill="1" applyBorder="1" applyAlignment="1" applyProtection="1">
      <alignment/>
      <protection/>
    </xf>
    <xf numFmtId="3" fontId="34" fillId="4" borderId="18" xfId="0" applyNumberFormat="1" applyFont="1" applyFill="1" applyBorder="1" applyAlignment="1" applyProtection="1">
      <alignment/>
      <protection/>
    </xf>
    <xf numFmtId="3" fontId="34" fillId="4" borderId="19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5" fillId="0" borderId="9" xfId="0" applyFont="1" applyFill="1" applyBorder="1" applyAlignment="1" applyProtection="1" quotePrefix="1">
      <alignment horizontal="center" vertical="center"/>
      <protection/>
    </xf>
    <xf numFmtId="0" fontId="41" fillId="0" borderId="4" xfId="0" applyFont="1" applyFill="1" applyBorder="1" applyAlignment="1" applyProtection="1">
      <alignment horizontal="center"/>
      <protection/>
    </xf>
    <xf numFmtId="0" fontId="5" fillId="0" borderId="36" xfId="0" applyFont="1" applyFill="1" applyBorder="1" applyAlignment="1" applyProtection="1">
      <alignment/>
      <protection/>
    </xf>
    <xf numFmtId="0" fontId="18" fillId="0" borderId="4" xfId="0" applyFont="1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5" fillId="2" borderId="19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0" fillId="3" borderId="55" xfId="0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18" fillId="0" borderId="4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 locked="0"/>
    </xf>
    <xf numFmtId="0" fontId="18" fillId="0" borderId="26" xfId="0" applyFont="1" applyFill="1" applyBorder="1" applyAlignment="1" applyProtection="1">
      <alignment/>
      <protection/>
    </xf>
    <xf numFmtId="0" fontId="1" fillId="0" borderId="33" xfId="0" applyFont="1" applyFill="1" applyBorder="1" applyAlignment="1" applyProtection="1">
      <alignment/>
      <protection/>
    </xf>
    <xf numFmtId="0" fontId="1" fillId="0" borderId="35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14" fillId="0" borderId="56" xfId="0" applyFont="1" applyFill="1" applyBorder="1" applyAlignment="1" applyProtection="1">
      <alignment/>
      <protection/>
    </xf>
    <xf numFmtId="0" fontId="0" fillId="0" borderId="57" xfId="0" applyFill="1" applyBorder="1" applyAlignment="1" applyProtection="1">
      <alignment/>
      <protection/>
    </xf>
    <xf numFmtId="0" fontId="0" fillId="0" borderId="57" xfId="0" applyFill="1" applyBorder="1" applyAlignment="1" applyProtection="1">
      <alignment/>
      <protection/>
    </xf>
    <xf numFmtId="0" fontId="0" fillId="0" borderId="58" xfId="0" applyFill="1" applyBorder="1" applyAlignment="1" applyProtection="1">
      <alignment/>
      <protection/>
    </xf>
    <xf numFmtId="0" fontId="42" fillId="0" borderId="59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 wrapText="1"/>
      <protection/>
    </xf>
    <xf numFmtId="0" fontId="5" fillId="0" borderId="60" xfId="0" applyFont="1" applyFill="1" applyBorder="1" applyAlignment="1" applyProtection="1">
      <alignment/>
      <protection/>
    </xf>
    <xf numFmtId="0" fontId="5" fillId="0" borderId="59" xfId="0" applyFont="1" applyFill="1" applyBorder="1" applyAlignment="1" applyProtection="1">
      <alignment/>
      <protection/>
    </xf>
    <xf numFmtId="0" fontId="5" fillId="0" borderId="61" xfId="0" applyFont="1" applyFill="1" applyBorder="1" applyAlignment="1" applyProtection="1">
      <alignment/>
      <protection/>
    </xf>
    <xf numFmtId="0" fontId="15" fillId="0" borderId="62" xfId="0" applyFont="1" applyBorder="1" applyAlignment="1" applyProtection="1">
      <alignment wrapText="1"/>
      <protection/>
    </xf>
    <xf numFmtId="0" fontId="5" fillId="0" borderId="62" xfId="0" applyFont="1" applyFill="1" applyBorder="1" applyAlignment="1" applyProtection="1">
      <alignment/>
      <protection/>
    </xf>
    <xf numFmtId="2" fontId="5" fillId="0" borderId="62" xfId="0" applyNumberFormat="1" applyFont="1" applyFill="1" applyBorder="1" applyAlignment="1" applyProtection="1">
      <alignment/>
      <protection/>
    </xf>
    <xf numFmtId="0" fontId="5" fillId="0" borderId="63" xfId="0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57" xfId="0" applyFill="1" applyBorder="1" applyAlignment="1" applyProtection="1">
      <alignment horizontal="left"/>
      <protection/>
    </xf>
    <xf numFmtId="0" fontId="0" fillId="0" borderId="59" xfId="0" applyBorder="1" applyAlignment="1" applyProtection="1">
      <alignment/>
      <protection/>
    </xf>
    <xf numFmtId="0" fontId="0" fillId="0" borderId="60" xfId="0" applyFill="1" applyBorder="1" applyAlignment="1" applyProtection="1">
      <alignment/>
      <protection/>
    </xf>
    <xf numFmtId="0" fontId="16" fillId="0" borderId="59" xfId="0" applyFont="1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15" fillId="0" borderId="62" xfId="0" applyFont="1" applyBorder="1" applyAlignment="1" applyProtection="1">
      <alignment horizontal="left" wrapText="1"/>
      <protection/>
    </xf>
    <xf numFmtId="0" fontId="0" fillId="0" borderId="62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13" fillId="0" borderId="64" xfId="0" applyFont="1" applyFill="1" applyBorder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/>
    </xf>
    <xf numFmtId="0" fontId="1" fillId="0" borderId="65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8" fillId="0" borderId="64" xfId="0" applyFont="1" applyFill="1" applyBorder="1" applyAlignment="1" applyProtection="1">
      <alignment horizontal="center" vertical="center"/>
      <protection locked="0"/>
    </xf>
    <xf numFmtId="0" fontId="7" fillId="0" borderId="64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left"/>
      <protection/>
    </xf>
    <xf numFmtId="0" fontId="34" fillId="4" borderId="18" xfId="0" applyFont="1" applyFill="1" applyBorder="1" applyAlignment="1" applyProtection="1">
      <alignment/>
      <protection/>
    </xf>
    <xf numFmtId="0" fontId="34" fillId="4" borderId="19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34" fillId="0" borderId="10" xfId="0" applyFont="1" applyFill="1" applyBorder="1" applyAlignment="1" applyProtection="1">
      <alignment horizontal="left"/>
      <protection/>
    </xf>
    <xf numFmtId="0" fontId="37" fillId="0" borderId="66" xfId="0" applyFont="1" applyFill="1" applyBorder="1" applyAlignment="1" applyProtection="1">
      <alignment horizontal="left" vertical="center"/>
      <protection/>
    </xf>
    <xf numFmtId="0" fontId="0" fillId="0" borderId="59" xfId="0" applyFill="1" applyBorder="1" applyAlignment="1" applyProtection="1">
      <alignment/>
      <protection/>
    </xf>
    <xf numFmtId="0" fontId="0" fillId="0" borderId="61" xfId="0" applyFill="1" applyBorder="1" applyAlignment="1" applyProtection="1">
      <alignment/>
      <protection/>
    </xf>
    <xf numFmtId="2" fontId="5" fillId="0" borderId="62" xfId="0" applyNumberFormat="1" applyFont="1" applyFill="1" applyBorder="1" applyAlignment="1" applyProtection="1" quotePrefix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57" xfId="0" applyNumberFormat="1" applyFill="1" applyBorder="1" applyAlignment="1" applyProtection="1">
      <alignment/>
      <protection/>
    </xf>
    <xf numFmtId="0" fontId="34" fillId="2" borderId="5" xfId="0" applyFont="1" applyFill="1" applyBorder="1" applyAlignment="1" applyProtection="1">
      <alignment/>
      <protection locked="0"/>
    </xf>
    <xf numFmtId="0" fontId="34" fillId="2" borderId="21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centerContinuous"/>
      <protection locked="0"/>
    </xf>
    <xf numFmtId="0" fontId="13" fillId="2" borderId="12" xfId="0" applyFont="1" applyFill="1" applyBorder="1" applyAlignment="1" applyProtection="1">
      <alignment/>
      <protection locked="0"/>
    </xf>
    <xf numFmtId="0" fontId="13" fillId="2" borderId="1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3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" fontId="5" fillId="0" borderId="18" xfId="0" applyNumberFormat="1" applyFont="1" applyFill="1" applyBorder="1" applyAlignment="1" applyProtection="1">
      <alignment/>
      <protection/>
    </xf>
    <xf numFmtId="3" fontId="5" fillId="0" borderId="67" xfId="0" applyNumberFormat="1" applyFont="1" applyFill="1" applyBorder="1" applyAlignment="1" applyProtection="1">
      <alignment/>
      <protection/>
    </xf>
    <xf numFmtId="3" fontId="5" fillId="0" borderId="24" xfId="0" applyNumberFormat="1" applyFont="1" applyFill="1" applyBorder="1" applyAlignment="1" applyProtection="1">
      <alignment/>
      <protection/>
    </xf>
    <xf numFmtId="3" fontId="5" fillId="0" borderId="38" xfId="0" applyNumberFormat="1" applyFont="1" applyFill="1" applyBorder="1" applyAlignment="1" applyProtection="1">
      <alignment/>
      <protection/>
    </xf>
    <xf numFmtId="3" fontId="5" fillId="0" borderId="39" xfId="0" applyNumberFormat="1" applyFont="1" applyFill="1" applyBorder="1" applyAlignment="1" applyProtection="1">
      <alignment/>
      <protection/>
    </xf>
    <xf numFmtId="3" fontId="5" fillId="0" borderId="37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18" fillId="0" borderId="10" xfId="0" applyNumberFormat="1" applyFont="1" applyFill="1" applyBorder="1" applyAlignment="1" applyProtection="1">
      <alignment horizontal="center"/>
      <protection/>
    </xf>
    <xf numFmtId="3" fontId="5" fillId="0" borderId="23" xfId="0" applyNumberFormat="1" applyFont="1" applyFill="1" applyBorder="1" applyAlignment="1" applyProtection="1">
      <alignment/>
      <protection/>
    </xf>
    <xf numFmtId="3" fontId="5" fillId="0" borderId="22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3" fontId="5" fillId="0" borderId="9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" fontId="5" fillId="0" borderId="68" xfId="0" applyNumberFormat="1" applyFont="1" applyFill="1" applyBorder="1" applyAlignment="1" applyProtection="1">
      <alignment/>
      <protection/>
    </xf>
    <xf numFmtId="3" fontId="5" fillId="0" borderId="46" xfId="0" applyNumberFormat="1" applyFont="1" applyFill="1" applyBorder="1" applyAlignment="1" applyProtection="1">
      <alignment/>
      <protection/>
    </xf>
    <xf numFmtId="3" fontId="5" fillId="0" borderId="37" xfId="0" applyNumberFormat="1" applyFont="1" applyFill="1" applyBorder="1" applyAlignment="1" applyProtection="1">
      <alignment/>
      <protection/>
    </xf>
    <xf numFmtId="3" fontId="18" fillId="0" borderId="41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ill="1" applyBorder="1" applyAlignment="1" applyProtection="1">
      <alignment/>
      <protection/>
    </xf>
    <xf numFmtId="3" fontId="0" fillId="0" borderId="67" xfId="0" applyNumberFormat="1" applyFill="1" applyBorder="1" applyAlignment="1" applyProtection="1">
      <alignment/>
      <protection/>
    </xf>
    <xf numFmtId="3" fontId="0" fillId="0" borderId="69" xfId="0" applyNumberFormat="1" applyFill="1" applyBorder="1" applyAlignment="1" applyProtection="1">
      <alignment/>
      <protection/>
    </xf>
    <xf numFmtId="3" fontId="0" fillId="0" borderId="70" xfId="0" applyNumberFormat="1" applyFill="1" applyBorder="1" applyAlignment="1" applyProtection="1">
      <alignment/>
      <protection/>
    </xf>
    <xf numFmtId="3" fontId="0" fillId="0" borderId="71" xfId="0" applyNumberFormat="1" applyFill="1" applyBorder="1" applyAlignment="1" applyProtection="1">
      <alignment/>
      <protection/>
    </xf>
    <xf numFmtId="0" fontId="4" fillId="2" borderId="11" xfId="0" applyFont="1" applyFill="1" applyBorder="1" applyAlignment="1" applyProtection="1" quotePrefix="1">
      <alignment horizontal="center"/>
      <protection locked="0"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2" borderId="5" xfId="0" applyNumberFormat="1" applyFont="1" applyFill="1" applyBorder="1" applyAlignment="1" applyProtection="1">
      <alignment/>
      <protection locked="0"/>
    </xf>
    <xf numFmtId="0" fontId="6" fillId="0" borderId="72" xfId="0" applyFont="1" applyFill="1" applyBorder="1" applyAlignment="1" applyProtection="1">
      <alignment horizontal="left"/>
      <protection/>
    </xf>
    <xf numFmtId="0" fontId="4" fillId="0" borderId="56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 horizontal="center"/>
      <protection/>
    </xf>
    <xf numFmtId="0" fontId="4" fillId="0" borderId="58" xfId="0" applyFont="1" applyFill="1" applyBorder="1" applyAlignment="1" applyProtection="1">
      <alignment horizontal="center"/>
      <protection/>
    </xf>
    <xf numFmtId="0" fontId="5" fillId="0" borderId="73" xfId="0" applyFont="1" applyFill="1" applyBorder="1" applyAlignment="1" applyProtection="1">
      <alignment horizontal="center" vertical="center"/>
      <protection/>
    </xf>
    <xf numFmtId="0" fontId="5" fillId="0" borderId="74" xfId="0" applyFont="1" applyFill="1" applyBorder="1" applyAlignment="1" applyProtection="1">
      <alignment horizontal="center" vertical="center"/>
      <protection/>
    </xf>
    <xf numFmtId="0" fontId="4" fillId="2" borderId="59" xfId="0" applyFont="1" applyFill="1" applyBorder="1" applyAlignment="1" applyProtection="1" quotePrefix="1">
      <alignment horizontal="center"/>
      <protection locked="0"/>
    </xf>
    <xf numFmtId="0" fontId="4" fillId="0" borderId="74" xfId="0" applyFont="1" applyFill="1" applyBorder="1" applyAlignment="1" applyProtection="1">
      <alignment horizontal="center"/>
      <protection/>
    </xf>
    <xf numFmtId="0" fontId="4" fillId="0" borderId="59" xfId="0" applyFont="1" applyFill="1" applyBorder="1" applyAlignment="1" applyProtection="1">
      <alignment horizontal="center"/>
      <protection/>
    </xf>
    <xf numFmtId="3" fontId="7" fillId="2" borderId="75" xfId="0" applyNumberFormat="1" applyFont="1" applyFill="1" applyBorder="1" applyAlignment="1" applyProtection="1">
      <alignment/>
      <protection locked="0"/>
    </xf>
    <xf numFmtId="3" fontId="7" fillId="2" borderId="76" xfId="0" applyNumberFormat="1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/>
    </xf>
    <xf numFmtId="3" fontId="0" fillId="0" borderId="7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0" fillId="0" borderId="60" xfId="0" applyNumberFormat="1" applyFont="1" applyFill="1" applyBorder="1" applyAlignment="1" applyProtection="1">
      <alignment/>
      <protection/>
    </xf>
    <xf numFmtId="3" fontId="0" fillId="2" borderId="79" xfId="0" applyNumberFormat="1" applyFont="1" applyFill="1" applyBorder="1" applyAlignment="1" applyProtection="1">
      <alignment/>
      <protection locked="0"/>
    </xf>
    <xf numFmtId="3" fontId="0" fillId="2" borderId="80" xfId="0" applyNumberFormat="1" applyFont="1" applyFill="1" applyBorder="1" applyAlignment="1" applyProtection="1">
      <alignment/>
      <protection locked="0"/>
    </xf>
    <xf numFmtId="3" fontId="0" fillId="2" borderId="81" xfId="0" applyNumberFormat="1" applyFont="1" applyFill="1" applyBorder="1" applyAlignment="1" applyProtection="1">
      <alignment/>
      <protection locked="0"/>
    </xf>
    <xf numFmtId="3" fontId="0" fillId="2" borderId="82" xfId="0" applyNumberFormat="1" applyFont="1" applyFill="1" applyBorder="1" applyAlignment="1" applyProtection="1">
      <alignment/>
      <protection locked="0"/>
    </xf>
    <xf numFmtId="3" fontId="0" fillId="2" borderId="83" xfId="0" applyNumberFormat="1" applyFont="1" applyFill="1" applyBorder="1" applyAlignment="1" applyProtection="1">
      <alignment/>
      <protection locked="0"/>
    </xf>
    <xf numFmtId="3" fontId="0" fillId="3" borderId="79" xfId="0" applyNumberFormat="1" applyFont="1" applyFill="1" applyBorder="1" applyAlignment="1" applyProtection="1">
      <alignment/>
      <protection locked="0"/>
    </xf>
    <xf numFmtId="3" fontId="0" fillId="3" borderId="80" xfId="0" applyNumberFormat="1" applyFont="1" applyFill="1" applyBorder="1" applyAlignment="1" applyProtection="1">
      <alignment/>
      <protection locked="0"/>
    </xf>
    <xf numFmtId="164" fontId="0" fillId="0" borderId="84" xfId="0" applyNumberFormat="1" applyFont="1" applyFill="1" applyBorder="1" applyAlignment="1" applyProtection="1">
      <alignment/>
      <protection/>
    </xf>
    <xf numFmtId="3" fontId="0" fillId="0" borderId="85" xfId="0" applyNumberFormat="1" applyFont="1" applyFill="1" applyBorder="1" applyAlignment="1" applyProtection="1">
      <alignment/>
      <protection/>
    </xf>
    <xf numFmtId="3" fontId="0" fillId="2" borderId="86" xfId="0" applyNumberFormat="1" applyFont="1" applyFill="1" applyBorder="1" applyAlignment="1" applyProtection="1">
      <alignment/>
      <protection locked="0"/>
    </xf>
    <xf numFmtId="0" fontId="0" fillId="0" borderId="84" xfId="0" applyFont="1" applyFill="1" applyBorder="1" applyAlignment="1" applyProtection="1">
      <alignment/>
      <protection/>
    </xf>
    <xf numFmtId="3" fontId="0" fillId="0" borderId="59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0" fillId="0" borderId="87" xfId="0" applyNumberFormat="1" applyFill="1" applyBorder="1" applyAlignment="1" applyProtection="1">
      <alignment/>
      <protection/>
    </xf>
    <xf numFmtId="0" fontId="0" fillId="2" borderId="81" xfId="0" applyFont="1" applyFill="1" applyBorder="1" applyAlignment="1" applyProtection="1">
      <alignment/>
      <protection locked="0"/>
    </xf>
    <xf numFmtId="3" fontId="0" fillId="3" borderId="83" xfId="0" applyNumberFormat="1" applyFont="1" applyFill="1" applyBorder="1" applyAlignment="1" applyProtection="1">
      <alignment/>
      <protection locked="0"/>
    </xf>
    <xf numFmtId="0" fontId="0" fillId="0" borderId="81" xfId="0" applyFont="1" applyFill="1" applyBorder="1" applyAlignment="1" applyProtection="1">
      <alignment/>
      <protection/>
    </xf>
    <xf numFmtId="1" fontId="0" fillId="0" borderId="87" xfId="0" applyNumberFormat="1" applyFont="1" applyFill="1" applyBorder="1" applyAlignment="1" applyProtection="1">
      <alignment/>
      <protection/>
    </xf>
    <xf numFmtId="3" fontId="0" fillId="3" borderId="88" xfId="0" applyNumberFormat="1" applyFont="1" applyFill="1" applyBorder="1" applyAlignment="1" applyProtection="1">
      <alignment/>
      <protection locked="0"/>
    </xf>
    <xf numFmtId="3" fontId="0" fillId="3" borderId="89" xfId="0" applyNumberFormat="1" applyFont="1" applyFill="1" applyBorder="1" applyAlignment="1" applyProtection="1">
      <alignment/>
      <protection locked="0"/>
    </xf>
    <xf numFmtId="3" fontId="0" fillId="3" borderId="90" xfId="0" applyNumberFormat="1" applyFont="1" applyFill="1" applyBorder="1" applyAlignment="1" applyProtection="1">
      <alignment/>
      <protection locked="0"/>
    </xf>
    <xf numFmtId="0" fontId="0" fillId="0" borderId="91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0" fillId="0" borderId="92" xfId="0" applyNumberFormat="1" applyFont="1" applyFill="1" applyBorder="1" applyAlignment="1" applyProtection="1">
      <alignment/>
      <protection/>
    </xf>
    <xf numFmtId="3" fontId="0" fillId="0" borderId="93" xfId="0" applyNumberFormat="1" applyFont="1" applyFill="1" applyBorder="1" applyAlignment="1" applyProtection="1">
      <alignment/>
      <protection/>
    </xf>
    <xf numFmtId="3" fontId="0" fillId="0" borderId="32" xfId="0" applyNumberFormat="1" applyFont="1" applyFill="1" applyBorder="1" applyAlignment="1" applyProtection="1">
      <alignment/>
      <protection/>
    </xf>
    <xf numFmtId="0" fontId="0" fillId="3" borderId="94" xfId="0" applyFont="1" applyFill="1" applyBorder="1" applyAlignment="1" applyProtection="1">
      <alignment horizontal="left"/>
      <protection locked="0"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25" xfId="0" applyNumberFormat="1" applyFont="1" applyFill="1" applyBorder="1" applyAlignment="1" applyProtection="1">
      <alignment/>
      <protection/>
    </xf>
    <xf numFmtId="0" fontId="46" fillId="2" borderId="11" xfId="0" applyFont="1" applyFill="1" applyBorder="1" applyAlignment="1" applyProtection="1" quotePrefix="1">
      <alignment horizontal="center"/>
      <protection locked="0"/>
    </xf>
    <xf numFmtId="0" fontId="46" fillId="2" borderId="9" xfId="0" applyFont="1" applyFill="1" applyBorder="1" applyAlignment="1" applyProtection="1" quotePrefix="1">
      <alignment horizontal="center"/>
      <protection locked="0"/>
    </xf>
    <xf numFmtId="3" fontId="34" fillId="0" borderId="5" xfId="0" applyNumberFormat="1" applyFont="1" applyFill="1" applyBorder="1" applyAlignment="1" applyProtection="1">
      <alignment/>
      <protection/>
    </xf>
    <xf numFmtId="3" fontId="34" fillId="0" borderId="6" xfId="0" applyNumberFormat="1" applyFont="1" applyFill="1" applyBorder="1" applyAlignment="1" applyProtection="1">
      <alignment/>
      <protection/>
    </xf>
    <xf numFmtId="3" fontId="34" fillId="0" borderId="7" xfId="0" applyNumberFormat="1" applyFont="1" applyFill="1" applyBorder="1" applyAlignment="1" applyProtection="1">
      <alignment/>
      <protection/>
    </xf>
    <xf numFmtId="3" fontId="34" fillId="0" borderId="18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 applyProtection="1">
      <alignment/>
      <protection/>
    </xf>
    <xf numFmtId="3" fontId="34" fillId="0" borderId="24" xfId="0" applyNumberFormat="1" applyFont="1" applyFill="1" applyBorder="1" applyAlignment="1" applyProtection="1">
      <alignment/>
      <protection/>
    </xf>
    <xf numFmtId="3" fontId="34" fillId="0" borderId="23" xfId="0" applyNumberFormat="1" applyFont="1" applyFill="1" applyBorder="1" applyAlignment="1" applyProtection="1">
      <alignment/>
      <protection/>
    </xf>
    <xf numFmtId="3" fontId="34" fillId="0" borderId="22" xfId="0" applyNumberFormat="1" applyFont="1" applyFill="1" applyBorder="1" applyAlignment="1" applyProtection="1">
      <alignment/>
      <protection/>
    </xf>
    <xf numFmtId="3" fontId="34" fillId="0" borderId="41" xfId="0" applyNumberFormat="1" applyFont="1" applyFill="1" applyBorder="1" applyAlignment="1" applyProtection="1">
      <alignment/>
      <protection/>
    </xf>
    <xf numFmtId="3" fontId="7" fillId="0" borderId="49" xfId="0" applyNumberFormat="1" applyFont="1" applyFill="1" applyBorder="1" applyAlignment="1" applyProtection="1">
      <alignment/>
      <protection/>
    </xf>
    <xf numFmtId="3" fontId="6" fillId="0" borderId="53" xfId="0" applyNumberFormat="1" applyFont="1" applyFill="1" applyBorder="1" applyAlignment="1" applyProtection="1">
      <alignment horizontal="center"/>
      <protection/>
    </xf>
    <xf numFmtId="3" fontId="7" fillId="0" borderId="53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2" borderId="9" xfId="0" applyFont="1" applyFill="1" applyBorder="1" applyAlignment="1" applyProtection="1" quotePrefix="1">
      <alignment horizontal="center" vertical="center"/>
      <protection locked="0"/>
    </xf>
    <xf numFmtId="0" fontId="46" fillId="2" borderId="9" xfId="0" applyFont="1" applyFill="1" applyBorder="1" applyAlignment="1" applyProtection="1">
      <alignment horizontal="center"/>
      <protection locked="0"/>
    </xf>
    <xf numFmtId="3" fontId="0" fillId="2" borderId="95" xfId="0" applyNumberFormat="1" applyFont="1" applyFill="1" applyBorder="1" applyAlignment="1" applyProtection="1">
      <alignment/>
      <protection locked="0"/>
    </xf>
    <xf numFmtId="3" fontId="18" fillId="0" borderId="10" xfId="0" applyNumberFormat="1" applyFont="1" applyFill="1" applyBorder="1" applyAlignment="1" applyProtection="1">
      <alignment/>
      <protection/>
    </xf>
    <xf numFmtId="173" fontId="0" fillId="0" borderId="0" xfId="19" applyNumberFormat="1" applyFill="1" applyAlignment="1" applyProtection="1">
      <alignment/>
      <protection/>
    </xf>
    <xf numFmtId="173" fontId="0" fillId="0" borderId="27" xfId="19" applyNumberFormat="1" applyFill="1" applyBorder="1" applyAlignment="1" applyProtection="1">
      <alignment/>
      <protection/>
    </xf>
    <xf numFmtId="0" fontId="46" fillId="2" borderId="11" xfId="0" applyFont="1" applyFill="1" applyBorder="1" applyAlignment="1" applyProtection="1">
      <alignment horizontal="center"/>
      <protection locked="0"/>
    </xf>
    <xf numFmtId="0" fontId="13" fillId="0" borderId="48" xfId="0" applyFont="1" applyFill="1" applyBorder="1" applyAlignment="1">
      <alignment horizontal="left"/>
    </xf>
    <xf numFmtId="3" fontId="7" fillId="0" borderId="76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>
      <alignment horizontal="left" wrapText="1"/>
    </xf>
    <xf numFmtId="0" fontId="4" fillId="0" borderId="6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55" zoomScaleNormal="55" workbookViewId="0" topLeftCell="A1">
      <selection activeCell="A1" sqref="A1"/>
    </sheetView>
  </sheetViews>
  <sheetFormatPr defaultColWidth="12.57421875" defaultRowHeight="12.75"/>
  <cols>
    <col min="1" max="1" width="12.57421875" style="116" customWidth="1"/>
    <col min="2" max="2" width="4.8515625" style="116" customWidth="1"/>
    <col min="3" max="3" width="69.57421875" style="116" customWidth="1"/>
    <col min="4" max="4" width="14.140625" style="116" customWidth="1"/>
    <col min="5" max="6" width="13.8515625" style="116" customWidth="1"/>
    <col min="7" max="8" width="13.7109375" style="116" customWidth="1"/>
    <col min="9" max="9" width="17.28125" style="116" customWidth="1"/>
    <col min="10" max="10" width="77.00390625" style="116" customWidth="1"/>
    <col min="11" max="11" width="6.8515625" style="116" customWidth="1"/>
    <col min="12" max="12" width="1.28515625" style="116" customWidth="1"/>
    <col min="13" max="13" width="0.71875" style="116" customWidth="1"/>
    <col min="14" max="14" width="12.57421875" style="116" customWidth="1"/>
    <col min="15" max="15" width="52.421875" style="116" customWidth="1"/>
    <col min="16" max="16384" width="12.57421875" style="116" customWidth="1"/>
  </cols>
  <sheetData>
    <row r="1" spans="3:12" ht="33.75"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3:14" ht="31.5" customHeight="1">
      <c r="C2" s="180"/>
      <c r="D2" s="180"/>
      <c r="E2" s="180"/>
      <c r="F2" s="180"/>
      <c r="G2" s="180"/>
      <c r="H2" s="180"/>
      <c r="I2" s="180"/>
      <c r="J2" s="180"/>
      <c r="K2" s="180"/>
      <c r="L2" s="180"/>
      <c r="N2" s="181"/>
    </row>
    <row r="3" spans="2:12" ht="41.25">
      <c r="B3" s="182"/>
      <c r="C3" s="183" t="s">
        <v>77</v>
      </c>
      <c r="D3" s="183"/>
      <c r="E3" s="184"/>
      <c r="F3" s="184"/>
      <c r="G3" s="185"/>
      <c r="H3" s="185"/>
      <c r="I3" s="185"/>
      <c r="J3" s="185"/>
      <c r="K3" s="185"/>
      <c r="L3" s="185"/>
    </row>
    <row r="4" spans="2:12" ht="42">
      <c r="B4" s="182"/>
      <c r="C4" s="186" t="s">
        <v>78</v>
      </c>
      <c r="D4" s="187"/>
      <c r="E4" s="184"/>
      <c r="F4" s="184"/>
      <c r="G4" s="185"/>
      <c r="H4" s="185"/>
      <c r="I4" s="185"/>
      <c r="J4" s="185"/>
      <c r="K4" s="185"/>
      <c r="L4" s="185"/>
    </row>
    <row r="5" spans="2:12" ht="42">
      <c r="B5" s="182"/>
      <c r="C5" s="186" t="s">
        <v>79</v>
      </c>
      <c r="D5" s="187"/>
      <c r="E5" s="184"/>
      <c r="F5" s="184"/>
      <c r="G5" s="185"/>
      <c r="H5" s="185"/>
      <c r="I5" s="185"/>
      <c r="J5" s="185"/>
      <c r="K5" s="185"/>
      <c r="L5" s="185"/>
    </row>
    <row r="6" spans="2:12" ht="42">
      <c r="B6" s="182"/>
      <c r="C6" s="186" t="s">
        <v>80</v>
      </c>
      <c r="D6" s="187"/>
      <c r="E6" s="184"/>
      <c r="F6" s="184"/>
      <c r="G6" s="185"/>
      <c r="H6" s="185"/>
      <c r="I6" s="185"/>
      <c r="J6" s="185"/>
      <c r="K6" s="185"/>
      <c r="L6" s="185"/>
    </row>
    <row r="7" spans="2:12" ht="42">
      <c r="B7" s="182"/>
      <c r="C7" s="186"/>
      <c r="D7" s="187"/>
      <c r="E7" s="184"/>
      <c r="F7" s="184"/>
      <c r="G7" s="185"/>
      <c r="H7" s="185"/>
      <c r="I7" s="185"/>
      <c r="J7" s="185"/>
      <c r="K7" s="185"/>
      <c r="L7" s="185"/>
    </row>
    <row r="8" spans="2:12" ht="42">
      <c r="B8" s="182"/>
      <c r="C8" s="186"/>
      <c r="D8" s="188"/>
      <c r="E8" s="189"/>
      <c r="F8" s="189"/>
      <c r="G8" s="190"/>
      <c r="H8" s="190"/>
      <c r="I8" s="190"/>
      <c r="J8" s="185"/>
      <c r="K8" s="185"/>
      <c r="L8" s="185"/>
    </row>
    <row r="9" spans="2:12" ht="10.5" customHeight="1" thickBot="1">
      <c r="B9" s="182"/>
      <c r="C9" s="186"/>
      <c r="D9" s="191"/>
      <c r="E9" s="192"/>
      <c r="F9" s="192"/>
      <c r="G9" s="193"/>
      <c r="H9" s="193"/>
      <c r="I9" s="193"/>
      <c r="J9" s="185"/>
      <c r="K9" s="185"/>
      <c r="L9" s="185"/>
    </row>
    <row r="10" spans="2:12" ht="10.5" customHeight="1">
      <c r="B10" s="182"/>
      <c r="C10" s="186"/>
      <c r="D10" s="188"/>
      <c r="E10" s="189"/>
      <c r="F10" s="189"/>
      <c r="G10" s="190"/>
      <c r="H10" s="190"/>
      <c r="I10" s="190"/>
      <c r="J10" s="185"/>
      <c r="K10" s="185"/>
      <c r="L10" s="185"/>
    </row>
    <row r="11" spans="2:12" ht="42">
      <c r="B11" s="182"/>
      <c r="C11" s="186" t="s">
        <v>81</v>
      </c>
      <c r="D11" s="188"/>
      <c r="E11" s="189"/>
      <c r="F11" s="189"/>
      <c r="G11" s="190"/>
      <c r="H11" s="190"/>
      <c r="I11" s="190"/>
      <c r="J11" s="185"/>
      <c r="K11" s="185"/>
      <c r="L11" s="185"/>
    </row>
    <row r="12" spans="2:12" ht="32.25" customHeight="1">
      <c r="B12" s="182"/>
      <c r="G12" s="185"/>
      <c r="H12" s="185"/>
      <c r="I12" s="185"/>
      <c r="J12" s="185"/>
      <c r="K12" s="185"/>
      <c r="L12" s="185"/>
    </row>
    <row r="13" spans="2:12" ht="30.75">
      <c r="B13" s="182"/>
      <c r="C13" s="194" t="s">
        <v>88</v>
      </c>
      <c r="D13" s="195"/>
      <c r="E13" s="185"/>
      <c r="F13" s="185"/>
      <c r="G13" s="185"/>
      <c r="H13" s="185"/>
      <c r="I13" s="185"/>
      <c r="J13" s="185"/>
      <c r="K13" s="185"/>
      <c r="L13" s="185"/>
    </row>
    <row r="14" spans="2:12" ht="31.5">
      <c r="B14" s="182"/>
      <c r="C14" s="196"/>
      <c r="D14" s="196"/>
      <c r="E14" s="185"/>
      <c r="F14" s="185"/>
      <c r="G14" s="185"/>
      <c r="H14" s="185"/>
      <c r="I14" s="185"/>
      <c r="J14" s="185"/>
      <c r="K14" s="185"/>
      <c r="L14" s="185"/>
    </row>
    <row r="15" spans="2:12" ht="31.5">
      <c r="B15" s="182"/>
      <c r="C15" s="196"/>
      <c r="D15" s="196"/>
      <c r="E15" s="185"/>
      <c r="F15" s="185"/>
      <c r="G15" s="185"/>
      <c r="H15" s="185"/>
      <c r="I15" s="185"/>
      <c r="J15" s="185"/>
      <c r="K15" s="185"/>
      <c r="L15" s="185"/>
    </row>
    <row r="16" spans="2:12" ht="31.5">
      <c r="B16" s="182"/>
      <c r="C16" s="196"/>
      <c r="D16" s="196"/>
      <c r="E16" s="185"/>
      <c r="F16" s="185"/>
      <c r="G16" s="185"/>
      <c r="H16" s="185"/>
      <c r="I16" s="185"/>
      <c r="J16" s="185"/>
      <c r="K16" s="185"/>
      <c r="L16" s="185"/>
    </row>
    <row r="17" spans="2:4" ht="31.5">
      <c r="B17" s="182"/>
      <c r="C17" s="197"/>
      <c r="D17" s="197"/>
    </row>
    <row r="18" spans="2:4" ht="23.25">
      <c r="B18" s="182"/>
      <c r="C18" s="198" t="s">
        <v>82</v>
      </c>
      <c r="D18" s="198"/>
    </row>
    <row r="19" spans="2:4" ht="23.25">
      <c r="B19" s="182"/>
      <c r="C19" s="198"/>
      <c r="D19" s="198"/>
    </row>
    <row r="20" spans="1:16" ht="23.25" customHeight="1">
      <c r="A20" s="199"/>
      <c r="B20" s="200"/>
      <c r="C20" s="459" t="s">
        <v>83</v>
      </c>
      <c r="D20" s="459"/>
      <c r="E20" s="459"/>
      <c r="F20" s="459"/>
      <c r="G20" s="459"/>
      <c r="H20" s="459"/>
      <c r="I20" s="459"/>
      <c r="J20" s="459"/>
      <c r="K20" s="199"/>
      <c r="L20" s="199"/>
      <c r="M20" s="199"/>
      <c r="N20" s="199"/>
      <c r="O20" s="199"/>
      <c r="P20" s="199"/>
    </row>
    <row r="21" spans="1:16" ht="23.25" customHeight="1">
      <c r="A21" s="199"/>
      <c r="B21" s="200"/>
      <c r="C21" s="459"/>
      <c r="D21" s="459"/>
      <c r="E21" s="459"/>
      <c r="F21" s="459"/>
      <c r="G21" s="459"/>
      <c r="H21" s="459"/>
      <c r="I21" s="459"/>
      <c r="J21" s="459"/>
      <c r="K21" s="199"/>
      <c r="L21" s="199"/>
      <c r="M21" s="199"/>
      <c r="N21" s="199"/>
      <c r="O21" s="199"/>
      <c r="P21" s="199"/>
    </row>
    <row r="22" spans="1:16" ht="23.25">
      <c r="A22" s="199"/>
      <c r="B22" s="200"/>
      <c r="C22" s="198"/>
      <c r="D22" s="198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</row>
    <row r="23" spans="1:10" ht="23.25" customHeight="1">
      <c r="A23" s="199"/>
      <c r="C23" s="459" t="s">
        <v>84</v>
      </c>
      <c r="D23" s="459"/>
      <c r="E23" s="459"/>
      <c r="F23" s="459"/>
      <c r="G23" s="459"/>
      <c r="H23" s="459"/>
      <c r="I23" s="459"/>
      <c r="J23" s="459"/>
    </row>
    <row r="24" spans="1:10" ht="23.25" customHeight="1">
      <c r="A24" s="199"/>
      <c r="C24" s="459"/>
      <c r="D24" s="459"/>
      <c r="E24" s="459"/>
      <c r="F24" s="459"/>
      <c r="G24" s="459"/>
      <c r="H24" s="459"/>
      <c r="I24" s="459"/>
      <c r="J24" s="459"/>
    </row>
    <row r="25" spans="1:4" ht="23.25">
      <c r="A25" s="199"/>
      <c r="C25" s="198"/>
      <c r="D25" s="198"/>
    </row>
    <row r="26" spans="1:4" ht="23.25">
      <c r="A26" s="199"/>
      <c r="C26" s="201" t="s">
        <v>85</v>
      </c>
      <c r="D26" s="201"/>
    </row>
    <row r="27" spans="1:13" ht="15.75">
      <c r="A27" s="199"/>
      <c r="B27" s="200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</row>
    <row r="28" spans="1:13" ht="15.75">
      <c r="A28" s="199"/>
      <c r="B28" s="200"/>
      <c r="G28" s="199"/>
      <c r="H28" s="199"/>
      <c r="I28" s="199"/>
      <c r="J28" s="199"/>
      <c r="K28" s="199"/>
      <c r="L28" s="199"/>
      <c r="M28" s="199"/>
    </row>
    <row r="29" spans="1:13" ht="23.25">
      <c r="A29" s="199"/>
      <c r="B29" s="200"/>
      <c r="C29" s="202" t="s">
        <v>86</v>
      </c>
      <c r="D29" s="199"/>
      <c r="G29" s="199"/>
      <c r="H29" s="199"/>
      <c r="I29" s="199"/>
      <c r="J29" s="199"/>
      <c r="K29" s="199"/>
      <c r="L29" s="199"/>
      <c r="M29" s="199"/>
    </row>
    <row r="30" spans="1:13" ht="36" customHeight="1">
      <c r="A30" s="199"/>
      <c r="B30" s="200"/>
      <c r="C30" s="202" t="s">
        <v>87</v>
      </c>
      <c r="D30" s="203"/>
      <c r="G30" s="203"/>
      <c r="H30" s="203"/>
      <c r="I30" s="199"/>
      <c r="K30" s="199"/>
      <c r="L30" s="199"/>
      <c r="M30" s="199"/>
    </row>
    <row r="31" spans="1:13" ht="15.75">
      <c r="A31" s="199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</row>
    <row r="32" spans="1:13" ht="15.75">
      <c r="A32" s="199"/>
      <c r="B32" s="200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</row>
    <row r="33" spans="1:13" ht="15.75">
      <c r="A33" s="199"/>
      <c r="B33" s="200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</row>
    <row r="34" spans="1:13" ht="22.5">
      <c r="A34" s="199"/>
      <c r="B34" s="200"/>
      <c r="E34" s="204"/>
      <c r="F34" s="204"/>
      <c r="G34" s="199"/>
      <c r="H34" s="199"/>
      <c r="I34" s="199"/>
      <c r="J34" s="199"/>
      <c r="K34" s="199"/>
      <c r="L34" s="199"/>
      <c r="M34" s="199"/>
    </row>
    <row r="35" spans="1:13" ht="15.75">
      <c r="A35" s="199"/>
      <c r="B35" s="200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</row>
    <row r="36" spans="1:13" ht="15.75">
      <c r="A36" s="199"/>
      <c r="B36" s="200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</row>
    <row r="37" spans="1:14" ht="30.75">
      <c r="A37" s="205"/>
      <c r="B37" s="206"/>
      <c r="C37" s="185"/>
      <c r="D37" s="185"/>
      <c r="E37" s="205"/>
      <c r="F37" s="205"/>
      <c r="G37" s="205"/>
      <c r="H37" s="205"/>
      <c r="I37" s="205"/>
      <c r="J37" s="205"/>
      <c r="K37" s="205"/>
      <c r="L37" s="205"/>
      <c r="M37" s="205"/>
      <c r="N37" s="185"/>
    </row>
    <row r="38" spans="1:13" ht="15.75">
      <c r="A38" s="199"/>
      <c r="B38" s="200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</row>
    <row r="39" spans="1:13" ht="15.75">
      <c r="A39" s="199"/>
      <c r="B39" s="200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</row>
    <row r="40" spans="1:13" ht="15.75">
      <c r="A40" s="199"/>
      <c r="B40" s="200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</row>
    <row r="41" spans="1:13" ht="15.75">
      <c r="A41" s="199"/>
      <c r="B41" s="200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57" hidden="1" customWidth="1"/>
    <col min="2" max="2" width="4.8515625" style="3" customWidth="1"/>
    <col min="3" max="3" width="90.28125" style="208" customWidth="1"/>
    <col min="4" max="4" width="14.140625" style="3" customWidth="1"/>
    <col min="5" max="6" width="13.8515625" style="3" customWidth="1"/>
    <col min="7" max="7" width="13.7109375" style="3" customWidth="1"/>
    <col min="8" max="8" width="112.5742187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93"/>
      <c r="B1" s="93"/>
      <c r="C1" s="115"/>
      <c r="D1" s="111"/>
      <c r="E1" s="92"/>
      <c r="F1" s="92"/>
      <c r="G1" s="92"/>
      <c r="H1" s="92"/>
      <c r="I1" s="92"/>
      <c r="K1" s="106"/>
    </row>
    <row r="2" spans="1:11" ht="18">
      <c r="A2" s="105"/>
      <c r="B2" s="64" t="s">
        <v>0</v>
      </c>
      <c r="C2" s="207" t="s">
        <v>235</v>
      </c>
      <c r="D2" s="2"/>
      <c r="K2" s="106"/>
    </row>
    <row r="3" spans="1:11" ht="18">
      <c r="A3" s="105"/>
      <c r="B3" s="64"/>
      <c r="C3" s="207" t="s">
        <v>236</v>
      </c>
      <c r="D3" s="2"/>
      <c r="K3" s="106"/>
    </row>
    <row r="4" spans="1:11" ht="16.5" thickBot="1">
      <c r="A4" s="105"/>
      <c r="B4" s="64"/>
      <c r="C4" s="59"/>
      <c r="D4" s="257"/>
      <c r="K4" s="106"/>
    </row>
    <row r="5" spans="1:11" ht="16.5" thickTop="1">
      <c r="A5" s="107"/>
      <c r="B5" s="65"/>
      <c r="C5" s="7"/>
      <c r="D5" s="8"/>
      <c r="E5" s="8"/>
      <c r="F5" s="8"/>
      <c r="G5" s="9"/>
      <c r="H5" s="9"/>
      <c r="I5" s="10"/>
      <c r="K5" s="106"/>
    </row>
    <row r="6" spans="1:9" ht="15">
      <c r="A6" s="108"/>
      <c r="B6" s="66"/>
      <c r="C6" s="12" t="s">
        <v>21</v>
      </c>
      <c r="D6" s="13"/>
      <c r="E6" s="460" t="s">
        <v>22</v>
      </c>
      <c r="F6" s="460"/>
      <c r="G6" s="14"/>
      <c r="H6" s="15"/>
      <c r="I6" s="35"/>
    </row>
    <row r="7" spans="1:9" ht="15.75">
      <c r="A7" s="108"/>
      <c r="B7" s="66"/>
      <c r="C7" s="17" t="s">
        <v>23</v>
      </c>
      <c r="D7" s="18">
        <v>2003</v>
      </c>
      <c r="E7" s="18">
        <v>2004</v>
      </c>
      <c r="F7" s="18">
        <v>2005</v>
      </c>
      <c r="G7" s="18">
        <v>2006</v>
      </c>
      <c r="H7" s="19"/>
      <c r="I7" s="35"/>
    </row>
    <row r="8" spans="1:9" ht="18.75">
      <c r="A8" s="108"/>
      <c r="B8" s="66"/>
      <c r="C8" s="20" t="s">
        <v>280</v>
      </c>
      <c r="D8" s="431" t="s">
        <v>25</v>
      </c>
      <c r="E8" s="431" t="s">
        <v>25</v>
      </c>
      <c r="F8" s="431" t="s">
        <v>26</v>
      </c>
      <c r="G8" s="432" t="s">
        <v>281</v>
      </c>
      <c r="H8" s="68"/>
      <c r="I8" s="35"/>
    </row>
    <row r="9" spans="1:9" ht="10.5" customHeight="1" thickBot="1">
      <c r="A9" s="108"/>
      <c r="B9" s="66"/>
      <c r="C9" s="24"/>
      <c r="D9" s="129"/>
      <c r="E9" s="129"/>
      <c r="F9" s="129"/>
      <c r="G9" s="209"/>
      <c r="H9" s="210"/>
      <c r="I9" s="35"/>
    </row>
    <row r="10" spans="1:9" ht="16.5" thickBot="1" thickTop="1">
      <c r="A10" s="109"/>
      <c r="B10" s="66"/>
      <c r="C10" s="457" t="s">
        <v>288</v>
      </c>
      <c r="D10" s="27">
        <f>-'Table 1'!E13</f>
        <v>29272</v>
      </c>
      <c r="E10" s="27">
        <f>-'Table 1'!F13</f>
        <v>44949</v>
      </c>
      <c r="F10" s="27">
        <f>-'Table 1'!G13</f>
        <v>95300.61538461538</v>
      </c>
      <c r="G10" s="28">
        <f>-'Table 1'!H13</f>
        <v>185854.14000000013</v>
      </c>
      <c r="H10" s="56"/>
      <c r="I10" s="35"/>
    </row>
    <row r="11" spans="1:9" ht="6" customHeight="1" thickTop="1">
      <c r="A11" s="245"/>
      <c r="B11" s="66"/>
      <c r="C11" s="85"/>
      <c r="D11" s="445"/>
      <c r="E11" s="446"/>
      <c r="F11" s="446"/>
      <c r="G11" s="447"/>
      <c r="H11" s="38"/>
      <c r="I11" s="35"/>
    </row>
    <row r="12" spans="1:9" s="247" customFormat="1" ht="16.5" customHeight="1">
      <c r="A12" s="109"/>
      <c r="B12" s="246"/>
      <c r="C12" s="326" t="s">
        <v>166</v>
      </c>
      <c r="D12" s="269">
        <v>-26470</v>
      </c>
      <c r="E12" s="269">
        <v>53339</v>
      </c>
      <c r="F12" s="269">
        <v>-23529</v>
      </c>
      <c r="G12" s="270">
        <v>-4760</v>
      </c>
      <c r="H12" s="212"/>
      <c r="I12" s="213"/>
    </row>
    <row r="13" spans="1:9" s="247" customFormat="1" ht="16.5" customHeight="1">
      <c r="A13" s="109"/>
      <c r="B13" s="248"/>
      <c r="C13" s="214" t="s">
        <v>167</v>
      </c>
      <c r="D13" s="215">
        <v>-10496</v>
      </c>
      <c r="E13" s="215">
        <v>30818</v>
      </c>
      <c r="F13" s="215">
        <v>-2057.000000000009</v>
      </c>
      <c r="G13" s="216">
        <v>3813</v>
      </c>
      <c r="H13" s="212"/>
      <c r="I13" s="213"/>
    </row>
    <row r="14" spans="1:9" s="247" customFormat="1" ht="16.5" customHeight="1">
      <c r="A14" s="109"/>
      <c r="B14" s="248"/>
      <c r="C14" s="214" t="s">
        <v>168</v>
      </c>
      <c r="D14" s="215">
        <v>-20661</v>
      </c>
      <c r="E14" s="215">
        <v>14409</v>
      </c>
      <c r="F14" s="215">
        <v>-18493</v>
      </c>
      <c r="G14" s="216">
        <v>-9911</v>
      </c>
      <c r="H14" s="212"/>
      <c r="I14" s="213"/>
    </row>
    <row r="15" spans="1:9" s="247" customFormat="1" ht="16.5" customHeight="1">
      <c r="A15" s="109"/>
      <c r="B15" s="248"/>
      <c r="C15" s="214" t="s">
        <v>169</v>
      </c>
      <c r="D15" s="216">
        <v>3002</v>
      </c>
      <c r="E15" s="216">
        <v>8636</v>
      </c>
      <c r="F15" s="216">
        <v>4811</v>
      </c>
      <c r="G15" s="216">
        <v>-4559</v>
      </c>
      <c r="H15" s="212"/>
      <c r="I15" s="213"/>
    </row>
    <row r="16" spans="1:9" s="247" customFormat="1" ht="16.5" customHeight="1">
      <c r="A16" s="109"/>
      <c r="B16" s="248"/>
      <c r="C16" s="217" t="s">
        <v>170</v>
      </c>
      <c r="D16" s="215">
        <v>9478.685000000001</v>
      </c>
      <c r="E16" s="215">
        <v>15000</v>
      </c>
      <c r="F16" s="215">
        <v>22000</v>
      </c>
      <c r="G16" s="216">
        <v>23224</v>
      </c>
      <c r="H16" s="212"/>
      <c r="I16" s="213"/>
    </row>
    <row r="17" spans="1:9" s="247" customFormat="1" ht="16.5" customHeight="1">
      <c r="A17" s="109"/>
      <c r="B17" s="248"/>
      <c r="C17" s="214" t="s">
        <v>171</v>
      </c>
      <c r="D17" s="215">
        <v>-6476.685000000002</v>
      </c>
      <c r="E17" s="215">
        <v>-6364</v>
      </c>
      <c r="F17" s="215">
        <v>-17189</v>
      </c>
      <c r="G17" s="216">
        <v>-27783</v>
      </c>
      <c r="H17" s="212"/>
      <c r="I17" s="213"/>
    </row>
    <row r="18" spans="1:9" s="247" customFormat="1" ht="16.5" customHeight="1">
      <c r="A18" s="109"/>
      <c r="B18" s="248"/>
      <c r="C18" s="217" t="s">
        <v>172</v>
      </c>
      <c r="D18" s="216">
        <v>-2682</v>
      </c>
      <c r="E18" s="216">
        <v>-475</v>
      </c>
      <c r="F18" s="216">
        <v>-11028</v>
      </c>
      <c r="G18" s="216">
        <v>-9970</v>
      </c>
      <c r="H18" s="212"/>
      <c r="I18" s="213"/>
    </row>
    <row r="19" spans="1:9" s="247" customFormat="1" ht="16.5" customHeight="1">
      <c r="A19" s="109"/>
      <c r="B19" s="248"/>
      <c r="C19" s="217" t="s">
        <v>170</v>
      </c>
      <c r="D19" s="215">
        <v>16254.5017886271</v>
      </c>
      <c r="E19" s="215">
        <v>9529.750791213479</v>
      </c>
      <c r="F19" s="215">
        <v>5800</v>
      </c>
      <c r="G19" s="216">
        <v>8600</v>
      </c>
      <c r="H19" s="212"/>
      <c r="I19" s="213"/>
    </row>
    <row r="20" spans="1:9" s="247" customFormat="1" ht="16.5" customHeight="1">
      <c r="A20" s="109"/>
      <c r="B20" s="248"/>
      <c r="C20" s="214" t="s">
        <v>171</v>
      </c>
      <c r="D20" s="215">
        <v>-18936.5017886271</v>
      </c>
      <c r="E20" s="215">
        <v>-10004.750791213479</v>
      </c>
      <c r="F20" s="215">
        <v>-16828</v>
      </c>
      <c r="G20" s="216">
        <v>-18570</v>
      </c>
      <c r="H20" s="212"/>
      <c r="I20" s="213"/>
    </row>
    <row r="21" spans="1:9" s="247" customFormat="1" ht="16.5" customHeight="1">
      <c r="A21" s="109"/>
      <c r="B21" s="248"/>
      <c r="C21" s="214" t="s">
        <v>173</v>
      </c>
      <c r="D21" s="215">
        <v>4367</v>
      </c>
      <c r="E21" s="215">
        <v>-49</v>
      </c>
      <c r="F21" s="215">
        <v>3238</v>
      </c>
      <c r="G21" s="216">
        <v>15867</v>
      </c>
      <c r="H21" s="212"/>
      <c r="I21" s="213"/>
    </row>
    <row r="22" spans="1:9" s="247" customFormat="1" ht="16.5" customHeight="1">
      <c r="A22" s="245"/>
      <c r="B22" s="248"/>
      <c r="C22" s="214"/>
      <c r="D22" s="433"/>
      <c r="E22" s="434"/>
      <c r="F22" s="434"/>
      <c r="G22" s="435"/>
      <c r="H22" s="212"/>
      <c r="I22" s="213"/>
    </row>
    <row r="23" spans="1:9" s="247" customFormat="1" ht="16.5" customHeight="1">
      <c r="A23" s="109"/>
      <c r="B23" s="248"/>
      <c r="C23" s="326" t="s">
        <v>174</v>
      </c>
      <c r="D23" s="270">
        <v>-203.00000000002728</v>
      </c>
      <c r="E23" s="270">
        <v>-49173</v>
      </c>
      <c r="F23" s="270">
        <v>-32891.00000000008</v>
      </c>
      <c r="G23" s="270">
        <v>-11932.999999999944</v>
      </c>
      <c r="H23" s="212"/>
      <c r="I23" s="213"/>
    </row>
    <row r="24" spans="1:9" s="247" customFormat="1" ht="16.5" customHeight="1">
      <c r="A24" s="109"/>
      <c r="B24" s="248"/>
      <c r="C24" s="214" t="s">
        <v>175</v>
      </c>
      <c r="D24" s="215">
        <v>0</v>
      </c>
      <c r="E24" s="215">
        <v>0</v>
      </c>
      <c r="F24" s="215">
        <v>0</v>
      </c>
      <c r="G24" s="216">
        <v>0</v>
      </c>
      <c r="H24" s="212"/>
      <c r="I24" s="213"/>
    </row>
    <row r="25" spans="1:9" s="247" customFormat="1" ht="16.5" customHeight="1">
      <c r="A25" s="109"/>
      <c r="B25" s="248"/>
      <c r="C25" s="214" t="s">
        <v>176</v>
      </c>
      <c r="D25" s="215">
        <v>-9544</v>
      </c>
      <c r="E25" s="215">
        <v>-45993</v>
      </c>
      <c r="F25" s="215">
        <v>-36087</v>
      </c>
      <c r="G25" s="216">
        <v>-8752</v>
      </c>
      <c r="H25" s="212"/>
      <c r="I25" s="213"/>
    </row>
    <row r="26" spans="1:9" s="247" customFormat="1" ht="16.5" customHeight="1">
      <c r="A26" s="245"/>
      <c r="B26" s="248"/>
      <c r="C26" s="222"/>
      <c r="D26" s="436"/>
      <c r="E26" s="437"/>
      <c r="F26" s="434"/>
      <c r="G26" s="435"/>
      <c r="H26" s="212"/>
      <c r="I26" s="213"/>
    </row>
    <row r="27" spans="1:9" s="247" customFormat="1" ht="16.5" customHeight="1">
      <c r="A27" s="109"/>
      <c r="B27" s="248"/>
      <c r="C27" s="222" t="s">
        <v>177</v>
      </c>
      <c r="D27" s="215">
        <v>0</v>
      </c>
      <c r="E27" s="215">
        <v>0</v>
      </c>
      <c r="F27" s="215">
        <v>0</v>
      </c>
      <c r="G27" s="216">
        <v>0</v>
      </c>
      <c r="H27" s="224"/>
      <c r="I27" s="213"/>
    </row>
    <row r="28" spans="1:9" s="247" customFormat="1" ht="16.5" customHeight="1">
      <c r="A28" s="109"/>
      <c r="B28" s="248"/>
      <c r="C28" s="214" t="s">
        <v>178</v>
      </c>
      <c r="D28" s="225">
        <v>772</v>
      </c>
      <c r="E28" s="225">
        <v>-72</v>
      </c>
      <c r="F28" s="225">
        <v>-1030</v>
      </c>
      <c r="G28" s="226">
        <v>-117</v>
      </c>
      <c r="H28" s="212"/>
      <c r="I28" s="213"/>
    </row>
    <row r="29" spans="1:9" s="247" customFormat="1" ht="16.5" customHeight="1">
      <c r="A29" s="109"/>
      <c r="B29" s="248"/>
      <c r="C29" s="217" t="s">
        <v>179</v>
      </c>
      <c r="D29" s="216">
        <v>0</v>
      </c>
      <c r="E29" s="216">
        <v>0</v>
      </c>
      <c r="F29" s="216">
        <v>0</v>
      </c>
      <c r="G29" s="216">
        <v>0</v>
      </c>
      <c r="H29" s="212"/>
      <c r="I29" s="213"/>
    </row>
    <row r="30" spans="1:9" s="247" customFormat="1" ht="16.5" customHeight="1">
      <c r="A30" s="245"/>
      <c r="B30" s="248"/>
      <c r="C30" s="222"/>
      <c r="D30" s="436"/>
      <c r="E30" s="437"/>
      <c r="F30" s="437"/>
      <c r="G30" s="438"/>
      <c r="H30" s="212"/>
      <c r="I30" s="213"/>
    </row>
    <row r="31" spans="1:9" s="247" customFormat="1" ht="16.5" customHeight="1">
      <c r="A31" s="109"/>
      <c r="B31" s="248"/>
      <c r="C31" s="214" t="s">
        <v>180</v>
      </c>
      <c r="D31" s="215">
        <v>8568.99999999997</v>
      </c>
      <c r="E31" s="215">
        <v>-3107.999999999949</v>
      </c>
      <c r="F31" s="215">
        <v>4225.999999999913</v>
      </c>
      <c r="G31" s="216">
        <v>-3063.999999999942</v>
      </c>
      <c r="H31" s="212"/>
      <c r="I31" s="213"/>
    </row>
    <row r="32" spans="1:9" s="247" customFormat="1" ht="16.5" customHeight="1">
      <c r="A32" s="109"/>
      <c r="B32" s="248"/>
      <c r="C32" s="214" t="s">
        <v>181</v>
      </c>
      <c r="D32" s="215">
        <v>0</v>
      </c>
      <c r="E32" s="215">
        <v>0</v>
      </c>
      <c r="F32" s="215">
        <v>0</v>
      </c>
      <c r="G32" s="216">
        <v>0</v>
      </c>
      <c r="H32" s="212"/>
      <c r="I32" s="213"/>
    </row>
    <row r="33" spans="1:9" s="247" customFormat="1" ht="16.5" customHeight="1">
      <c r="A33" s="109"/>
      <c r="B33" s="248"/>
      <c r="C33" s="214" t="s">
        <v>182</v>
      </c>
      <c r="D33" s="225">
        <v>0</v>
      </c>
      <c r="E33" s="225">
        <v>0</v>
      </c>
      <c r="F33" s="225">
        <v>0</v>
      </c>
      <c r="G33" s="226">
        <v>0</v>
      </c>
      <c r="H33" s="212"/>
      <c r="I33" s="213"/>
    </row>
    <row r="34" spans="1:9" s="247" customFormat="1" ht="16.5" customHeight="1">
      <c r="A34" s="245"/>
      <c r="B34" s="248"/>
      <c r="C34" s="222"/>
      <c r="D34" s="433"/>
      <c r="E34" s="434"/>
      <c r="F34" s="434"/>
      <c r="G34" s="435"/>
      <c r="H34" s="212"/>
      <c r="I34" s="213"/>
    </row>
    <row r="35" spans="1:9" s="247" customFormat="1" ht="16.5" customHeight="1">
      <c r="A35" s="109"/>
      <c r="B35" s="248"/>
      <c r="C35" s="330" t="s">
        <v>183</v>
      </c>
      <c r="D35" s="216">
        <f>+D36</f>
        <v>16917</v>
      </c>
      <c r="E35" s="216">
        <f>+E36</f>
        <v>11953</v>
      </c>
      <c r="F35" s="216">
        <f>+F36</f>
        <v>36751.384615384646</v>
      </c>
      <c r="G35" s="216">
        <f>+G36</f>
        <v>-22509.14000000019</v>
      </c>
      <c r="H35" s="212"/>
      <c r="I35" s="213"/>
    </row>
    <row r="36" spans="1:9" s="247" customFormat="1" ht="16.5" customHeight="1">
      <c r="A36" s="109"/>
      <c r="B36" s="248"/>
      <c r="C36" s="331" t="s">
        <v>184</v>
      </c>
      <c r="D36" s="215">
        <v>16917</v>
      </c>
      <c r="E36" s="215">
        <v>11953</v>
      </c>
      <c r="F36" s="215">
        <v>36751.384615384646</v>
      </c>
      <c r="G36" s="216">
        <f>11.8599999998114-22521</f>
        <v>-22509.14000000019</v>
      </c>
      <c r="H36" s="212"/>
      <c r="I36" s="213"/>
    </row>
    <row r="37" spans="1:9" s="247" customFormat="1" ht="16.5" customHeight="1">
      <c r="A37" s="109"/>
      <c r="B37" s="248"/>
      <c r="C37" s="214" t="s">
        <v>185</v>
      </c>
      <c r="D37" s="215">
        <v>0</v>
      </c>
      <c r="E37" s="215">
        <v>0</v>
      </c>
      <c r="F37" s="215">
        <v>0</v>
      </c>
      <c r="G37" s="216">
        <v>0</v>
      </c>
      <c r="H37" s="212"/>
      <c r="I37" s="213"/>
    </row>
    <row r="38" spans="1:9" ht="12.75" customHeight="1" thickBot="1">
      <c r="A38" s="108"/>
      <c r="B38" s="248"/>
      <c r="D38" s="439"/>
      <c r="E38" s="440"/>
      <c r="F38" s="440"/>
      <c r="G38" s="441"/>
      <c r="H38" s="344"/>
      <c r="I38" s="213"/>
    </row>
    <row r="39" spans="1:9" s="247" customFormat="1" ht="20.25" customHeight="1" thickBot="1" thickTop="1">
      <c r="A39" s="249"/>
      <c r="B39" s="248"/>
      <c r="C39" s="211" t="s">
        <v>237</v>
      </c>
      <c r="D39" s="233">
        <v>19516</v>
      </c>
      <c r="E39" s="233">
        <v>61068</v>
      </c>
      <c r="F39" s="233">
        <v>75631.99999999994</v>
      </c>
      <c r="G39" s="234">
        <v>146652</v>
      </c>
      <c r="H39" s="235"/>
      <c r="I39" s="213"/>
    </row>
    <row r="40" spans="1:9" ht="9" customHeight="1" thickBot="1" thickTop="1">
      <c r="A40" s="108"/>
      <c r="B40" s="66"/>
      <c r="C40" s="236"/>
      <c r="D40" s="442"/>
      <c r="E40" s="442"/>
      <c r="F40" s="442"/>
      <c r="G40" s="442"/>
      <c r="H40" s="260"/>
      <c r="I40" s="35"/>
    </row>
    <row r="41" spans="1:9" ht="9" customHeight="1" thickBot="1" thickTop="1">
      <c r="A41" s="108"/>
      <c r="B41" s="66"/>
      <c r="C41" s="261"/>
      <c r="D41" s="443"/>
      <c r="E41" s="444"/>
      <c r="F41" s="444"/>
      <c r="G41" s="444"/>
      <c r="H41" s="262"/>
      <c r="I41" s="35"/>
    </row>
    <row r="42" spans="1:9" ht="16.5" thickBot="1" thickTop="1">
      <c r="A42" s="249"/>
      <c r="B42" s="66"/>
      <c r="C42" s="211" t="s">
        <v>238</v>
      </c>
      <c r="D42" s="27">
        <v>224547</v>
      </c>
      <c r="E42" s="27">
        <v>270061</v>
      </c>
      <c r="F42" s="27">
        <v>364137</v>
      </c>
      <c r="G42" s="28">
        <v>520541</v>
      </c>
      <c r="H42" s="56"/>
      <c r="I42" s="35"/>
    </row>
    <row r="43" spans="1:9" ht="15" thickTop="1">
      <c r="A43" s="109"/>
      <c r="B43" s="66"/>
      <c r="C43" s="214" t="s">
        <v>239</v>
      </c>
      <c r="D43" s="41">
        <v>279402</v>
      </c>
      <c r="E43" s="41">
        <v>340470</v>
      </c>
      <c r="F43" s="41">
        <v>416102</v>
      </c>
      <c r="G43" s="41">
        <v>562754</v>
      </c>
      <c r="H43" s="42"/>
      <c r="I43" s="35"/>
    </row>
    <row r="44" spans="1:9" ht="14.25">
      <c r="A44" s="109"/>
      <c r="B44" s="66"/>
      <c r="C44" s="214" t="s">
        <v>240</v>
      </c>
      <c r="D44" s="41">
        <v>54855</v>
      </c>
      <c r="E44" s="41">
        <v>70409</v>
      </c>
      <c r="F44" s="41">
        <v>51965</v>
      </c>
      <c r="G44" s="41">
        <v>42213</v>
      </c>
      <c r="H44" s="263"/>
      <c r="I44" s="35"/>
    </row>
    <row r="45" spans="1:9" ht="9.75" customHeight="1" thickBot="1">
      <c r="A45" s="108"/>
      <c r="B45" s="66"/>
      <c r="C45" s="217"/>
      <c r="D45" s="76"/>
      <c r="E45" s="76"/>
      <c r="F45" s="76"/>
      <c r="G45" s="76"/>
      <c r="H45" s="264"/>
      <c r="I45" s="35"/>
    </row>
    <row r="46" spans="1:11" ht="20.25" thickBot="1" thickTop="1">
      <c r="A46" s="108"/>
      <c r="B46" s="66"/>
      <c r="C46" s="332" t="s">
        <v>187</v>
      </c>
      <c r="D46" s="238"/>
      <c r="E46" s="238"/>
      <c r="F46" s="238"/>
      <c r="G46" s="238"/>
      <c r="H46" s="239"/>
      <c r="I46" s="35"/>
      <c r="K46" s="106"/>
    </row>
    <row r="47" spans="1:11" ht="8.25" customHeight="1" thickTop="1">
      <c r="A47" s="108"/>
      <c r="B47" s="66"/>
      <c r="C47" s="240"/>
      <c r="D47" s="241"/>
      <c r="E47" s="242"/>
      <c r="F47" s="242"/>
      <c r="G47" s="242"/>
      <c r="H47" s="242"/>
      <c r="I47" s="35"/>
      <c r="K47" s="106"/>
    </row>
    <row r="48" spans="1:11" ht="15.75">
      <c r="A48" s="108"/>
      <c r="B48" s="66"/>
      <c r="C48" s="243" t="s">
        <v>188</v>
      </c>
      <c r="D48" s="106"/>
      <c r="E48" s="57"/>
      <c r="F48" s="57"/>
      <c r="G48" s="106" t="s">
        <v>189</v>
      </c>
      <c r="H48" s="57"/>
      <c r="I48" s="35"/>
      <c r="K48" s="106"/>
    </row>
    <row r="49" spans="1:11" ht="15.75">
      <c r="A49" s="108"/>
      <c r="B49" s="66"/>
      <c r="C49" s="243" t="s">
        <v>241</v>
      </c>
      <c r="D49" s="106"/>
      <c r="E49" s="57"/>
      <c r="F49" s="57"/>
      <c r="G49" s="106" t="s">
        <v>191</v>
      </c>
      <c r="H49" s="57"/>
      <c r="I49" s="35"/>
      <c r="K49" s="106"/>
    </row>
    <row r="50" spans="1:11" ht="15.75">
      <c r="A50" s="108"/>
      <c r="B50" s="66"/>
      <c r="C50" s="243" t="s">
        <v>192</v>
      </c>
      <c r="D50" s="265"/>
      <c r="E50" s="266"/>
      <c r="F50" s="266"/>
      <c r="G50" s="265" t="s">
        <v>193</v>
      </c>
      <c r="H50" s="266"/>
      <c r="I50" s="35"/>
      <c r="K50" s="106"/>
    </row>
    <row r="51" spans="1:11" ht="9.75" customHeight="1" thickBot="1">
      <c r="A51" s="250"/>
      <c r="B51" s="97"/>
      <c r="C51" s="244"/>
      <c r="D51" s="267"/>
      <c r="E51" s="268"/>
      <c r="F51" s="268"/>
      <c r="G51" s="268"/>
      <c r="H51" s="268"/>
      <c r="I51" s="63"/>
      <c r="K51" s="106"/>
    </row>
    <row r="52" spans="1:11" ht="16.5" thickTop="1">
      <c r="A52" s="105"/>
      <c r="B52" s="251"/>
      <c r="C52" s="243"/>
      <c r="D52" s="265"/>
      <c r="E52" s="265"/>
      <c r="F52" s="265"/>
      <c r="G52" s="265"/>
      <c r="H52" s="265"/>
      <c r="I52" s="106"/>
      <c r="J52" s="106"/>
      <c r="K52" s="106"/>
    </row>
    <row r="53" spans="4:8" ht="12.75">
      <c r="D53" s="336"/>
      <c r="E53" s="336"/>
      <c r="F53" s="336"/>
      <c r="G53" s="336"/>
      <c r="H53" s="336"/>
    </row>
    <row r="54" spans="2:9" ht="15">
      <c r="B54" s="295" t="s">
        <v>48</v>
      </c>
      <c r="C54" s="311"/>
      <c r="D54" s="337"/>
      <c r="E54" s="337"/>
      <c r="F54" s="337"/>
      <c r="G54" s="337"/>
      <c r="H54" s="337"/>
      <c r="I54" s="298"/>
    </row>
    <row r="55" spans="2:9" ht="15.75">
      <c r="B55" s="333"/>
      <c r="C55" s="252" t="s">
        <v>242</v>
      </c>
      <c r="D55" s="110">
        <f>IF(D39="M",0,D39)-IF(D10="M",0,D10)-IF(D12="M",0,D12)-IF(D23="M",0,D23)-IF(D35="M",0,D35)</f>
        <v>2.9103830456733704E-11</v>
      </c>
      <c r="E55" s="110">
        <f>IF(E39="M",0,E39)-IF(E10="M",0,E10)-IF(E12="M",0,E12)-IF(E23="M",0,E23)-IF(E35="M",0,E35)</f>
        <v>0</v>
      </c>
      <c r="F55" s="110">
        <f>IF(F39="M",0,F39)-IF(F10="M",0,F10)-IF(F12="M",0,F12)-IF(F23="M",0,F23)-IF(F35="M",0,F35)</f>
        <v>0</v>
      </c>
      <c r="G55" s="110">
        <f>IF(G39="M",0,G39)-IF(G10="M",0,G10)-IF(G12="M",0,G12)-IF(G23="M",0,G23)-IF(G35="M",0,G35)</f>
        <v>0</v>
      </c>
      <c r="H55" s="111"/>
      <c r="I55" s="313"/>
    </row>
    <row r="56" spans="2:9" ht="15.75">
      <c r="B56" s="333"/>
      <c r="C56" s="252" t="s">
        <v>243</v>
      </c>
      <c r="D56" s="110">
        <f>IF(D12="M",0,D12)-IF(D13="M",0,D13)-IF(D14="M",0,D14)-IF(D15="M",0,D15)-IF(D18="M",0,D18)-IF(D21="M",0,D21)</f>
        <v>0</v>
      </c>
      <c r="E56" s="110">
        <f>IF(E12="M",0,E12)-IF(E13="M",0,E13)-IF(E14="M",0,E14)-IF(E15="M",0,E15)-IF(E18="M",0,E18)-IF(E21="M",0,E21)</f>
        <v>0</v>
      </c>
      <c r="F56" s="110">
        <f>IF(F12="M",0,F12)-IF(F13="M",0,F13)-IF(F14="M",0,F14)-IF(F15="M",0,F15)-IF(F18="M",0,F18)-IF(F21="M",0,F21)</f>
        <v>7.275957614183426E-12</v>
      </c>
      <c r="G56" s="110">
        <f>IF(G12="M",0,G12)-IF(G13="M",0,G13)-IF(G14="M",0,G14)-IF(G15="M",0,G15)-IF(G18="M",0,G18)-IF(G21="M",0,G21)</f>
        <v>0</v>
      </c>
      <c r="H56" s="111"/>
      <c r="I56" s="313"/>
    </row>
    <row r="57" spans="2:9" ht="15.75">
      <c r="B57" s="333"/>
      <c r="C57" s="252" t="s">
        <v>244</v>
      </c>
      <c r="D57" s="110">
        <f>IF(D15="M",0,D15)-IF(D16="M",0,D16)-IF(D17="M",0,D17)</f>
        <v>0</v>
      </c>
      <c r="E57" s="110">
        <f>IF(E15="M",0,E15)-IF(E16="M",0,E16)-IF(E17="M",0,E17)</f>
        <v>0</v>
      </c>
      <c r="F57" s="110">
        <f>IF(F15="M",0,F15)-IF(F16="M",0,F16)-IF(F17="M",0,F17)</f>
        <v>0</v>
      </c>
      <c r="G57" s="110">
        <f>IF(G15="M",0,G15)-IF(G16="M",0,G16)-IF(G17="M",0,G17)</f>
        <v>0</v>
      </c>
      <c r="H57" s="111"/>
      <c r="I57" s="313"/>
    </row>
    <row r="58" spans="2:9" ht="15.75">
      <c r="B58" s="333"/>
      <c r="C58" s="252" t="s">
        <v>245</v>
      </c>
      <c r="D58" s="110">
        <f>IF(D18="M",0,D18)-IF(D19="M",0,D19)-IF(D20="M",0,D20)</f>
        <v>0</v>
      </c>
      <c r="E58" s="110">
        <f>IF(E18="M",0,E18)-IF(E19="M",0,E19)-IF(E20="M",0,E20)</f>
        <v>0</v>
      </c>
      <c r="F58" s="110">
        <f>IF(F18="M",0,F18)-IF(F19="M",0,F19)-IF(F20="M",0,F20)</f>
        <v>0</v>
      </c>
      <c r="G58" s="110">
        <f>IF(G18="M",0,G18)-IF(G19="M",0,G19)-IF(G20="M",0,G20)</f>
        <v>0</v>
      </c>
      <c r="H58" s="111"/>
      <c r="I58" s="313"/>
    </row>
    <row r="59" spans="2:9" ht="23.25">
      <c r="B59" s="333"/>
      <c r="C59" s="252" t="s">
        <v>246</v>
      </c>
      <c r="D59" s="110">
        <f>IF(D23="M",0,D23)-IF(D24="M",0,D24)-IF(D25="M",0,D25)-IF(D27="M",0,D27)-IF(D28="M",0,D28)-IF(D29="M",0,D29)-IF(D31="M",0,D31)-IF(D32="M",0,D32)-IF(D33="M",0,D33)</f>
        <v>1.8189894035458565E-12</v>
      </c>
      <c r="E59" s="110">
        <f>IF(E23="M",0,E23)-IF(E24="M",0,E24)-IF(E25="M",0,E25)-IF(E27="M",0,E27)-IF(E28="M",0,E28)-IF(E29="M",0,E29)-IF(E31="M",0,E31)-IF(E32="M",0,E32)-IF(E33="M",0,E33)</f>
        <v>-5.093170329928398E-11</v>
      </c>
      <c r="F59" s="110">
        <f>IF(F23="M",0,F23)-IF(F24="M",0,F24)-IF(F25="M",0,F25)-IF(F27="M",0,F27)-IF(F28="M",0,F28)-IF(F29="M",0,F29)-IF(F31="M",0,F31)-IF(F32="M",0,F32)-IF(F33="M",0,F33)</f>
        <v>7.275957614183426E-12</v>
      </c>
      <c r="G59" s="110">
        <f>IF(G23="M",0,G23)-IF(G24="M",0,G24)-IF(G25="M",0,G25)-IF(G27="M",0,G27)-IF(G28="M",0,G28)-IF(G29="M",0,G29)-IF(G31="M",0,G31)-IF(G32="M",0,G32)-IF(G33="M",0,G33)</f>
        <v>-1.8189894035458565E-12</v>
      </c>
      <c r="H59" s="111"/>
      <c r="I59" s="313"/>
    </row>
    <row r="60" spans="2:9" ht="15.75">
      <c r="B60" s="333"/>
      <c r="C60" s="252" t="s">
        <v>247</v>
      </c>
      <c r="D60" s="110">
        <f>IF(D35="M",0,D35)-IF(D36="M",0,D36)-IF(D37="M",0,D37)</f>
        <v>0</v>
      </c>
      <c r="E60" s="110">
        <f>IF(E35="M",0,E35)-IF(E36="M",0,E36)-IF(E37="M",0,E37)</f>
        <v>0</v>
      </c>
      <c r="F60" s="110">
        <f>IF(F35="M",0,F35)-IF(F36="M",0,F36)-IF(F37="M",0,F37)</f>
        <v>0</v>
      </c>
      <c r="G60" s="110">
        <f>IF(G35="M",0,G35)-IF(G36="M",0,G36)-IF(G37="M",0,G37)</f>
        <v>0</v>
      </c>
      <c r="H60" s="111"/>
      <c r="I60" s="313"/>
    </row>
    <row r="61" spans="2:9" ht="15.75">
      <c r="B61" s="333"/>
      <c r="C61" s="252" t="s">
        <v>248</v>
      </c>
      <c r="D61" s="113"/>
      <c r="E61" s="113"/>
      <c r="F61" s="113"/>
      <c r="G61" s="113"/>
      <c r="H61" s="111"/>
      <c r="I61" s="313"/>
    </row>
    <row r="62" spans="2:9" ht="15.75">
      <c r="B62" s="333"/>
      <c r="C62" s="252" t="s">
        <v>249</v>
      </c>
      <c r="D62" s="110">
        <f>IF(D42="M",0,D42)-IF(D43="M",0,D43)+IF(D44="M",0,D44)</f>
        <v>0</v>
      </c>
      <c r="E62" s="110">
        <f>IF(E42="M",0,E42)-IF(E43="M",0,E43)+IF(E44="M",0,E44)</f>
        <v>0</v>
      </c>
      <c r="F62" s="110">
        <f>IF(F42="M",0,F42)-IF(F43="M",0,F43)+IF(F44="M",0,F44)</f>
        <v>0</v>
      </c>
      <c r="G62" s="110">
        <f>IF(G42="M",0,G42)-IF(G43="M",0,G43)+IF(G44="M",0,G44)</f>
        <v>0</v>
      </c>
      <c r="H62" s="111"/>
      <c r="I62" s="313"/>
    </row>
    <row r="63" spans="2:9" ht="15.75">
      <c r="B63" s="314" t="s">
        <v>75</v>
      </c>
      <c r="C63" s="254"/>
      <c r="D63" s="113"/>
      <c r="E63" s="113"/>
      <c r="F63" s="113"/>
      <c r="G63" s="113"/>
      <c r="H63" s="111"/>
      <c r="I63" s="313"/>
    </row>
    <row r="64" spans="2:9" ht="15.75">
      <c r="B64" s="334"/>
      <c r="C64" s="316" t="s">
        <v>250</v>
      </c>
      <c r="D64" s="335">
        <f>IF('Table 1'!E13="M",0,'Table 1'!E13)+IF('Table 3D'!D10="M",0,'Table 3D'!D10)</f>
        <v>0</v>
      </c>
      <c r="E64" s="335">
        <f>IF('Table 1'!F13="M",0,'Table 1'!F13)+IF('Table 3D'!E10="M",0,'Table 3D'!E10)</f>
        <v>0</v>
      </c>
      <c r="F64" s="335">
        <f>IF('Table 1'!G13="M",0,'Table 1'!G13)+IF('Table 3D'!F10="M",0,'Table 3D'!F10)</f>
        <v>0</v>
      </c>
      <c r="G64" s="335">
        <f>IF('Table 1'!H13="M",0,'Table 1'!H13)+IF('Table 3D'!G10="M",0,'Table 3D'!G10)</f>
        <v>0</v>
      </c>
      <c r="H64" s="317"/>
      <c r="I64" s="318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57" hidden="1" customWidth="1"/>
    <col min="2" max="2" width="4.8515625" style="3" customWidth="1"/>
    <col min="3" max="3" width="93.140625" style="208" customWidth="1"/>
    <col min="4" max="4" width="14.140625" style="3" customWidth="1"/>
    <col min="5" max="6" width="13.8515625" style="3" customWidth="1"/>
    <col min="7" max="7" width="13.7109375" style="3" customWidth="1"/>
    <col min="8" max="8" width="112.5742187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93"/>
      <c r="B1" s="93"/>
      <c r="C1" s="115"/>
      <c r="D1" s="111"/>
      <c r="E1" s="92"/>
      <c r="F1" s="92"/>
      <c r="G1" s="92"/>
      <c r="H1" s="92"/>
      <c r="I1" s="92"/>
      <c r="K1" s="106"/>
    </row>
    <row r="2" spans="1:11" ht="18">
      <c r="A2" s="105"/>
      <c r="B2" s="64" t="s">
        <v>0</v>
      </c>
      <c r="C2" s="207" t="s">
        <v>251</v>
      </c>
      <c r="D2" s="2"/>
      <c r="K2" s="106"/>
    </row>
    <row r="3" spans="1:11" ht="18">
      <c r="A3" s="105"/>
      <c r="B3" s="64"/>
      <c r="C3" s="207" t="s">
        <v>252</v>
      </c>
      <c r="D3" s="2"/>
      <c r="K3" s="106"/>
    </row>
    <row r="4" spans="1:11" ht="16.5" thickBot="1">
      <c r="A4" s="105"/>
      <c r="B4" s="64"/>
      <c r="C4" s="59"/>
      <c r="D4" s="257"/>
      <c r="K4" s="106"/>
    </row>
    <row r="5" spans="1:11" ht="16.5" thickTop="1">
      <c r="A5" s="107"/>
      <c r="B5" s="65"/>
      <c r="C5" s="7"/>
      <c r="D5" s="8"/>
      <c r="E5" s="8"/>
      <c r="F5" s="8"/>
      <c r="G5" s="9"/>
      <c r="H5" s="9"/>
      <c r="I5" s="10"/>
      <c r="K5" s="106"/>
    </row>
    <row r="6" spans="1:9" ht="15">
      <c r="A6" s="108"/>
      <c r="B6" s="66"/>
      <c r="C6" s="12" t="s">
        <v>21</v>
      </c>
      <c r="D6" s="13"/>
      <c r="E6" s="460" t="s">
        <v>22</v>
      </c>
      <c r="F6" s="460"/>
      <c r="G6" s="14"/>
      <c r="H6" s="15"/>
      <c r="I6" s="35"/>
    </row>
    <row r="7" spans="1:9" ht="15.75">
      <c r="A7" s="108"/>
      <c r="B7" s="66"/>
      <c r="C7" s="17" t="s">
        <v>23</v>
      </c>
      <c r="D7" s="18">
        <v>2003</v>
      </c>
      <c r="E7" s="18">
        <v>2004</v>
      </c>
      <c r="F7" s="18">
        <v>2005</v>
      </c>
      <c r="G7" s="18">
        <v>2006</v>
      </c>
      <c r="H7" s="19"/>
      <c r="I7" s="35"/>
    </row>
    <row r="8" spans="1:9" ht="18.75">
      <c r="A8" s="108"/>
      <c r="B8" s="66"/>
      <c r="C8" s="20" t="s">
        <v>280</v>
      </c>
      <c r="D8" s="431" t="s">
        <v>25</v>
      </c>
      <c r="E8" s="431" t="s">
        <v>25</v>
      </c>
      <c r="F8" s="431" t="s">
        <v>26</v>
      </c>
      <c r="G8" s="432" t="s">
        <v>281</v>
      </c>
      <c r="H8" s="68"/>
      <c r="I8" s="35"/>
    </row>
    <row r="9" spans="1:9" ht="10.5" customHeight="1" thickBot="1">
      <c r="A9" s="108"/>
      <c r="B9" s="66"/>
      <c r="C9" s="24"/>
      <c r="D9" s="129"/>
      <c r="E9" s="129"/>
      <c r="F9" s="129"/>
      <c r="G9" s="209"/>
      <c r="H9" s="210"/>
      <c r="I9" s="35"/>
    </row>
    <row r="10" spans="1:9" ht="16.5" thickBot="1" thickTop="1">
      <c r="A10" s="109"/>
      <c r="B10" s="66"/>
      <c r="C10" s="457" t="s">
        <v>289</v>
      </c>
      <c r="D10" s="27">
        <f>-'Table 1'!E14</f>
        <v>241855</v>
      </c>
      <c r="E10" s="27">
        <f>-'Table 1'!F14</f>
        <v>61672</v>
      </c>
      <c r="F10" s="27">
        <f>-'Table 1'!G14</f>
        <v>37335</v>
      </c>
      <c r="G10" s="28">
        <f>-'Table 1'!H14</f>
        <v>-390789</v>
      </c>
      <c r="H10" s="56"/>
      <c r="I10" s="35"/>
    </row>
    <row r="11" spans="1:9" ht="6" customHeight="1" thickTop="1">
      <c r="A11" s="245"/>
      <c r="B11" s="66"/>
      <c r="C11" s="85"/>
      <c r="D11" s="376"/>
      <c r="E11" s="377"/>
      <c r="F11" s="377"/>
      <c r="G11" s="37"/>
      <c r="H11" s="38"/>
      <c r="I11" s="35"/>
    </row>
    <row r="12" spans="1:9" s="247" customFormat="1" ht="16.5" customHeight="1">
      <c r="A12" s="109"/>
      <c r="B12" s="246"/>
      <c r="C12" s="326" t="s">
        <v>166</v>
      </c>
      <c r="D12" s="269">
        <v>15038</v>
      </c>
      <c r="E12" s="269">
        <v>36676</v>
      </c>
      <c r="F12" s="269">
        <v>10123</v>
      </c>
      <c r="G12" s="270">
        <v>33604</v>
      </c>
      <c r="H12" s="212"/>
      <c r="I12" s="213"/>
    </row>
    <row r="13" spans="1:9" s="247" customFormat="1" ht="16.5" customHeight="1">
      <c r="A13" s="109"/>
      <c r="B13" s="248"/>
      <c r="C13" s="214" t="s">
        <v>167</v>
      </c>
      <c r="D13" s="215">
        <v>4579</v>
      </c>
      <c r="E13" s="215">
        <v>1099</v>
      </c>
      <c r="F13" s="215">
        <v>-1843</v>
      </c>
      <c r="G13" s="216">
        <v>5856</v>
      </c>
      <c r="H13" s="212"/>
      <c r="I13" s="213"/>
    </row>
    <row r="14" spans="1:9" s="247" customFormat="1" ht="16.5" customHeight="1">
      <c r="A14" s="109"/>
      <c r="B14" s="248"/>
      <c r="C14" s="214" t="s">
        <v>168</v>
      </c>
      <c r="D14" s="215">
        <v>0</v>
      </c>
      <c r="E14" s="215">
        <v>0</v>
      </c>
      <c r="F14" s="215">
        <v>0</v>
      </c>
      <c r="G14" s="216">
        <v>0</v>
      </c>
      <c r="H14" s="212"/>
      <c r="I14" s="213"/>
    </row>
    <row r="15" spans="1:9" s="247" customFormat="1" ht="16.5" customHeight="1">
      <c r="A15" s="109"/>
      <c r="B15" s="248"/>
      <c r="C15" s="214" t="s">
        <v>169</v>
      </c>
      <c r="D15" s="216">
        <v>47</v>
      </c>
      <c r="E15" s="216">
        <v>70</v>
      </c>
      <c r="F15" s="216">
        <v>40</v>
      </c>
      <c r="G15" s="216">
        <v>127</v>
      </c>
      <c r="H15" s="212"/>
      <c r="I15" s="213"/>
    </row>
    <row r="16" spans="1:9" s="247" customFormat="1" ht="16.5" customHeight="1">
      <c r="A16" s="109"/>
      <c r="B16" s="248"/>
      <c r="C16" s="217" t="s">
        <v>170</v>
      </c>
      <c r="D16" s="215">
        <v>115.753</v>
      </c>
      <c r="E16" s="215">
        <v>138.55</v>
      </c>
      <c r="F16" s="215">
        <v>169</v>
      </c>
      <c r="G16" s="216">
        <v>1091</v>
      </c>
      <c r="H16" s="212"/>
      <c r="I16" s="213"/>
    </row>
    <row r="17" spans="1:9" s="247" customFormat="1" ht="16.5" customHeight="1">
      <c r="A17" s="109"/>
      <c r="B17" s="248"/>
      <c r="C17" s="214" t="s">
        <v>171</v>
      </c>
      <c r="D17" s="215">
        <v>-68.75300000000001</v>
      </c>
      <c r="E17" s="215">
        <v>-68.55</v>
      </c>
      <c r="F17" s="215">
        <v>-129</v>
      </c>
      <c r="G17" s="216">
        <v>-964</v>
      </c>
      <c r="H17" s="212"/>
      <c r="I17" s="213"/>
    </row>
    <row r="18" spans="1:9" s="247" customFormat="1" ht="16.5" customHeight="1">
      <c r="A18" s="109"/>
      <c r="B18" s="248"/>
      <c r="C18" s="217" t="s">
        <v>172</v>
      </c>
      <c r="D18" s="216">
        <v>0</v>
      </c>
      <c r="E18" s="216">
        <v>0</v>
      </c>
      <c r="F18" s="216">
        <v>0</v>
      </c>
      <c r="G18" s="216">
        <v>0</v>
      </c>
      <c r="H18" s="212"/>
      <c r="I18" s="213"/>
    </row>
    <row r="19" spans="1:9" s="247" customFormat="1" ht="16.5" customHeight="1">
      <c r="A19" s="109"/>
      <c r="B19" s="248"/>
      <c r="C19" s="217" t="s">
        <v>170</v>
      </c>
      <c r="D19" s="215">
        <v>0</v>
      </c>
      <c r="E19" s="215">
        <v>0</v>
      </c>
      <c r="F19" s="215">
        <v>0</v>
      </c>
      <c r="G19" s="216">
        <v>0</v>
      </c>
      <c r="H19" s="212"/>
      <c r="I19" s="213"/>
    </row>
    <row r="20" spans="1:9" s="247" customFormat="1" ht="16.5" customHeight="1">
      <c r="A20" s="109"/>
      <c r="B20" s="248"/>
      <c r="C20" s="214" t="s">
        <v>171</v>
      </c>
      <c r="D20" s="215">
        <v>0</v>
      </c>
      <c r="E20" s="215">
        <v>0</v>
      </c>
      <c r="F20" s="215">
        <v>0</v>
      </c>
      <c r="G20" s="216">
        <v>0</v>
      </c>
      <c r="H20" s="212"/>
      <c r="I20" s="213"/>
    </row>
    <row r="21" spans="1:9" s="247" customFormat="1" ht="16.5" customHeight="1">
      <c r="A21" s="109"/>
      <c r="B21" s="248"/>
      <c r="C21" s="214" t="s">
        <v>173</v>
      </c>
      <c r="D21" s="215">
        <v>10412</v>
      </c>
      <c r="E21" s="215">
        <v>35507</v>
      </c>
      <c r="F21" s="215">
        <v>11926</v>
      </c>
      <c r="G21" s="216">
        <v>27621</v>
      </c>
      <c r="H21" s="212"/>
      <c r="I21" s="213"/>
    </row>
    <row r="22" spans="1:9" s="247" customFormat="1" ht="16.5" customHeight="1">
      <c r="A22" s="245"/>
      <c r="B22" s="248"/>
      <c r="C22" s="214"/>
      <c r="D22" s="433"/>
      <c r="E22" s="434"/>
      <c r="F22" s="434"/>
      <c r="G22" s="435"/>
      <c r="H22" s="212"/>
      <c r="I22" s="213"/>
    </row>
    <row r="23" spans="1:9" s="247" customFormat="1" ht="16.5" customHeight="1">
      <c r="A23" s="109"/>
      <c r="B23" s="248"/>
      <c r="C23" s="326" t="s">
        <v>174</v>
      </c>
      <c r="D23" s="270">
        <v>-5866</v>
      </c>
      <c r="E23" s="270">
        <v>657</v>
      </c>
      <c r="F23" s="270">
        <v>-1135</v>
      </c>
      <c r="G23" s="270">
        <v>-38.999999999997925</v>
      </c>
      <c r="H23" s="212"/>
      <c r="I23" s="213"/>
    </row>
    <row r="24" spans="1:9" s="247" customFormat="1" ht="16.5" customHeight="1">
      <c r="A24" s="109"/>
      <c r="B24" s="248"/>
      <c r="C24" s="214" t="s">
        <v>175</v>
      </c>
      <c r="D24" s="215">
        <v>0</v>
      </c>
      <c r="E24" s="215">
        <v>0</v>
      </c>
      <c r="F24" s="215">
        <v>0</v>
      </c>
      <c r="G24" s="216">
        <v>0</v>
      </c>
      <c r="H24" s="212"/>
      <c r="I24" s="213"/>
    </row>
    <row r="25" spans="1:9" s="247" customFormat="1" ht="16.5" customHeight="1">
      <c r="A25" s="109"/>
      <c r="B25" s="248"/>
      <c r="C25" s="214" t="s">
        <v>176</v>
      </c>
      <c r="D25" s="215">
        <v>-5866</v>
      </c>
      <c r="E25" s="215">
        <v>657</v>
      </c>
      <c r="F25" s="215">
        <v>-1135</v>
      </c>
      <c r="G25" s="216">
        <v>-38.999999999997925</v>
      </c>
      <c r="H25" s="212"/>
      <c r="I25" s="213"/>
    </row>
    <row r="26" spans="1:9" s="247" customFormat="1" ht="16.5" customHeight="1">
      <c r="A26" s="245"/>
      <c r="B26" s="248"/>
      <c r="C26" s="222"/>
      <c r="D26" s="436"/>
      <c r="E26" s="437"/>
      <c r="F26" s="434"/>
      <c r="G26" s="435"/>
      <c r="H26" s="212"/>
      <c r="I26" s="213"/>
    </row>
    <row r="27" spans="1:9" s="247" customFormat="1" ht="16.5" customHeight="1">
      <c r="A27" s="109"/>
      <c r="B27" s="248"/>
      <c r="C27" s="222" t="s">
        <v>177</v>
      </c>
      <c r="D27" s="215">
        <v>0</v>
      </c>
      <c r="E27" s="215">
        <v>0</v>
      </c>
      <c r="F27" s="215">
        <v>0</v>
      </c>
      <c r="G27" s="216">
        <v>0</v>
      </c>
      <c r="H27" s="224"/>
      <c r="I27" s="213"/>
    </row>
    <row r="28" spans="1:9" s="247" customFormat="1" ht="16.5" customHeight="1">
      <c r="A28" s="109"/>
      <c r="B28" s="248"/>
      <c r="C28" s="214" t="s">
        <v>178</v>
      </c>
      <c r="D28" s="225">
        <v>0</v>
      </c>
      <c r="E28" s="225">
        <v>0</v>
      </c>
      <c r="F28" s="225">
        <v>0</v>
      </c>
      <c r="G28" s="226">
        <v>0</v>
      </c>
      <c r="H28" s="212"/>
      <c r="I28" s="213"/>
    </row>
    <row r="29" spans="1:9" s="247" customFormat="1" ht="16.5" customHeight="1">
      <c r="A29" s="109"/>
      <c r="B29" s="248"/>
      <c r="C29" s="217" t="s">
        <v>179</v>
      </c>
      <c r="D29" s="216">
        <v>0</v>
      </c>
      <c r="E29" s="216">
        <v>0</v>
      </c>
      <c r="F29" s="216">
        <v>0</v>
      </c>
      <c r="G29" s="216">
        <v>0</v>
      </c>
      <c r="H29" s="212"/>
      <c r="I29" s="213"/>
    </row>
    <row r="30" spans="1:9" s="247" customFormat="1" ht="16.5" customHeight="1">
      <c r="A30" s="245"/>
      <c r="B30" s="248"/>
      <c r="C30" s="222"/>
      <c r="D30" s="436"/>
      <c r="E30" s="437"/>
      <c r="F30" s="437"/>
      <c r="G30" s="438"/>
      <c r="H30" s="212"/>
      <c r="I30" s="213"/>
    </row>
    <row r="31" spans="1:9" s="247" customFormat="1" ht="16.5" customHeight="1">
      <c r="A31" s="109"/>
      <c r="B31" s="248"/>
      <c r="C31" s="214" t="s">
        <v>180</v>
      </c>
      <c r="D31" s="215">
        <v>0</v>
      </c>
      <c r="E31" s="215">
        <v>0</v>
      </c>
      <c r="F31" s="215">
        <v>0</v>
      </c>
      <c r="G31" s="216">
        <v>0</v>
      </c>
      <c r="H31" s="212"/>
      <c r="I31" s="213"/>
    </row>
    <row r="32" spans="1:9" s="247" customFormat="1" ht="16.5" customHeight="1">
      <c r="A32" s="109"/>
      <c r="B32" s="248"/>
      <c r="C32" s="214" t="s">
        <v>181</v>
      </c>
      <c r="D32" s="215">
        <v>0</v>
      </c>
      <c r="E32" s="215">
        <v>0</v>
      </c>
      <c r="F32" s="215">
        <v>0</v>
      </c>
      <c r="G32" s="216">
        <v>0</v>
      </c>
      <c r="H32" s="212"/>
      <c r="I32" s="213"/>
    </row>
    <row r="33" spans="1:9" s="247" customFormat="1" ht="16.5" customHeight="1">
      <c r="A33" s="109"/>
      <c r="B33" s="248"/>
      <c r="C33" s="214" t="s">
        <v>182</v>
      </c>
      <c r="D33" s="225">
        <v>0</v>
      </c>
      <c r="E33" s="225">
        <v>0</v>
      </c>
      <c r="F33" s="225">
        <v>0</v>
      </c>
      <c r="G33" s="226">
        <v>0</v>
      </c>
      <c r="H33" s="212"/>
      <c r="I33" s="213"/>
    </row>
    <row r="34" spans="1:9" s="247" customFormat="1" ht="16.5" customHeight="1">
      <c r="A34" s="245"/>
      <c r="B34" s="248"/>
      <c r="C34" s="222"/>
      <c r="D34" s="433"/>
      <c r="E34" s="434"/>
      <c r="F34" s="434"/>
      <c r="G34" s="435"/>
      <c r="H34" s="212"/>
      <c r="I34" s="213"/>
    </row>
    <row r="35" spans="1:9" s="247" customFormat="1" ht="16.5" customHeight="1">
      <c r="A35" s="109"/>
      <c r="B35" s="248"/>
      <c r="C35" s="330" t="s">
        <v>183</v>
      </c>
      <c r="D35" s="216">
        <f>+D36</f>
        <v>-19</v>
      </c>
      <c r="E35" s="216">
        <f>+E36</f>
        <v>-41296</v>
      </c>
      <c r="F35" s="216">
        <f>+F36</f>
        <v>-7041.000000000015</v>
      </c>
      <c r="G35" s="216">
        <f>+G36</f>
        <v>18024</v>
      </c>
      <c r="H35" s="212"/>
      <c r="I35" s="213"/>
    </row>
    <row r="36" spans="1:9" s="247" customFormat="1" ht="16.5" customHeight="1">
      <c r="A36" s="109"/>
      <c r="B36" s="248"/>
      <c r="C36" s="331" t="s">
        <v>184</v>
      </c>
      <c r="D36" s="215">
        <v>-19</v>
      </c>
      <c r="E36" s="215">
        <v>-41296</v>
      </c>
      <c r="F36" s="215">
        <v>-7041.000000000015</v>
      </c>
      <c r="G36" s="216">
        <f>18117-93</f>
        <v>18024</v>
      </c>
      <c r="H36" s="212"/>
      <c r="I36" s="213"/>
    </row>
    <row r="37" spans="1:9" s="247" customFormat="1" ht="16.5" customHeight="1">
      <c r="A37" s="109"/>
      <c r="B37" s="248"/>
      <c r="C37" s="214" t="s">
        <v>185</v>
      </c>
      <c r="D37" s="215"/>
      <c r="E37" s="215">
        <v>0</v>
      </c>
      <c r="F37" s="215">
        <v>0</v>
      </c>
      <c r="G37" s="216">
        <v>0</v>
      </c>
      <c r="H37" s="212"/>
      <c r="I37" s="213"/>
    </row>
    <row r="38" spans="1:9" s="247" customFormat="1" ht="13.5" customHeight="1" thickBot="1">
      <c r="A38" s="108"/>
      <c r="B38" s="248"/>
      <c r="C38" s="214"/>
      <c r="D38" s="439"/>
      <c r="E38" s="440"/>
      <c r="F38" s="440"/>
      <c r="G38" s="441"/>
      <c r="H38" s="340"/>
      <c r="I38" s="213"/>
    </row>
    <row r="39" spans="1:9" s="247" customFormat="1" ht="19.5" customHeight="1" thickBot="1" thickTop="1">
      <c r="A39" s="249"/>
      <c r="B39" s="248"/>
      <c r="C39" s="211" t="s">
        <v>253</v>
      </c>
      <c r="D39" s="233">
        <v>251008</v>
      </c>
      <c r="E39" s="233">
        <v>57709</v>
      </c>
      <c r="F39" s="233">
        <v>39282</v>
      </c>
      <c r="G39" s="234">
        <v>-339200</v>
      </c>
      <c r="H39" s="235"/>
      <c r="I39" s="213"/>
    </row>
    <row r="40" spans="1:9" ht="9" customHeight="1" thickBot="1" thickTop="1">
      <c r="A40" s="108"/>
      <c r="B40" s="66"/>
      <c r="C40" s="236"/>
      <c r="D40" s="442"/>
      <c r="E40" s="442"/>
      <c r="F40" s="442"/>
      <c r="G40" s="442"/>
      <c r="H40" s="260"/>
      <c r="I40" s="35"/>
    </row>
    <row r="41" spans="1:9" ht="9" customHeight="1" thickBot="1" thickTop="1">
      <c r="A41" s="108"/>
      <c r="B41" s="66"/>
      <c r="C41" s="261"/>
      <c r="D41" s="443"/>
      <c r="E41" s="444"/>
      <c r="F41" s="444"/>
      <c r="G41" s="444"/>
      <c r="H41" s="262"/>
      <c r="I41" s="35"/>
    </row>
    <row r="42" spans="1:9" ht="16.5" thickBot="1" thickTop="1">
      <c r="A42" s="249"/>
      <c r="B42" s="66"/>
      <c r="C42" s="211" t="s">
        <v>254</v>
      </c>
      <c r="D42" s="27">
        <v>379583</v>
      </c>
      <c r="E42" s="27">
        <v>436192</v>
      </c>
      <c r="F42" s="27">
        <v>477318</v>
      </c>
      <c r="G42" s="28">
        <v>132271</v>
      </c>
      <c r="H42" s="56"/>
      <c r="I42" s="35"/>
    </row>
    <row r="43" spans="1:9" ht="15" thickTop="1">
      <c r="A43" s="109"/>
      <c r="B43" s="66"/>
      <c r="C43" s="214" t="s">
        <v>255</v>
      </c>
      <c r="D43" s="41">
        <v>384161</v>
      </c>
      <c r="E43" s="41">
        <v>441870</v>
      </c>
      <c r="F43" s="41">
        <v>481152</v>
      </c>
      <c r="G43" s="41">
        <v>141952</v>
      </c>
      <c r="H43" s="42"/>
      <c r="I43" s="35"/>
    </row>
    <row r="44" spans="1:9" ht="14.25">
      <c r="A44" s="109"/>
      <c r="B44" s="66"/>
      <c r="C44" s="214" t="s">
        <v>256</v>
      </c>
      <c r="D44" s="41">
        <v>4578</v>
      </c>
      <c r="E44" s="41">
        <v>5678</v>
      </c>
      <c r="F44" s="41">
        <v>3834</v>
      </c>
      <c r="G44" s="41">
        <v>9681</v>
      </c>
      <c r="H44" s="263"/>
      <c r="I44" s="35"/>
    </row>
    <row r="45" spans="1:9" ht="9.75" customHeight="1" thickBot="1">
      <c r="A45" s="108"/>
      <c r="B45" s="66"/>
      <c r="C45" s="217"/>
      <c r="D45" s="76"/>
      <c r="E45" s="76"/>
      <c r="F45" s="76"/>
      <c r="G45" s="76"/>
      <c r="H45" s="264"/>
      <c r="I45" s="35"/>
    </row>
    <row r="46" spans="1:11" ht="20.25" thickBot="1" thickTop="1">
      <c r="A46" s="108"/>
      <c r="B46" s="66"/>
      <c r="C46" s="332" t="s">
        <v>187</v>
      </c>
      <c r="D46" s="238"/>
      <c r="E46" s="238"/>
      <c r="F46" s="238"/>
      <c r="G46" s="238"/>
      <c r="H46" s="239"/>
      <c r="I46" s="35"/>
      <c r="K46" s="106"/>
    </row>
    <row r="47" spans="1:11" ht="8.25" customHeight="1" thickTop="1">
      <c r="A47" s="108"/>
      <c r="B47" s="66"/>
      <c r="C47" s="240"/>
      <c r="D47" s="241"/>
      <c r="E47" s="242"/>
      <c r="F47" s="242"/>
      <c r="G47" s="242"/>
      <c r="H47" s="242"/>
      <c r="I47" s="35"/>
      <c r="K47" s="106"/>
    </row>
    <row r="48" spans="1:11" ht="15.75">
      <c r="A48" s="108"/>
      <c r="B48" s="66"/>
      <c r="C48" s="243" t="s">
        <v>188</v>
      </c>
      <c r="D48" s="106"/>
      <c r="E48" s="57"/>
      <c r="F48" s="57"/>
      <c r="G48" s="106" t="s">
        <v>189</v>
      </c>
      <c r="H48" s="57"/>
      <c r="I48" s="35"/>
      <c r="K48" s="106"/>
    </row>
    <row r="49" spans="1:11" ht="15.75">
      <c r="A49" s="108"/>
      <c r="B49" s="66"/>
      <c r="C49" s="243" t="s">
        <v>257</v>
      </c>
      <c r="D49" s="106"/>
      <c r="E49" s="57"/>
      <c r="F49" s="57"/>
      <c r="G49" s="106" t="s">
        <v>191</v>
      </c>
      <c r="H49" s="57"/>
      <c r="I49" s="35"/>
      <c r="K49" s="106"/>
    </row>
    <row r="50" spans="1:11" ht="15.75">
      <c r="A50" s="108"/>
      <c r="B50" s="66"/>
      <c r="C50" s="243" t="s">
        <v>192</v>
      </c>
      <c r="D50" s="265"/>
      <c r="E50" s="266"/>
      <c r="F50" s="266"/>
      <c r="G50" s="265" t="s">
        <v>193</v>
      </c>
      <c r="H50" s="266"/>
      <c r="I50" s="35"/>
      <c r="K50" s="106"/>
    </row>
    <row r="51" spans="1:11" ht="9.75" customHeight="1" thickBot="1">
      <c r="A51" s="250"/>
      <c r="B51" s="97"/>
      <c r="C51" s="244"/>
      <c r="D51" s="267"/>
      <c r="E51" s="268"/>
      <c r="F51" s="268"/>
      <c r="G51" s="268"/>
      <c r="H51" s="268"/>
      <c r="I51" s="63"/>
      <c r="K51" s="106"/>
    </row>
    <row r="52" spans="1:11" ht="16.5" thickTop="1">
      <c r="A52" s="105"/>
      <c r="B52" s="251"/>
      <c r="C52" s="243"/>
      <c r="D52" s="265"/>
      <c r="E52" s="265"/>
      <c r="F52" s="265"/>
      <c r="G52" s="265"/>
      <c r="H52" s="265"/>
      <c r="I52" s="106"/>
      <c r="J52" s="106"/>
      <c r="K52" s="106"/>
    </row>
    <row r="53" spans="4:8" ht="12.75">
      <c r="D53" s="336"/>
      <c r="E53" s="336"/>
      <c r="F53" s="336"/>
      <c r="G53" s="336"/>
      <c r="H53" s="336"/>
    </row>
    <row r="54" spans="2:9" ht="15">
      <c r="B54" s="295" t="s">
        <v>48</v>
      </c>
      <c r="C54" s="311"/>
      <c r="D54" s="337"/>
      <c r="E54" s="337"/>
      <c r="F54" s="337"/>
      <c r="G54" s="337"/>
      <c r="H54" s="337"/>
      <c r="I54" s="298"/>
    </row>
    <row r="55" spans="2:9" ht="15.75">
      <c r="B55" s="333"/>
      <c r="C55" s="252" t="s">
        <v>258</v>
      </c>
      <c r="D55" s="110">
        <f>IF(D39="M",0,D39)-IF(D10="M",0,D10)-IF(D12="M",0,D12)-IF(D23="M",0,D23)-IF(D35="M",0,D35)</f>
        <v>0</v>
      </c>
      <c r="E55" s="110">
        <f>IF(E39="M",0,E39)-IF(E10="M",0,E10)-IF(E12="M",0,E12)-IF(E23="M",0,E23)-IF(E35="M",0,E35)</f>
        <v>0</v>
      </c>
      <c r="F55" s="110">
        <f>IF(F39="M",0,F39)-IF(F10="M",0,F10)-IF(F12="M",0,F12)-IF(F23="M",0,F23)-IF(F35="M",0,F35)</f>
        <v>1.4551915228366852E-11</v>
      </c>
      <c r="G55" s="110">
        <f>IF(G39="M",0,G39)-IF(G10="M",0,G10)-IF(G12="M",0,G12)-IF(G23="M",0,G23)-IF(G35="M",0,G35)</f>
        <v>0</v>
      </c>
      <c r="H55" s="111"/>
      <c r="I55" s="313"/>
    </row>
    <row r="56" spans="2:9" ht="15.75">
      <c r="B56" s="333"/>
      <c r="C56" s="252" t="s">
        <v>259</v>
      </c>
      <c r="D56" s="110">
        <f>IF(D12="M",0,D12)-IF(D13="M",0,D13)-IF(D14="M",0,D14)-IF(D15="M",0,D15)-IF(D18="M",0,D18)-IF(D21="M",0,D21)</f>
        <v>0</v>
      </c>
      <c r="E56" s="110">
        <f>IF(E12="M",0,E12)-IF(E13="M",0,E13)-IF(E14="M",0,E14)-IF(E15="M",0,E15)-IF(E18="M",0,E18)-IF(E21="M",0,E21)</f>
        <v>0</v>
      </c>
      <c r="F56" s="110">
        <f>IF(F12="M",0,F12)-IF(F13="M",0,F13)-IF(F14="M",0,F14)-IF(F15="M",0,F15)-IF(F18="M",0,F18)-IF(F21="M",0,F21)</f>
        <v>0</v>
      </c>
      <c r="G56" s="110">
        <f>IF(G12="M",0,G12)-IF(G13="M",0,G13)-IF(G14="M",0,G14)-IF(G15="M",0,G15)-IF(G18="M",0,G18)-IF(G21="M",0,G21)</f>
        <v>0</v>
      </c>
      <c r="H56" s="111"/>
      <c r="I56" s="313"/>
    </row>
    <row r="57" spans="2:9" ht="15.75">
      <c r="B57" s="333"/>
      <c r="C57" s="252" t="s">
        <v>260</v>
      </c>
      <c r="D57" s="110">
        <f>IF(D15="M",0,D15)-IF(D16="M",0,D16)-IF(D17="M",0,D17)</f>
        <v>0</v>
      </c>
      <c r="E57" s="110">
        <f>IF(E15="M",0,E15)-IF(E16="M",0,E16)-IF(E17="M",0,E17)</f>
        <v>0</v>
      </c>
      <c r="F57" s="110">
        <f>IF(F15="M",0,F15)-IF(F16="M",0,F16)-IF(F17="M",0,F17)</f>
        <v>0</v>
      </c>
      <c r="G57" s="110">
        <f>IF(G15="M",0,G15)-IF(G16="M",0,G16)-IF(G17="M",0,G17)</f>
        <v>0</v>
      </c>
      <c r="H57" s="111"/>
      <c r="I57" s="313"/>
    </row>
    <row r="58" spans="2:9" ht="15.75">
      <c r="B58" s="333"/>
      <c r="C58" s="252" t="s">
        <v>261</v>
      </c>
      <c r="D58" s="110">
        <f>IF(D18="M",0,D18)-IF(D19="M",0,D19)-IF(D20="M",0,D20)</f>
        <v>0</v>
      </c>
      <c r="E58" s="110">
        <f>IF(E18="M",0,E18)-IF(E19="M",0,E19)-IF(E20="M",0,E20)</f>
        <v>0</v>
      </c>
      <c r="F58" s="110">
        <f>IF(F18="M",0,F18)-IF(F19="M",0,F19)-IF(F20="M",0,F20)</f>
        <v>0</v>
      </c>
      <c r="G58" s="110">
        <f>IF(G18="M",0,G18)-IF(G19="M",0,G19)-IF(G20="M",0,G20)</f>
        <v>0</v>
      </c>
      <c r="H58" s="111"/>
      <c r="I58" s="313"/>
    </row>
    <row r="59" spans="2:9" ht="23.25">
      <c r="B59" s="333"/>
      <c r="C59" s="252" t="s">
        <v>262</v>
      </c>
      <c r="D59" s="110">
        <f>IF(D23="M",0,D23)-IF(D24="M",0,D24)-IF(D25="M",0,D25)-IF(D27="M",0,D27)-IF(D28="M",0,D28)-IF(D29="M",0,D29)-IF(D31="M",0,D31)-IF(D32="M",0,D32)-IF(D33="M",0,D33)</f>
        <v>0</v>
      </c>
      <c r="E59" s="110">
        <f>IF(E23="M",0,E23)-IF(E24="M",0,E24)-IF(E25="M",0,E25)-IF(E27="M",0,E27)-IF(E28="M",0,E28)-IF(E29="M",0,E29)-IF(E31="M",0,E31)-IF(E32="M",0,E32)-IF(E33="M",0,E33)</f>
        <v>0</v>
      </c>
      <c r="F59" s="110">
        <f>IF(F23="M",0,F23)-IF(F24="M",0,F24)-IF(F25="M",0,F25)-IF(F27="M",0,F27)-IF(F28="M",0,F28)-IF(F29="M",0,F29)-IF(F31="M",0,F31)-IF(F32="M",0,F32)-IF(F33="M",0,F33)</f>
        <v>0</v>
      </c>
      <c r="G59" s="110">
        <f>IF(G23="M",0,G23)-IF(G24="M",0,G24)-IF(G25="M",0,G25)-IF(G27="M",0,G27)-IF(G28="M",0,G28)-IF(G29="M",0,G29)-IF(G31="M",0,G31)-IF(G32="M",0,G32)-IF(G33="M",0,G33)</f>
        <v>0</v>
      </c>
      <c r="H59" s="111"/>
      <c r="I59" s="313"/>
    </row>
    <row r="60" spans="2:9" ht="15.75">
      <c r="B60" s="333"/>
      <c r="C60" s="252" t="s">
        <v>263</v>
      </c>
      <c r="D60" s="110">
        <f>IF(D35="M",0,D35)-IF(D36="M",0,D36)-IF(D37="M",0,D37)</f>
        <v>0</v>
      </c>
      <c r="E60" s="110">
        <f>IF(E35="M",0,E35)-IF(E36="M",0,E36)-IF(E37="M",0,E37)</f>
        <v>0</v>
      </c>
      <c r="F60" s="110">
        <f>IF(F35="M",0,F35)-IF(F36="M",0,F36)-IF(F37="M",0,F37)</f>
        <v>0</v>
      </c>
      <c r="G60" s="110">
        <f>IF(G35="M",0,G35)-IF(G36="M",0,G36)-IF(G37="M",0,G37)</f>
        <v>0</v>
      </c>
      <c r="H60" s="111"/>
      <c r="I60" s="313"/>
    </row>
    <row r="61" spans="2:9" ht="15.75">
      <c r="B61" s="333"/>
      <c r="C61" s="252" t="s">
        <v>264</v>
      </c>
      <c r="D61" s="113"/>
      <c r="E61" s="113"/>
      <c r="F61" s="113"/>
      <c r="G61" s="113"/>
      <c r="H61" s="111"/>
      <c r="I61" s="313"/>
    </row>
    <row r="62" spans="2:9" ht="15.75">
      <c r="B62" s="333"/>
      <c r="C62" s="252" t="s">
        <v>265</v>
      </c>
      <c r="D62" s="110">
        <f>IF(D42="M",0,D42)-IF(D43="M",0,D43)+IF(D44="M",0,D44)</f>
        <v>0</v>
      </c>
      <c r="E62" s="110">
        <f>IF(E42="M",0,E42)-IF(E43="M",0,E43)+IF(E44="M",0,E44)</f>
        <v>0</v>
      </c>
      <c r="F62" s="110">
        <f>IF(F42="M",0,F42)-IF(F43="M",0,F43)+IF(F44="M",0,F44)</f>
        <v>0</v>
      </c>
      <c r="G62" s="110">
        <f>IF(G42="M",0,G42)-IF(G43="M",0,G43)+IF(G44="M",0,G44)</f>
        <v>0</v>
      </c>
      <c r="H62" s="111"/>
      <c r="I62" s="313"/>
    </row>
    <row r="63" spans="2:9" ht="15.75">
      <c r="B63" s="314" t="s">
        <v>75</v>
      </c>
      <c r="C63" s="254"/>
      <c r="D63" s="113"/>
      <c r="E63" s="113"/>
      <c r="F63" s="113"/>
      <c r="G63" s="113"/>
      <c r="H63" s="111"/>
      <c r="I63" s="313"/>
    </row>
    <row r="64" spans="2:9" ht="15.75">
      <c r="B64" s="334"/>
      <c r="C64" s="316" t="s">
        <v>266</v>
      </c>
      <c r="D64" s="335">
        <f>IF('Table 1'!E14="M",0,'Table 1'!E14)+IF('Table 3E'!D10="M",0,'Table 3E'!D10)</f>
        <v>0</v>
      </c>
      <c r="E64" s="335">
        <f>IF('Table 1'!F14="M",0,'Table 1'!F14)+IF('Table 3E'!E10="M",0,'Table 3E'!E10)</f>
        <v>0</v>
      </c>
      <c r="F64" s="335">
        <f>IF('Table 1'!G14="M",0,'Table 1'!G14)+IF('Table 3E'!F10="M",0,'Table 3E'!F10)</f>
        <v>0</v>
      </c>
      <c r="G64" s="335">
        <f>IF('Table 1'!H14="M",0,'Table 1'!H14)+IF('Table 3E'!G10="M",0,'Table 3E'!G10)</f>
        <v>0</v>
      </c>
      <c r="H64" s="317"/>
      <c r="I64" s="318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zoomScale="70" zoomScaleNormal="70" workbookViewId="0" topLeftCell="B1">
      <selection activeCell="A1" sqref="A1"/>
    </sheetView>
  </sheetViews>
  <sheetFormatPr defaultColWidth="12.57421875" defaultRowHeight="12.75"/>
  <cols>
    <col min="1" max="1" width="24.28125" style="57" hidden="1" customWidth="1"/>
    <col min="2" max="2" width="12.57421875" style="3" customWidth="1"/>
    <col min="3" max="3" width="52.421875" style="3" customWidth="1"/>
    <col min="4" max="4" width="25.7109375" style="3" customWidth="1"/>
    <col min="5" max="6" width="12.57421875" style="3" customWidth="1"/>
    <col min="7" max="7" width="14.00390625" style="3" bestFit="1" customWidth="1"/>
    <col min="8" max="16384" width="12.57421875" style="3" customWidth="1"/>
  </cols>
  <sheetData>
    <row r="1" ht="7.5" customHeight="1"/>
    <row r="2" spans="2:4" ht="18">
      <c r="B2" s="271" t="s">
        <v>85</v>
      </c>
      <c r="D2" s="272"/>
    </row>
    <row r="3" ht="13.5" thickBot="1"/>
    <row r="4" spans="1:10" ht="16.5" thickTop="1">
      <c r="A4" s="289"/>
      <c r="B4" s="172"/>
      <c r="C4" s="121"/>
      <c r="D4" s="121"/>
      <c r="E4" s="122"/>
      <c r="F4" s="122"/>
      <c r="G4" s="122"/>
      <c r="H4" s="122"/>
      <c r="I4" s="122"/>
      <c r="J4" s="123"/>
    </row>
    <row r="5" spans="1:10" ht="18.75">
      <c r="A5" s="245"/>
      <c r="B5" s="173"/>
      <c r="C5" s="448" t="s">
        <v>21</v>
      </c>
      <c r="E5" s="125" t="s">
        <v>22</v>
      </c>
      <c r="F5" s="126"/>
      <c r="G5" s="127"/>
      <c r="H5" s="126"/>
      <c r="I5" s="128"/>
      <c r="J5" s="114"/>
    </row>
    <row r="6" spans="1:10" ht="15.75">
      <c r="A6" s="245"/>
      <c r="B6" s="173"/>
      <c r="C6" s="449" t="s">
        <v>23</v>
      </c>
      <c r="D6" s="273"/>
      <c r="E6" s="18">
        <v>2003</v>
      </c>
      <c r="F6" s="18">
        <v>2004</v>
      </c>
      <c r="G6" s="18">
        <v>2005</v>
      </c>
      <c r="H6" s="18">
        <v>2006</v>
      </c>
      <c r="I6" s="18">
        <v>2007</v>
      </c>
      <c r="J6" s="114"/>
    </row>
    <row r="7" spans="1:10" ht="15.75">
      <c r="A7" s="245"/>
      <c r="B7" s="173"/>
      <c r="C7" s="448" t="s">
        <v>280</v>
      </c>
      <c r="D7" s="274"/>
      <c r="E7" s="450" t="s">
        <v>25</v>
      </c>
      <c r="F7" s="450" t="s">
        <v>25</v>
      </c>
      <c r="G7" s="450" t="s">
        <v>26</v>
      </c>
      <c r="H7" s="450" t="s">
        <v>281</v>
      </c>
      <c r="I7" s="275" t="s">
        <v>267</v>
      </c>
      <c r="J7" s="114"/>
    </row>
    <row r="8" spans="1:10" ht="16.5" thickBot="1">
      <c r="A8" s="245"/>
      <c r="B8" s="276" t="s">
        <v>268</v>
      </c>
      <c r="C8" s="152"/>
      <c r="D8" s="156"/>
      <c r="E8" s="277"/>
      <c r="F8" s="277"/>
      <c r="G8" s="277"/>
      <c r="H8" s="277"/>
      <c r="I8" s="277"/>
      <c r="J8" s="114"/>
    </row>
    <row r="9" spans="1:10" ht="15.75">
      <c r="A9" s="245"/>
      <c r="B9" s="276" t="s">
        <v>269</v>
      </c>
      <c r="C9" s="146"/>
      <c r="D9" s="146"/>
      <c r="E9" s="137"/>
      <c r="F9" s="137"/>
      <c r="G9" s="137"/>
      <c r="H9" s="137"/>
      <c r="I9" s="137"/>
      <c r="J9" s="114"/>
    </row>
    <row r="10" spans="1:10" ht="15.75">
      <c r="A10" s="109"/>
      <c r="B10" s="278">
        <v>2</v>
      </c>
      <c r="C10" s="279" t="s">
        <v>270</v>
      </c>
      <c r="D10" s="279"/>
      <c r="E10" s="142">
        <v>147842</v>
      </c>
      <c r="F10" s="142">
        <v>179913</v>
      </c>
      <c r="G10" s="142">
        <v>196310</v>
      </c>
      <c r="H10" s="142">
        <v>230227</v>
      </c>
      <c r="I10" s="142"/>
      <c r="J10" s="114"/>
    </row>
    <row r="11" spans="1:10" ht="16.5" thickBot="1">
      <c r="A11" s="109"/>
      <c r="B11" s="278"/>
      <c r="C11" s="106"/>
      <c r="D11" s="106"/>
      <c r="E11" s="106"/>
      <c r="F11" s="106"/>
      <c r="G11" s="106"/>
      <c r="H11" s="106"/>
      <c r="I11" s="106"/>
      <c r="J11" s="114"/>
    </row>
    <row r="12" spans="1:10" ht="15.75">
      <c r="A12" s="109"/>
      <c r="B12" s="278"/>
      <c r="C12" s="137"/>
      <c r="D12" s="137"/>
      <c r="E12" s="146"/>
      <c r="F12" s="146"/>
      <c r="G12" s="146"/>
      <c r="H12" s="146"/>
      <c r="I12" s="146"/>
      <c r="J12" s="114"/>
    </row>
    <row r="13" spans="1:10" ht="15.75">
      <c r="A13" s="245"/>
      <c r="B13" s="278">
        <v>3</v>
      </c>
      <c r="C13" s="279" t="s">
        <v>271</v>
      </c>
      <c r="D13" s="279"/>
      <c r="E13" s="106"/>
      <c r="F13" s="106"/>
      <c r="G13" s="106"/>
      <c r="H13" s="106"/>
      <c r="I13" s="106"/>
      <c r="J13" s="114"/>
    </row>
    <row r="14" spans="1:10" ht="12.75">
      <c r="A14" s="245"/>
      <c r="B14" s="278"/>
      <c r="J14" s="114"/>
    </row>
    <row r="15" spans="1:10" ht="12.75">
      <c r="A15" s="245"/>
      <c r="B15" s="278"/>
      <c r="J15" s="114"/>
    </row>
    <row r="16" spans="1:10" ht="15.75">
      <c r="A16" s="109"/>
      <c r="B16" s="278"/>
      <c r="C16" s="281" t="s">
        <v>272</v>
      </c>
      <c r="D16" s="281"/>
      <c r="E16" s="280"/>
      <c r="F16" s="280"/>
      <c r="G16" s="280"/>
      <c r="H16" s="280"/>
      <c r="I16" s="280"/>
      <c r="J16" s="114"/>
    </row>
    <row r="17" spans="1:10" ht="12.75">
      <c r="A17" s="245"/>
      <c r="B17" s="278"/>
      <c r="J17" s="114"/>
    </row>
    <row r="18" spans="1:10" ht="15.75">
      <c r="A18" s="245"/>
      <c r="B18" s="278"/>
      <c r="C18" s="281" t="s">
        <v>273</v>
      </c>
      <c r="D18" s="281"/>
      <c r="E18" s="282"/>
      <c r="F18" s="282"/>
      <c r="G18" s="282"/>
      <c r="H18" s="282"/>
      <c r="I18" s="282"/>
      <c r="J18" s="114"/>
    </row>
    <row r="19" spans="1:10" ht="15.75">
      <c r="A19" s="245"/>
      <c r="B19" s="278"/>
      <c r="C19" s="281"/>
      <c r="D19" s="281"/>
      <c r="E19" s="282"/>
      <c r="F19" s="282"/>
      <c r="G19" s="282"/>
      <c r="H19" s="282"/>
      <c r="I19" s="282"/>
      <c r="J19" s="114"/>
    </row>
    <row r="20" spans="1:10" ht="15.75">
      <c r="A20" s="245"/>
      <c r="B20" s="278"/>
      <c r="C20" s="281"/>
      <c r="D20" s="281"/>
      <c r="E20" s="282"/>
      <c r="F20" s="282"/>
      <c r="G20" s="282"/>
      <c r="H20" s="282"/>
      <c r="I20" s="282"/>
      <c r="J20" s="114"/>
    </row>
    <row r="21" spans="1:10" ht="15.75">
      <c r="A21" s="245"/>
      <c r="B21" s="278"/>
      <c r="C21" s="281"/>
      <c r="D21" s="281"/>
      <c r="E21" s="282"/>
      <c r="F21" s="282"/>
      <c r="G21" s="282"/>
      <c r="H21" s="282"/>
      <c r="I21" s="282"/>
      <c r="J21" s="114"/>
    </row>
    <row r="22" spans="1:10" ht="15.75">
      <c r="A22" s="245"/>
      <c r="B22" s="278"/>
      <c r="C22" s="106"/>
      <c r="D22" s="106"/>
      <c r="E22" s="282"/>
      <c r="F22" s="282"/>
      <c r="G22" s="282"/>
      <c r="H22" s="282"/>
      <c r="I22" s="282"/>
      <c r="J22" s="114"/>
    </row>
    <row r="23" spans="1:10" ht="15.75">
      <c r="A23" s="245"/>
      <c r="B23" s="278"/>
      <c r="C23" s="106"/>
      <c r="D23" s="106"/>
      <c r="E23" s="282"/>
      <c r="F23" s="282"/>
      <c r="G23" s="282"/>
      <c r="H23" s="282"/>
      <c r="I23" s="282"/>
      <c r="J23" s="114"/>
    </row>
    <row r="24" spans="1:10" ht="15.75">
      <c r="A24" s="245"/>
      <c r="B24" s="278"/>
      <c r="C24" s="106"/>
      <c r="D24" s="106"/>
      <c r="E24" s="282"/>
      <c r="F24" s="282"/>
      <c r="G24" s="282"/>
      <c r="H24" s="282"/>
      <c r="I24" s="282"/>
      <c r="J24" s="114"/>
    </row>
    <row r="25" spans="1:10" ht="16.5" thickBot="1">
      <c r="A25" s="245"/>
      <c r="B25" s="278"/>
      <c r="E25" s="283"/>
      <c r="F25" s="283"/>
      <c r="G25" s="283"/>
      <c r="H25" s="283"/>
      <c r="I25" s="283"/>
      <c r="J25" s="114"/>
    </row>
    <row r="26" spans="1:10" ht="9.75" customHeight="1">
      <c r="A26" s="245"/>
      <c r="B26" s="278"/>
      <c r="C26" s="137"/>
      <c r="D26" s="137"/>
      <c r="E26" s="146"/>
      <c r="F26" s="146"/>
      <c r="G26" s="146"/>
      <c r="H26" s="146"/>
      <c r="I26" s="146"/>
      <c r="J26" s="114"/>
    </row>
    <row r="27" spans="1:10" ht="15.75">
      <c r="A27" s="245"/>
      <c r="B27" s="278">
        <v>4</v>
      </c>
      <c r="C27" s="279" t="s">
        <v>274</v>
      </c>
      <c r="D27" s="279"/>
      <c r="J27" s="114"/>
    </row>
    <row r="28" spans="1:10" ht="15.75">
      <c r="A28" s="245"/>
      <c r="B28" s="284"/>
      <c r="C28" s="279" t="s">
        <v>275</v>
      </c>
      <c r="D28" s="279"/>
      <c r="J28" s="114"/>
    </row>
    <row r="29" spans="1:10" ht="15.75">
      <c r="A29" s="245"/>
      <c r="B29" s="285"/>
      <c r="C29" s="106" t="s">
        <v>276</v>
      </c>
      <c r="E29" s="282"/>
      <c r="F29" s="282"/>
      <c r="G29" s="282"/>
      <c r="H29" s="282"/>
      <c r="I29" s="282"/>
      <c r="J29" s="114"/>
    </row>
    <row r="30" spans="1:10" ht="12.75">
      <c r="A30" s="245"/>
      <c r="B30" s="285"/>
      <c r="E30" s="282"/>
      <c r="F30" s="282"/>
      <c r="G30" s="282"/>
      <c r="H30" s="282"/>
      <c r="I30" s="282"/>
      <c r="J30" s="114"/>
    </row>
    <row r="31" spans="1:10" ht="12.75">
      <c r="A31" s="245"/>
      <c r="B31" s="285"/>
      <c r="E31" s="282"/>
      <c r="F31" s="282"/>
      <c r="G31" s="282"/>
      <c r="H31" s="282"/>
      <c r="I31" s="282"/>
      <c r="J31" s="114"/>
    </row>
    <row r="32" spans="1:10" ht="12.75">
      <c r="A32" s="245"/>
      <c r="B32" s="285"/>
      <c r="E32" s="282"/>
      <c r="F32" s="282"/>
      <c r="G32" s="282"/>
      <c r="H32" s="282"/>
      <c r="I32" s="282"/>
      <c r="J32" s="114"/>
    </row>
    <row r="33" spans="1:10" ht="15.75">
      <c r="A33" s="245"/>
      <c r="B33" s="285"/>
      <c r="C33" s="106" t="s">
        <v>277</v>
      </c>
      <c r="D33" s="106"/>
      <c r="E33" s="282"/>
      <c r="F33" s="282"/>
      <c r="G33" s="282"/>
      <c r="H33" s="282"/>
      <c r="I33" s="282"/>
      <c r="J33" s="114"/>
    </row>
    <row r="34" spans="1:10" ht="12.75">
      <c r="A34" s="245"/>
      <c r="B34" s="284"/>
      <c r="E34" s="282"/>
      <c r="F34" s="282"/>
      <c r="G34" s="282"/>
      <c r="H34" s="282"/>
      <c r="I34" s="282"/>
      <c r="J34" s="114"/>
    </row>
    <row r="35" spans="1:10" ht="15.75">
      <c r="A35" s="245"/>
      <c r="B35" s="284"/>
      <c r="C35" s="279"/>
      <c r="D35" s="279"/>
      <c r="E35" s="282"/>
      <c r="F35" s="282"/>
      <c r="G35" s="282"/>
      <c r="H35" s="282"/>
      <c r="I35" s="282"/>
      <c r="J35" s="114"/>
    </row>
    <row r="36" spans="1:10" ht="13.5" thickBot="1">
      <c r="A36" s="245"/>
      <c r="B36" s="285"/>
      <c r="C36" s="286"/>
      <c r="D36" s="286"/>
      <c r="E36" s="287"/>
      <c r="F36" s="287"/>
      <c r="G36" s="287"/>
      <c r="H36" s="287"/>
      <c r="I36" s="287"/>
      <c r="J36" s="114"/>
    </row>
    <row r="37" spans="1:10" ht="15.75">
      <c r="A37" s="245"/>
      <c r="B37" s="284"/>
      <c r="C37" s="106"/>
      <c r="D37" s="106"/>
      <c r="J37" s="114"/>
    </row>
    <row r="38" spans="1:10" ht="15.75">
      <c r="A38" s="109"/>
      <c r="B38" s="278">
        <v>10</v>
      </c>
      <c r="C38" s="279" t="s">
        <v>278</v>
      </c>
      <c r="D38" s="106"/>
      <c r="E38" s="280"/>
      <c r="F38" s="280"/>
      <c r="G38" s="280"/>
      <c r="H38" s="280"/>
      <c r="I38" s="280"/>
      <c r="J38" s="114"/>
    </row>
    <row r="39" spans="1:10" ht="12.75">
      <c r="A39" s="245"/>
      <c r="B39" s="54" t="s">
        <v>0</v>
      </c>
      <c r="J39" s="114"/>
    </row>
    <row r="40" spans="1:10" ht="12.75">
      <c r="A40" s="245"/>
      <c r="B40" s="54"/>
      <c r="C40" s="167" t="s">
        <v>47</v>
      </c>
      <c r="J40" s="114"/>
    </row>
    <row r="41" spans="1:10" ht="15.75">
      <c r="A41" s="245"/>
      <c r="B41" s="284"/>
      <c r="C41" s="167" t="s">
        <v>279</v>
      </c>
      <c r="D41" s="106"/>
      <c r="J41" s="114"/>
    </row>
    <row r="42" spans="1:10" ht="16.5" thickBot="1">
      <c r="A42" s="290"/>
      <c r="B42" s="288"/>
      <c r="C42" s="169"/>
      <c r="D42" s="169"/>
      <c r="E42" s="170"/>
      <c r="F42" s="170"/>
      <c r="G42" s="170"/>
      <c r="H42" s="170"/>
      <c r="I42" s="170"/>
      <c r="J42" s="171"/>
    </row>
    <row r="43" spans="2:4" ht="16.5" thickTop="1">
      <c r="B43" s="106"/>
      <c r="C43" s="106"/>
      <c r="D43" s="106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5"/>
  <sheetViews>
    <sheetView tabSelected="1" zoomScale="70" zoomScaleNormal="70" workbookViewId="0" topLeftCell="B1">
      <selection activeCell="B1" sqref="B1"/>
    </sheetView>
  </sheetViews>
  <sheetFormatPr defaultColWidth="12.57421875" defaultRowHeight="12.75"/>
  <cols>
    <col min="1" max="1" width="21.00390625" style="57" hidden="1" customWidth="1"/>
    <col min="2" max="2" width="12.57421875" style="3" customWidth="1"/>
    <col min="3" max="3" width="66.140625" style="130" customWidth="1"/>
    <col min="4" max="6" width="12.57421875" style="3" customWidth="1"/>
    <col min="7" max="7" width="14.00390625" style="3" bestFit="1" customWidth="1"/>
    <col min="8" max="16384" width="12.57421875" style="3" customWidth="1"/>
  </cols>
  <sheetData>
    <row r="1" spans="3:10" ht="18" customHeight="1">
      <c r="C1" s="291" t="s">
        <v>20</v>
      </c>
      <c r="D1" s="2"/>
      <c r="J1" s="118"/>
    </row>
    <row r="2" spans="2:4" ht="11.25" customHeight="1" thickBot="1">
      <c r="B2" s="106"/>
      <c r="C2" s="119"/>
      <c r="D2" s="106"/>
    </row>
    <row r="3" spans="1:10" ht="11.25" customHeight="1" thickTop="1">
      <c r="A3" s="177"/>
      <c r="B3" s="172"/>
      <c r="C3" s="120"/>
      <c r="D3" s="121"/>
      <c r="E3" s="122"/>
      <c r="F3" s="122"/>
      <c r="G3" s="122"/>
      <c r="H3" s="122"/>
      <c r="I3" s="122"/>
      <c r="J3" s="123"/>
    </row>
    <row r="4" spans="1:10" ht="18.75">
      <c r="A4" s="66"/>
      <c r="B4" s="173"/>
      <c r="C4" s="345" t="s">
        <v>21</v>
      </c>
      <c r="D4" s="124"/>
      <c r="E4" s="125" t="s">
        <v>22</v>
      </c>
      <c r="F4" s="126"/>
      <c r="G4" s="127"/>
      <c r="H4" s="126"/>
      <c r="I4" s="128"/>
      <c r="J4" s="114"/>
    </row>
    <row r="5" spans="1:10" ht="15.75">
      <c r="A5" s="66"/>
      <c r="B5" s="173"/>
      <c r="C5" s="346" t="s">
        <v>23</v>
      </c>
      <c r="D5" s="129" t="s">
        <v>2</v>
      </c>
      <c r="E5" s="18">
        <v>2003</v>
      </c>
      <c r="F5" s="18">
        <v>2004</v>
      </c>
      <c r="G5" s="18">
        <v>2005</v>
      </c>
      <c r="H5" s="18">
        <v>2006</v>
      </c>
      <c r="I5" s="18">
        <v>2007</v>
      </c>
      <c r="J5" s="114"/>
    </row>
    <row r="6" spans="1:10" ht="15.75">
      <c r="A6" s="66"/>
      <c r="B6" s="173"/>
      <c r="C6" s="345" t="s">
        <v>280</v>
      </c>
      <c r="D6" s="129" t="s">
        <v>24</v>
      </c>
      <c r="E6" s="21" t="s">
        <v>25</v>
      </c>
      <c r="F6" s="21" t="s">
        <v>25</v>
      </c>
      <c r="G6" s="21" t="s">
        <v>26</v>
      </c>
      <c r="H6" s="21" t="s">
        <v>281</v>
      </c>
      <c r="I6" s="18" t="s">
        <v>27</v>
      </c>
      <c r="J6" s="114"/>
    </row>
    <row r="7" spans="1:10" ht="16.5" thickBot="1">
      <c r="A7" s="66"/>
      <c r="B7" s="173"/>
      <c r="D7" s="131"/>
      <c r="E7" s="132"/>
      <c r="F7" s="132"/>
      <c r="G7" s="132"/>
      <c r="H7" s="132"/>
      <c r="I7" s="133"/>
      <c r="J7" s="114"/>
    </row>
    <row r="8" spans="1:10" ht="15.75">
      <c r="A8" s="66"/>
      <c r="B8" s="173"/>
      <c r="C8" s="134"/>
      <c r="D8" s="135"/>
      <c r="E8" s="136"/>
      <c r="F8" s="137"/>
      <c r="G8" s="137"/>
      <c r="H8" s="137"/>
      <c r="I8" s="138"/>
      <c r="J8" s="114"/>
    </row>
    <row r="9" spans="1:10" ht="16.5" thickBot="1">
      <c r="A9" s="66"/>
      <c r="B9" s="173"/>
      <c r="C9" s="139" t="s">
        <v>28</v>
      </c>
      <c r="D9" s="102" t="s">
        <v>3</v>
      </c>
      <c r="E9" s="124"/>
      <c r="F9" s="96"/>
      <c r="G9" s="96"/>
      <c r="H9" s="96"/>
      <c r="I9" s="453"/>
      <c r="J9" s="114"/>
    </row>
    <row r="10" spans="1:10" ht="17.25" thickBot="1" thickTop="1">
      <c r="A10" s="66"/>
      <c r="B10" s="173"/>
      <c r="C10" s="292" t="s">
        <v>29</v>
      </c>
      <c r="D10" s="26" t="s">
        <v>4</v>
      </c>
      <c r="E10" s="140">
        <f>+E11+E13+E14</f>
        <v>-1365187</v>
      </c>
      <c r="F10" s="149">
        <f>+F11+F13+F14</f>
        <v>-1336355</v>
      </c>
      <c r="G10" s="149">
        <f>+G11+G13+G14</f>
        <v>-1715712.6153846155</v>
      </c>
      <c r="H10" s="149">
        <f>+H11+H13+H14</f>
        <v>-2144000.640847713</v>
      </c>
      <c r="I10" s="150">
        <f>+I11+I13+I14</f>
        <v>-1698217.7431806382</v>
      </c>
      <c r="J10" s="114"/>
    </row>
    <row r="11" spans="1:10" ht="16.5" thickTop="1">
      <c r="A11" s="66"/>
      <c r="B11" s="173"/>
      <c r="C11" s="292" t="s">
        <v>30</v>
      </c>
      <c r="D11" s="102" t="s">
        <v>5</v>
      </c>
      <c r="E11" s="141">
        <f>+'Table 2A'!D58</f>
        <v>-1094060</v>
      </c>
      <c r="F11" s="141">
        <f>+'Table 2A'!E58</f>
        <v>-1229734</v>
      </c>
      <c r="G11" s="141">
        <f>+'Table 2A'!F58</f>
        <v>-1583077</v>
      </c>
      <c r="H11" s="141">
        <f>+'Table 2A'!G58</f>
        <v>-2348935.500847713</v>
      </c>
      <c r="I11" s="141">
        <f>+'Table 2A'!H58</f>
        <v>-1771643.2431806382</v>
      </c>
      <c r="J11" s="114"/>
    </row>
    <row r="12" spans="1:10" ht="15.75">
      <c r="A12" s="66"/>
      <c r="B12" s="173"/>
      <c r="C12" s="292" t="s">
        <v>31</v>
      </c>
      <c r="D12" s="102" t="s">
        <v>6</v>
      </c>
      <c r="E12" s="142" t="s">
        <v>1</v>
      </c>
      <c r="F12" s="142" t="s">
        <v>1</v>
      </c>
      <c r="G12" s="142" t="s">
        <v>1</v>
      </c>
      <c r="H12" s="142" t="s">
        <v>1</v>
      </c>
      <c r="I12" s="142" t="s">
        <v>1</v>
      </c>
      <c r="J12" s="114"/>
    </row>
    <row r="13" spans="1:10" ht="15.75">
      <c r="A13" s="66"/>
      <c r="B13" s="173"/>
      <c r="C13" s="292" t="s">
        <v>32</v>
      </c>
      <c r="D13" s="102" t="s">
        <v>7</v>
      </c>
      <c r="E13" s="142">
        <f>+'Table 2C'!D40</f>
        <v>-29272</v>
      </c>
      <c r="F13" s="142">
        <f>+'Table 2C'!E40</f>
        <v>-44949</v>
      </c>
      <c r="G13" s="142">
        <f>+'Table 2C'!F40</f>
        <v>-95300.61538461538</v>
      </c>
      <c r="H13" s="142">
        <f>+'Table 2C'!G40</f>
        <v>-185854.14000000013</v>
      </c>
      <c r="I13" s="142">
        <f>+'Table 2C'!H40</f>
        <v>-66100</v>
      </c>
      <c r="J13" s="114"/>
    </row>
    <row r="14" spans="1:10" ht="15.75">
      <c r="A14" s="66"/>
      <c r="B14" s="173"/>
      <c r="C14" s="292" t="s">
        <v>33</v>
      </c>
      <c r="D14" s="102" t="s">
        <v>8</v>
      </c>
      <c r="E14" s="142">
        <f>+'Table 2D'!D40</f>
        <v>-241855</v>
      </c>
      <c r="F14" s="142">
        <f>+'Table 2D'!E40</f>
        <v>-61672</v>
      </c>
      <c r="G14" s="142">
        <f>+'Table 2D'!F40</f>
        <v>-37335</v>
      </c>
      <c r="H14" s="142">
        <f>+'Table 2D'!G40</f>
        <v>390789</v>
      </c>
      <c r="I14" s="142">
        <f>+'Table 2D'!H40</f>
        <v>139525.5</v>
      </c>
      <c r="J14" s="114"/>
    </row>
    <row r="15" spans="1:10" ht="16.5" thickBot="1">
      <c r="A15" s="66"/>
      <c r="B15" s="173"/>
      <c r="C15" s="143"/>
      <c r="D15" s="144"/>
      <c r="E15" s="350"/>
      <c r="F15" s="351"/>
      <c r="G15" s="351"/>
      <c r="H15" s="351"/>
      <c r="I15" s="352"/>
      <c r="J15" s="114"/>
    </row>
    <row r="16" spans="1:10" ht="15.75">
      <c r="A16" s="66"/>
      <c r="B16" s="173"/>
      <c r="C16" s="145"/>
      <c r="D16" s="138"/>
      <c r="E16" s="353"/>
      <c r="F16" s="354"/>
      <c r="G16" s="354"/>
      <c r="H16" s="354"/>
      <c r="I16" s="355"/>
      <c r="J16" s="114"/>
    </row>
    <row r="17" spans="1:10" ht="16.5" thickBot="1">
      <c r="A17" s="66"/>
      <c r="B17" s="173"/>
      <c r="C17" s="139" t="s">
        <v>34</v>
      </c>
      <c r="D17" s="148"/>
      <c r="E17" s="356"/>
      <c r="F17" s="357"/>
      <c r="G17" s="357"/>
      <c r="H17" s="357"/>
      <c r="I17" s="358"/>
      <c r="J17" s="114"/>
    </row>
    <row r="18" spans="1:10" ht="17.25" thickBot="1" thickTop="1">
      <c r="A18" s="66"/>
      <c r="B18" s="173"/>
      <c r="C18" s="139" t="s">
        <v>35</v>
      </c>
      <c r="D18" s="91"/>
      <c r="E18" s="140">
        <v>10981849</v>
      </c>
      <c r="F18" s="149">
        <v>12296209</v>
      </c>
      <c r="G18" s="149">
        <v>13582404</v>
      </c>
      <c r="H18" s="149">
        <v>15557839</v>
      </c>
      <c r="I18" s="150">
        <v>16885841.330693603</v>
      </c>
      <c r="J18" s="114"/>
    </row>
    <row r="19" spans="1:10" ht="16.5" thickTop="1">
      <c r="A19" s="66"/>
      <c r="B19" s="173"/>
      <c r="C19" s="293" t="s">
        <v>36</v>
      </c>
      <c r="D19" s="151"/>
      <c r="E19" s="359"/>
      <c r="F19" s="360"/>
      <c r="G19" s="360"/>
      <c r="H19" s="360"/>
      <c r="I19" s="361"/>
      <c r="J19" s="114"/>
    </row>
    <row r="20" spans="1:10" ht="15.75">
      <c r="A20" s="66"/>
      <c r="B20" s="173"/>
      <c r="C20" s="292" t="s">
        <v>37</v>
      </c>
      <c r="D20" s="102" t="s">
        <v>9</v>
      </c>
      <c r="E20" s="153">
        <v>71</v>
      </c>
      <c r="F20" s="153">
        <v>223</v>
      </c>
      <c r="G20" s="153">
        <v>129</v>
      </c>
      <c r="H20" s="153">
        <v>3750</v>
      </c>
      <c r="I20" s="362"/>
      <c r="J20" s="114"/>
    </row>
    <row r="21" spans="1:10" ht="15.75">
      <c r="A21" s="66"/>
      <c r="B21" s="173"/>
      <c r="C21" s="292" t="s">
        <v>38</v>
      </c>
      <c r="D21" s="26" t="s">
        <v>10</v>
      </c>
      <c r="E21" s="142">
        <v>9363201</v>
      </c>
      <c r="F21" s="142">
        <v>10863473</v>
      </c>
      <c r="G21" s="142">
        <v>12153912</v>
      </c>
      <c r="H21" s="142">
        <v>13734488.999999998</v>
      </c>
      <c r="I21" s="363"/>
      <c r="J21" s="114"/>
    </row>
    <row r="22" spans="1:10" ht="15.75">
      <c r="A22" s="66"/>
      <c r="B22" s="173"/>
      <c r="C22" s="293" t="s">
        <v>39</v>
      </c>
      <c r="D22" s="102" t="s">
        <v>11</v>
      </c>
      <c r="E22" s="141">
        <v>2056237</v>
      </c>
      <c r="F22" s="141">
        <v>2044557</v>
      </c>
      <c r="G22" s="141">
        <v>2057204</v>
      </c>
      <c r="H22" s="141">
        <v>2386574</v>
      </c>
      <c r="I22" s="362"/>
      <c r="J22" s="114"/>
    </row>
    <row r="23" spans="1:10" ht="15.75">
      <c r="A23" s="66"/>
      <c r="B23" s="173"/>
      <c r="C23" s="293" t="s">
        <v>40</v>
      </c>
      <c r="D23" s="102" t="s">
        <v>12</v>
      </c>
      <c r="E23" s="142">
        <v>7306964</v>
      </c>
      <c r="F23" s="142">
        <v>8818916</v>
      </c>
      <c r="G23" s="142">
        <v>10096708</v>
      </c>
      <c r="H23" s="142">
        <v>11347914.999999998</v>
      </c>
      <c r="I23" s="362"/>
      <c r="J23" s="114"/>
    </row>
    <row r="24" spans="1:10" ht="15.75">
      <c r="A24" s="66"/>
      <c r="B24" s="173"/>
      <c r="C24" s="292" t="s">
        <v>41</v>
      </c>
      <c r="D24" s="102" t="s">
        <v>13</v>
      </c>
      <c r="E24" s="142">
        <v>1618577</v>
      </c>
      <c r="F24" s="142">
        <v>1432513</v>
      </c>
      <c r="G24" s="142">
        <v>1428363</v>
      </c>
      <c r="H24" s="142">
        <v>1819600</v>
      </c>
      <c r="I24" s="363"/>
      <c r="J24" s="114"/>
    </row>
    <row r="25" spans="1:10" ht="15.75">
      <c r="A25" s="66"/>
      <c r="B25" s="173"/>
      <c r="C25" s="293" t="s">
        <v>39</v>
      </c>
      <c r="D25" s="26" t="s">
        <v>14</v>
      </c>
      <c r="E25" s="142">
        <v>93852</v>
      </c>
      <c r="F25" s="142">
        <v>128679</v>
      </c>
      <c r="G25" s="142">
        <v>104909</v>
      </c>
      <c r="H25" s="142">
        <v>125812</v>
      </c>
      <c r="I25" s="362"/>
      <c r="J25" s="114"/>
    </row>
    <row r="26" spans="1:10" ht="15.75">
      <c r="A26" s="66"/>
      <c r="B26" s="173"/>
      <c r="C26" s="293" t="s">
        <v>40</v>
      </c>
      <c r="D26" s="26" t="s">
        <v>15</v>
      </c>
      <c r="E26" s="142">
        <v>1524725</v>
      </c>
      <c r="F26" s="153">
        <v>1303834</v>
      </c>
      <c r="G26" s="153">
        <v>1323454</v>
      </c>
      <c r="H26" s="153">
        <v>1693788</v>
      </c>
      <c r="I26" s="362"/>
      <c r="J26" s="114"/>
    </row>
    <row r="27" spans="1:10" ht="16.5" thickBot="1">
      <c r="A27" s="66"/>
      <c r="B27" s="173"/>
      <c r="C27" s="154"/>
      <c r="D27" s="155"/>
      <c r="E27" s="364"/>
      <c r="F27" s="351"/>
      <c r="G27" s="351"/>
      <c r="H27" s="351"/>
      <c r="I27" s="365"/>
      <c r="J27" s="114"/>
    </row>
    <row r="28" spans="1:10" ht="15.75">
      <c r="A28" s="66"/>
      <c r="B28" s="173"/>
      <c r="C28" s="157"/>
      <c r="D28" s="158"/>
      <c r="E28" s="353"/>
      <c r="F28" s="354"/>
      <c r="G28" s="354"/>
      <c r="H28" s="354"/>
      <c r="I28" s="366"/>
      <c r="J28" s="114"/>
    </row>
    <row r="29" spans="1:10" ht="15.75">
      <c r="A29" s="66"/>
      <c r="B29" s="173"/>
      <c r="C29" s="139" t="s">
        <v>42</v>
      </c>
      <c r="D29" s="148"/>
      <c r="E29" s="359"/>
      <c r="F29" s="360"/>
      <c r="G29" s="360"/>
      <c r="H29" s="360"/>
      <c r="I29" s="367"/>
      <c r="J29" s="114"/>
    </row>
    <row r="30" spans="1:10" ht="15.75">
      <c r="A30" s="66"/>
      <c r="B30" s="174"/>
      <c r="C30" s="139" t="s">
        <v>43</v>
      </c>
      <c r="D30" s="102" t="s">
        <v>16</v>
      </c>
      <c r="E30" s="159">
        <v>657882</v>
      </c>
      <c r="F30" s="159">
        <v>733655</v>
      </c>
      <c r="G30" s="159">
        <v>873037</v>
      </c>
      <c r="H30" s="159">
        <v>1056189.469</v>
      </c>
      <c r="I30" s="159">
        <v>894300</v>
      </c>
      <c r="J30" s="114"/>
    </row>
    <row r="31" spans="1:10" ht="15.75">
      <c r="A31" s="66"/>
      <c r="B31" s="174"/>
      <c r="C31" s="139" t="s">
        <v>44</v>
      </c>
      <c r="D31" s="102" t="s">
        <v>17</v>
      </c>
      <c r="E31" s="159">
        <v>766899</v>
      </c>
      <c r="F31" s="159">
        <v>906667</v>
      </c>
      <c r="G31" s="159">
        <v>908429</v>
      </c>
      <c r="H31" s="159">
        <v>916914.709</v>
      </c>
      <c r="I31" s="159">
        <v>1080601.447</v>
      </c>
      <c r="J31" s="114"/>
    </row>
    <row r="32" spans="1:10" s="178" customFormat="1" ht="15.75">
      <c r="A32" s="66"/>
      <c r="B32" s="175"/>
      <c r="C32" s="294" t="s">
        <v>45</v>
      </c>
      <c r="D32" s="160" t="s">
        <v>18</v>
      </c>
      <c r="E32" s="161">
        <v>760264</v>
      </c>
      <c r="F32" s="161">
        <v>902967</v>
      </c>
      <c r="G32" s="161">
        <v>910595</v>
      </c>
      <c r="H32" s="161">
        <v>929015.709</v>
      </c>
      <c r="I32" s="161">
        <v>1090601.447</v>
      </c>
      <c r="J32" s="162"/>
    </row>
    <row r="33" spans="1:10" ht="16.5" thickBot="1">
      <c r="A33" s="66"/>
      <c r="B33" s="174"/>
      <c r="C33" s="163"/>
      <c r="D33" s="164"/>
      <c r="E33" s="368"/>
      <c r="F33" s="369"/>
      <c r="G33" s="369"/>
      <c r="H33" s="369"/>
      <c r="I33" s="51"/>
      <c r="J33" s="114"/>
    </row>
    <row r="34" spans="1:10" ht="16.5" thickBot="1">
      <c r="A34" s="66"/>
      <c r="B34" s="174"/>
      <c r="C34" s="134"/>
      <c r="D34" s="147"/>
      <c r="E34" s="370"/>
      <c r="F34" s="371"/>
      <c r="G34" s="371"/>
      <c r="H34" s="371"/>
      <c r="I34" s="372"/>
      <c r="J34" s="114"/>
    </row>
    <row r="35" spans="1:10" ht="17.25" thickBot="1" thickTop="1">
      <c r="A35" s="66"/>
      <c r="B35" s="174"/>
      <c r="C35" s="139" t="s">
        <v>46</v>
      </c>
      <c r="D35" s="102" t="s">
        <v>19</v>
      </c>
      <c r="E35" s="140">
        <v>18935672</v>
      </c>
      <c r="F35" s="149">
        <v>20712284</v>
      </c>
      <c r="G35" s="149">
        <v>22026763</v>
      </c>
      <c r="H35" s="149">
        <v>23561549</v>
      </c>
      <c r="I35" s="150">
        <v>25500000</v>
      </c>
      <c r="J35" s="114"/>
    </row>
    <row r="36" spans="1:10" ht="11.25" customHeight="1" thickTop="1">
      <c r="A36" s="66"/>
      <c r="B36" s="54"/>
      <c r="C36" s="165"/>
      <c r="D36" s="106"/>
      <c r="J36" s="114"/>
    </row>
    <row r="37" spans="1:10" ht="15.75">
      <c r="A37" s="66"/>
      <c r="B37" s="174"/>
      <c r="C37" s="166" t="s">
        <v>47</v>
      </c>
      <c r="D37" s="167"/>
      <c r="E37" s="336"/>
      <c r="H37" s="454"/>
      <c r="J37" s="114"/>
    </row>
    <row r="38" spans="1:10" ht="14.25" customHeight="1" thickBot="1">
      <c r="A38" s="179"/>
      <c r="B38" s="176"/>
      <c r="C38" s="168"/>
      <c r="D38" s="169"/>
      <c r="E38" s="170"/>
      <c r="F38" s="170"/>
      <c r="G38" s="170"/>
      <c r="H38" s="455"/>
      <c r="I38" s="170"/>
      <c r="J38" s="171"/>
    </row>
    <row r="39" ht="13.5" thickTop="1"/>
    <row r="41" spans="2:10" ht="15">
      <c r="B41" s="295" t="s">
        <v>48</v>
      </c>
      <c r="C41" s="296"/>
      <c r="D41" s="297"/>
      <c r="E41" s="297"/>
      <c r="F41" s="297"/>
      <c r="G41" s="297"/>
      <c r="H41" s="297"/>
      <c r="I41" s="297"/>
      <c r="J41" s="298"/>
    </row>
    <row r="42" spans="2:10" ht="15.75">
      <c r="B42" s="299"/>
      <c r="C42" s="300" t="s">
        <v>49</v>
      </c>
      <c r="D42" s="96"/>
      <c r="E42" s="113">
        <f>IF(E10="M",0,E10)-IF(E11="M",0,E11)-IF(E12="M",0,E12)-IF(E13="M",0,E13)-IF(E14="M",0,E14)</f>
        <v>0</v>
      </c>
      <c r="F42" s="113">
        <f>IF(F10="M",0,F10)-IF(F11="M",0,F11)-IF(F12="M",0,F12)-IF(F13="M",0,F13)-IF(F14="M",0,F14)</f>
        <v>0</v>
      </c>
      <c r="G42" s="113">
        <f>IF(G10="M",0,G10)-IF(G11="M",0,G11)-IF(G12="M",0,G12)-IF(G13="M",0,G13)-IF(G14="M",0,G14)</f>
        <v>-1.1641532182693481E-10</v>
      </c>
      <c r="H42" s="113">
        <f>IF(H10="M",0,H10)-IF(H11="M",0,H11)-IF(H12="M",0,H12)-IF(H13="M",0,H13)-IF(H14="M",0,H14)</f>
        <v>0</v>
      </c>
      <c r="I42" s="113">
        <f>IF(I10="M",0,I10)-IF(I11="M",0,I11)-IF(I12="M",0,I12)-IF(I13="M",0,I13)-IF(I14="M",0,I14)</f>
        <v>0</v>
      </c>
      <c r="J42" s="301"/>
    </row>
    <row r="43" spans="2:10" ht="15.75">
      <c r="B43" s="302"/>
      <c r="C43" s="300" t="s">
        <v>50</v>
      </c>
      <c r="D43" s="96"/>
      <c r="E43" s="113">
        <f>IF(E18="M",0,E18)-IF(E20="M",0,E20)-IF(E21="M",0,E21)-IF(E24="M",0,E24)</f>
        <v>0</v>
      </c>
      <c r="F43" s="113">
        <f>IF(F18="M",0,F18)-IF(F20="M",0,F20)-IF(F21="M",0,F21)-IF(F24="M",0,F24)</f>
        <v>0</v>
      </c>
      <c r="G43" s="113">
        <f>IF(G18="M",0,G18)-IF(G20="M",0,G20)-IF(G21="M",0,G21)-IF(G24="M",0,G24)</f>
        <v>0</v>
      </c>
      <c r="H43" s="113">
        <f>IF(H18="M",0,H18)-IF(H20="M",0,H20)-IF(H21="M",0,H21)-IF(H24="M",0,H24)</f>
        <v>1.862645149230957E-09</v>
      </c>
      <c r="I43" s="113"/>
      <c r="J43" s="301"/>
    </row>
    <row r="44" spans="2:10" ht="15.75">
      <c r="B44" s="302"/>
      <c r="C44" s="300" t="s">
        <v>51</v>
      </c>
      <c r="D44" s="96"/>
      <c r="E44" s="113">
        <f>IF(E21="M",0,E21)-IF(E22="M",0,E22)-IF(E23="M",0,E23)</f>
        <v>0</v>
      </c>
      <c r="F44" s="113">
        <f>IF(F21="M",0,F21)-IF(F22="M",0,F22)-IF(F23="M",0,F23)</f>
        <v>0</v>
      </c>
      <c r="G44" s="113">
        <f>IF(G21="M",0,G21)-IF(G22="M",0,G22)-IF(G23="M",0,G23)</f>
        <v>0</v>
      </c>
      <c r="H44" s="113">
        <f>IF(H21="M",0,H21)-IF(H22="M",0,H22)-IF(H23="M",0,H23)</f>
        <v>0</v>
      </c>
      <c r="I44" s="113"/>
      <c r="J44" s="301"/>
    </row>
    <row r="45" spans="2:10" ht="15.75">
      <c r="B45" s="303"/>
      <c r="C45" s="304" t="s">
        <v>52</v>
      </c>
      <c r="D45" s="305"/>
      <c r="E45" s="306">
        <f>IF(E24="M",0,E24)-IF(E25="M",0,E25)-IF(E26="M",0,E26)</f>
        <v>0</v>
      </c>
      <c r="F45" s="306">
        <f>IF(F24="M",0,F24)-IF(F25="M",0,F25)-IF(F26="M",0,F26)</f>
        <v>0</v>
      </c>
      <c r="G45" s="306">
        <f>IF(G24="M",0,G24)-IF(G25="M",0,G25)-IF(G26="M",0,G26)</f>
        <v>0</v>
      </c>
      <c r="H45" s="306">
        <f>IF(H24="M",0,H24)-IF(H25="M",0,H25)-IF(H26="M",0,H26)</f>
        <v>0</v>
      </c>
      <c r="I45" s="306"/>
      <c r="J45" s="307"/>
    </row>
    <row r="46" ht="15.75">
      <c r="D46" s="106"/>
    </row>
    <row r="47" ht="10.5" customHeight="1">
      <c r="D47" s="106"/>
    </row>
    <row r="48" ht="15.75">
      <c r="D48" s="106"/>
    </row>
    <row r="49" ht="15.75">
      <c r="D49" s="106"/>
    </row>
    <row r="50" ht="6" customHeight="1">
      <c r="D50" s="106"/>
    </row>
    <row r="51" ht="15.75">
      <c r="D51" s="106"/>
    </row>
    <row r="52" ht="15.75">
      <c r="D52" s="106"/>
    </row>
    <row r="53" ht="15.75">
      <c r="D53" s="106"/>
    </row>
    <row r="54" ht="15.75">
      <c r="D54" s="106"/>
    </row>
    <row r="55" ht="15.75">
      <c r="D55" s="106"/>
    </row>
    <row r="56" ht="15.75">
      <c r="D56" s="106"/>
    </row>
    <row r="57" ht="15.75">
      <c r="D57" s="106"/>
    </row>
    <row r="58" ht="15.75">
      <c r="D58" s="106"/>
    </row>
    <row r="59" ht="15.75">
      <c r="D59" s="106"/>
    </row>
    <row r="60" ht="15.75">
      <c r="D60" s="106"/>
    </row>
    <row r="61" ht="15.75">
      <c r="D61" s="106"/>
    </row>
    <row r="62" ht="15.75">
      <c r="D62" s="106"/>
    </row>
    <row r="63" ht="15.75">
      <c r="D63" s="106"/>
    </row>
    <row r="64" ht="15.75">
      <c r="D64" s="106"/>
    </row>
    <row r="65" ht="15.75">
      <c r="D65" s="106"/>
    </row>
    <row r="66" ht="15.75">
      <c r="D66" s="106"/>
    </row>
    <row r="67" ht="15.75">
      <c r="D67" s="106"/>
    </row>
    <row r="68" ht="15.75">
      <c r="D68" s="106"/>
    </row>
    <row r="69" ht="15.75">
      <c r="D69" s="106"/>
    </row>
    <row r="70" ht="15.75">
      <c r="D70" s="106"/>
    </row>
    <row r="71" ht="15.75">
      <c r="D71" s="106"/>
    </row>
    <row r="72" ht="15.75">
      <c r="D72" s="106"/>
    </row>
    <row r="73" ht="15.75">
      <c r="D73" s="106"/>
    </row>
    <row r="74" ht="15.75">
      <c r="D74" s="106"/>
    </row>
    <row r="76" ht="9" customHeight="1"/>
    <row r="78" ht="12" customHeight="1"/>
    <row r="81" ht="11.25" customHeight="1"/>
    <row r="83" ht="15.75">
      <c r="D83" s="106"/>
    </row>
    <row r="84" ht="15.75">
      <c r="D84" s="106"/>
    </row>
    <row r="85" ht="15.75">
      <c r="D85" s="106"/>
    </row>
    <row r="86" ht="10.5" customHeight="1">
      <c r="D86" s="106"/>
    </row>
    <row r="87" ht="15.75">
      <c r="D87" s="106"/>
    </row>
    <row r="88" ht="15.75">
      <c r="D88" s="106"/>
    </row>
    <row r="89" ht="6" customHeight="1">
      <c r="D89" s="106"/>
    </row>
    <row r="90" ht="15.75">
      <c r="D90" s="106"/>
    </row>
    <row r="91" ht="15.75">
      <c r="D91" s="106"/>
    </row>
    <row r="92" ht="15.75">
      <c r="D92" s="106"/>
    </row>
    <row r="93" ht="15.75">
      <c r="D93" s="106"/>
    </row>
    <row r="94" ht="15.75">
      <c r="D94" s="106"/>
    </row>
    <row r="95" ht="15.75">
      <c r="D95" s="106"/>
    </row>
    <row r="96" ht="15.75">
      <c r="D96" s="106"/>
    </row>
    <row r="97" ht="15.75">
      <c r="D97" s="106"/>
    </row>
    <row r="98" ht="15.75">
      <c r="D98" s="106"/>
    </row>
    <row r="99" ht="15.75">
      <c r="D99" s="106"/>
    </row>
    <row r="100" ht="15.75">
      <c r="D100" s="106"/>
    </row>
    <row r="101" ht="15.75">
      <c r="D101" s="106"/>
    </row>
    <row r="102" ht="15.75">
      <c r="D102" s="106"/>
    </row>
    <row r="103" ht="15.75">
      <c r="D103" s="106"/>
    </row>
    <row r="104" ht="15.75">
      <c r="D104" s="106"/>
    </row>
    <row r="105" ht="15.75">
      <c r="D105" s="106"/>
    </row>
    <row r="106" ht="15.75">
      <c r="D106" s="106"/>
    </row>
    <row r="107" ht="15.75">
      <c r="D107" s="106"/>
    </row>
    <row r="108" ht="15.75">
      <c r="D108" s="106"/>
    </row>
    <row r="109" ht="15.75">
      <c r="D109" s="106"/>
    </row>
    <row r="110" ht="15.75">
      <c r="D110" s="106"/>
    </row>
    <row r="112" ht="9" customHeight="1"/>
    <row r="114" ht="12" customHeight="1"/>
    <row r="117" ht="11.25" customHeight="1"/>
    <row r="119" ht="15.75">
      <c r="D119" s="106"/>
    </row>
    <row r="120" ht="15.75">
      <c r="D120" s="106"/>
    </row>
    <row r="121" ht="15.75">
      <c r="D121" s="106"/>
    </row>
    <row r="122" ht="10.5" customHeight="1">
      <c r="D122" s="106"/>
    </row>
    <row r="123" ht="15.75">
      <c r="D123" s="106"/>
    </row>
    <row r="124" ht="15.75">
      <c r="D124" s="106"/>
    </row>
    <row r="125" ht="6" customHeight="1">
      <c r="D125" s="106"/>
    </row>
    <row r="126" ht="15.75">
      <c r="D126" s="106"/>
    </row>
    <row r="127" ht="15.75">
      <c r="D127" s="106"/>
    </row>
    <row r="128" ht="15.75">
      <c r="D128" s="106"/>
    </row>
    <row r="129" ht="15.75">
      <c r="D129" s="106"/>
    </row>
    <row r="130" ht="15.75">
      <c r="D130" s="106"/>
    </row>
    <row r="131" ht="15.75">
      <c r="D131" s="106"/>
    </row>
    <row r="132" ht="15.75">
      <c r="D132" s="106"/>
    </row>
    <row r="133" ht="15.75">
      <c r="D133" s="106"/>
    </row>
    <row r="134" ht="15.75">
      <c r="D134" s="106"/>
    </row>
    <row r="135" ht="15.75">
      <c r="D135" s="106"/>
    </row>
    <row r="136" ht="15.75">
      <c r="D136" s="106"/>
    </row>
    <row r="137" ht="15.75">
      <c r="D137" s="106"/>
    </row>
    <row r="138" ht="15.75">
      <c r="D138" s="106"/>
    </row>
    <row r="139" ht="15.75">
      <c r="D139" s="106"/>
    </row>
    <row r="140" ht="15.75">
      <c r="D140" s="106"/>
    </row>
    <row r="141" ht="15.75">
      <c r="D141" s="106"/>
    </row>
    <row r="142" ht="15.75">
      <c r="D142" s="106"/>
    </row>
    <row r="143" ht="15.75">
      <c r="D143" s="106"/>
    </row>
    <row r="144" ht="15.75">
      <c r="D144" s="106"/>
    </row>
    <row r="145" ht="15.75">
      <c r="D145" s="106"/>
    </row>
    <row r="146" ht="15.75">
      <c r="D146" s="106"/>
    </row>
    <row r="148" ht="9" customHeight="1"/>
    <row r="150" ht="12" customHeight="1"/>
    <row r="153" ht="11.25" customHeight="1"/>
    <row r="155" ht="15.75">
      <c r="D155" s="106"/>
    </row>
    <row r="156" ht="15.75">
      <c r="D156" s="106"/>
    </row>
    <row r="157" ht="15.75">
      <c r="D157" s="106"/>
    </row>
    <row r="158" ht="10.5" customHeight="1">
      <c r="D158" s="106"/>
    </row>
    <row r="159" ht="15.75">
      <c r="D159" s="106"/>
    </row>
    <row r="160" ht="15.75">
      <c r="D160" s="106"/>
    </row>
    <row r="161" ht="6" customHeight="1">
      <c r="D161" s="106"/>
    </row>
    <row r="162" ht="15.75">
      <c r="D162" s="106"/>
    </row>
    <row r="163" ht="15.75">
      <c r="D163" s="106"/>
    </row>
    <row r="164" ht="15.75">
      <c r="D164" s="106"/>
    </row>
    <row r="165" ht="15.75">
      <c r="D165" s="106"/>
    </row>
    <row r="166" ht="15.75">
      <c r="D166" s="106"/>
    </row>
    <row r="167" ht="15.75">
      <c r="D167" s="106"/>
    </row>
    <row r="168" ht="15.75">
      <c r="D168" s="106"/>
    </row>
    <row r="169" ht="15.75">
      <c r="D169" s="106"/>
    </row>
    <row r="170" ht="15.75">
      <c r="D170" s="106"/>
    </row>
    <row r="171" ht="15.75">
      <c r="D171" s="106"/>
    </row>
    <row r="172" ht="15.75">
      <c r="D172" s="106"/>
    </row>
    <row r="173" ht="15.75">
      <c r="D173" s="106"/>
    </row>
    <row r="174" ht="15.75">
      <c r="D174" s="106"/>
    </row>
    <row r="175" ht="15.75">
      <c r="D175" s="106"/>
    </row>
    <row r="176" ht="15.75">
      <c r="D176" s="106"/>
    </row>
    <row r="177" ht="15.75">
      <c r="D177" s="106"/>
    </row>
    <row r="178" ht="15.75">
      <c r="D178" s="106"/>
    </row>
    <row r="179" ht="15.75">
      <c r="D179" s="106"/>
    </row>
    <row r="180" ht="15.75">
      <c r="D180" s="106"/>
    </row>
    <row r="181" ht="15.75">
      <c r="D181" s="106"/>
    </row>
    <row r="182" ht="15.75">
      <c r="D182" s="106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247" customFormat="1" ht="14.25">
      <c r="A253" s="57"/>
      <c r="C253" s="347"/>
    </row>
    <row r="254" spans="1:3" s="348" customFormat="1" ht="12.75">
      <c r="A254" s="57"/>
      <c r="C254" s="349"/>
    </row>
    <row r="255" spans="1:3" s="247" customFormat="1" ht="14.25">
      <c r="A255" s="57"/>
      <c r="C255" s="347"/>
    </row>
    <row r="256" spans="1:3" s="247" customFormat="1" ht="14.25">
      <c r="A256" s="57"/>
      <c r="C256" s="347"/>
    </row>
    <row r="257" spans="1:3" s="247" customFormat="1" ht="14.25">
      <c r="A257" s="57"/>
      <c r="C257" s="347"/>
    </row>
    <row r="258" spans="1:3" s="247" customFormat="1" ht="14.25">
      <c r="A258" s="57"/>
      <c r="C258" s="347"/>
    </row>
    <row r="259" spans="1:3" s="247" customFormat="1" ht="14.25">
      <c r="A259" s="57"/>
      <c r="C259" s="347"/>
    </row>
    <row r="260" spans="1:3" s="247" customFormat="1" ht="14.25">
      <c r="A260" s="57"/>
      <c r="C260" s="347"/>
    </row>
    <row r="261" spans="1:3" s="247" customFormat="1" ht="14.25">
      <c r="A261" s="57"/>
      <c r="C261" s="347"/>
    </row>
    <row r="262" spans="1:3" s="247" customFormat="1" ht="14.25">
      <c r="A262" s="57"/>
      <c r="C262" s="347"/>
    </row>
    <row r="263" spans="1:3" s="247" customFormat="1" ht="14.25">
      <c r="A263" s="57"/>
      <c r="C263" s="347"/>
    </row>
    <row r="264" spans="1:3" s="247" customFormat="1" ht="14.25">
      <c r="A264" s="57"/>
      <c r="C264" s="347"/>
    </row>
    <row r="265" spans="1:3" s="247" customFormat="1" ht="14.25">
      <c r="A265" s="57"/>
      <c r="C265" s="347"/>
    </row>
    <row r="266" spans="1:3" s="247" customFormat="1" ht="14.25">
      <c r="A266" s="57"/>
      <c r="C266" s="347"/>
    </row>
    <row r="267" spans="1:3" s="247" customFormat="1" ht="14.25">
      <c r="A267" s="57"/>
      <c r="C267" s="347"/>
    </row>
    <row r="268" spans="1:3" s="247" customFormat="1" ht="14.25">
      <c r="A268" s="57"/>
      <c r="C268" s="347"/>
    </row>
    <row r="269" spans="1:3" s="247" customFormat="1" ht="14.25">
      <c r="A269" s="57"/>
      <c r="C269" s="347"/>
    </row>
    <row r="270" spans="1:3" s="247" customFormat="1" ht="14.25">
      <c r="A270" s="57"/>
      <c r="C270" s="347"/>
    </row>
    <row r="271" spans="1:3" s="247" customFormat="1" ht="14.25">
      <c r="A271" s="57"/>
      <c r="C271" s="347"/>
    </row>
    <row r="272" spans="1:3" s="247" customFormat="1" ht="14.25">
      <c r="A272" s="57"/>
      <c r="C272" s="347"/>
    </row>
    <row r="273" spans="1:3" s="247" customFormat="1" ht="14.25">
      <c r="A273" s="57"/>
      <c r="C273" s="347"/>
    </row>
    <row r="274" spans="1:3" s="247" customFormat="1" ht="14.25">
      <c r="A274" s="57"/>
      <c r="C274" s="347"/>
    </row>
    <row r="275" spans="1:3" s="247" customFormat="1" ht="14.25">
      <c r="A275" s="57"/>
      <c r="C275" s="347"/>
    </row>
    <row r="276" spans="1:3" s="247" customFormat="1" ht="14.25">
      <c r="A276" s="57"/>
      <c r="C276" s="347"/>
    </row>
    <row r="277" spans="1:3" s="247" customFormat="1" ht="14.25">
      <c r="A277" s="57"/>
      <c r="C277" s="347"/>
    </row>
    <row r="278" spans="1:3" s="247" customFormat="1" ht="14.25">
      <c r="A278" s="57"/>
      <c r="C278" s="347"/>
    </row>
    <row r="279" spans="1:3" s="247" customFormat="1" ht="14.25">
      <c r="A279" s="57"/>
      <c r="C279" s="347"/>
    </row>
    <row r="280" spans="1:3" s="247" customFormat="1" ht="14.25">
      <c r="A280" s="57"/>
      <c r="C280" s="347"/>
    </row>
    <row r="281" spans="1:3" s="247" customFormat="1" ht="14.25">
      <c r="A281" s="57"/>
      <c r="C281" s="347"/>
    </row>
    <row r="282" spans="1:3" s="247" customFormat="1" ht="14.25">
      <c r="A282" s="57"/>
      <c r="C282" s="347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247" customFormat="1" ht="14.25">
      <c r="A307" s="57"/>
      <c r="C307" s="347"/>
    </row>
    <row r="308" spans="1:3" s="348" customFormat="1" ht="12.75">
      <c r="A308" s="57"/>
      <c r="C308" s="349"/>
    </row>
    <row r="309" spans="1:3" s="247" customFormat="1" ht="14.25">
      <c r="A309" s="57"/>
      <c r="C309" s="347"/>
    </row>
    <row r="310" spans="1:3" s="247" customFormat="1" ht="14.25">
      <c r="A310" s="57"/>
      <c r="C310" s="347"/>
    </row>
    <row r="311" spans="1:3" s="247" customFormat="1" ht="14.25">
      <c r="A311" s="57"/>
      <c r="C311" s="347"/>
    </row>
    <row r="312" spans="1:3" s="247" customFormat="1" ht="14.25">
      <c r="A312" s="57"/>
      <c r="C312" s="347"/>
    </row>
    <row r="313" spans="1:3" s="247" customFormat="1" ht="14.25">
      <c r="A313" s="57"/>
      <c r="C313" s="347"/>
    </row>
    <row r="314" spans="1:3" s="247" customFormat="1" ht="14.25">
      <c r="A314" s="57"/>
      <c r="C314" s="347"/>
    </row>
    <row r="315" spans="1:3" s="247" customFormat="1" ht="14.25">
      <c r="A315" s="57"/>
      <c r="C315" s="347"/>
    </row>
    <row r="316" spans="1:3" s="247" customFormat="1" ht="14.25">
      <c r="A316" s="57"/>
      <c r="C316" s="347"/>
    </row>
    <row r="317" spans="1:3" s="247" customFormat="1" ht="14.25">
      <c r="A317" s="57"/>
      <c r="C317" s="347"/>
    </row>
    <row r="318" spans="1:3" s="247" customFormat="1" ht="14.25">
      <c r="A318" s="57"/>
      <c r="C318" s="347"/>
    </row>
    <row r="319" spans="1:3" s="247" customFormat="1" ht="14.25">
      <c r="A319" s="57"/>
      <c r="C319" s="347"/>
    </row>
    <row r="320" spans="1:3" s="247" customFormat="1" ht="14.25">
      <c r="A320" s="57"/>
      <c r="C320" s="347"/>
    </row>
    <row r="321" spans="1:3" s="247" customFormat="1" ht="14.25">
      <c r="A321" s="57"/>
      <c r="C321" s="347"/>
    </row>
    <row r="322" spans="1:3" s="247" customFormat="1" ht="14.25">
      <c r="A322" s="57"/>
      <c r="C322" s="347"/>
    </row>
    <row r="323" spans="1:3" s="247" customFormat="1" ht="14.25">
      <c r="A323" s="57"/>
      <c r="C323" s="347"/>
    </row>
    <row r="324" spans="1:3" s="247" customFormat="1" ht="14.25">
      <c r="A324" s="57"/>
      <c r="C324" s="347"/>
    </row>
    <row r="325" spans="1:3" s="247" customFormat="1" ht="14.25">
      <c r="A325" s="57"/>
      <c r="C325" s="347"/>
    </row>
    <row r="326" spans="1:3" s="247" customFormat="1" ht="14.25">
      <c r="A326" s="57"/>
      <c r="C326" s="347"/>
    </row>
    <row r="327" spans="1:3" s="247" customFormat="1" ht="14.25">
      <c r="A327" s="57"/>
      <c r="C327" s="347"/>
    </row>
    <row r="328" spans="1:3" s="247" customFormat="1" ht="14.25">
      <c r="A328" s="57"/>
      <c r="C328" s="347"/>
    </row>
    <row r="329" spans="1:3" s="247" customFormat="1" ht="14.25">
      <c r="A329" s="57"/>
      <c r="C329" s="347"/>
    </row>
    <row r="330" spans="1:3" s="247" customFormat="1" ht="14.25">
      <c r="A330" s="57"/>
      <c r="C330" s="347"/>
    </row>
    <row r="331" spans="1:3" s="247" customFormat="1" ht="14.25">
      <c r="A331" s="57"/>
      <c r="C331" s="347"/>
    </row>
    <row r="332" spans="1:3" s="247" customFormat="1" ht="14.25">
      <c r="A332" s="57"/>
      <c r="C332" s="347"/>
    </row>
    <row r="333" spans="1:3" s="247" customFormat="1" ht="14.25">
      <c r="A333" s="57"/>
      <c r="C333" s="347"/>
    </row>
    <row r="334" spans="1:3" s="247" customFormat="1" ht="14.25">
      <c r="A334" s="57"/>
      <c r="C334" s="347"/>
    </row>
    <row r="335" spans="1:3" s="247" customFormat="1" ht="14.25">
      <c r="A335" s="57"/>
      <c r="C335" s="347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247" customFormat="1" ht="14.25">
      <c r="A362" s="57"/>
      <c r="C362" s="347"/>
    </row>
    <row r="363" spans="1:3" s="348" customFormat="1" ht="12.75">
      <c r="A363" s="57"/>
      <c r="C363" s="349"/>
    </row>
    <row r="364" spans="1:3" s="247" customFormat="1" ht="14.25">
      <c r="A364" s="57"/>
      <c r="C364" s="347"/>
    </row>
    <row r="365" spans="1:3" s="247" customFormat="1" ht="14.25">
      <c r="A365" s="57"/>
      <c r="C365" s="347"/>
    </row>
    <row r="366" spans="1:3" s="247" customFormat="1" ht="14.25">
      <c r="A366" s="57"/>
      <c r="C366" s="347"/>
    </row>
    <row r="367" spans="1:3" s="247" customFormat="1" ht="14.25">
      <c r="A367" s="57"/>
      <c r="C367" s="347"/>
    </row>
    <row r="368" spans="1:3" s="247" customFormat="1" ht="14.25">
      <c r="A368" s="57"/>
      <c r="C368" s="347"/>
    </row>
    <row r="369" spans="1:3" s="247" customFormat="1" ht="14.25">
      <c r="A369" s="57"/>
      <c r="C369" s="347"/>
    </row>
    <row r="370" spans="1:3" s="247" customFormat="1" ht="14.25">
      <c r="A370" s="57"/>
      <c r="C370" s="347"/>
    </row>
    <row r="371" spans="1:3" s="247" customFormat="1" ht="14.25">
      <c r="A371" s="57"/>
      <c r="C371" s="347"/>
    </row>
    <row r="372" spans="1:3" s="247" customFormat="1" ht="14.25">
      <c r="A372" s="57"/>
      <c r="C372" s="347"/>
    </row>
    <row r="373" spans="1:3" s="247" customFormat="1" ht="14.25">
      <c r="A373" s="57"/>
      <c r="C373" s="347"/>
    </row>
    <row r="374" spans="1:3" s="247" customFormat="1" ht="14.25">
      <c r="A374" s="57"/>
      <c r="C374" s="347"/>
    </row>
    <row r="375" spans="1:3" s="247" customFormat="1" ht="14.25">
      <c r="A375" s="57"/>
      <c r="C375" s="347"/>
    </row>
    <row r="376" spans="1:3" s="247" customFormat="1" ht="14.25">
      <c r="A376" s="57"/>
      <c r="C376" s="347"/>
    </row>
    <row r="377" spans="1:3" s="247" customFormat="1" ht="14.25">
      <c r="A377" s="57"/>
      <c r="C377" s="347"/>
    </row>
    <row r="378" spans="1:3" s="247" customFormat="1" ht="14.25">
      <c r="A378" s="57"/>
      <c r="C378" s="347"/>
    </row>
    <row r="379" spans="1:3" s="247" customFormat="1" ht="14.25">
      <c r="A379" s="57"/>
      <c r="C379" s="347"/>
    </row>
    <row r="380" spans="1:3" s="247" customFormat="1" ht="14.25">
      <c r="A380" s="57"/>
      <c r="C380" s="347"/>
    </row>
    <row r="381" spans="1:3" s="247" customFormat="1" ht="14.25">
      <c r="A381" s="57"/>
      <c r="C381" s="347"/>
    </row>
    <row r="382" spans="1:3" s="247" customFormat="1" ht="14.25">
      <c r="A382" s="57"/>
      <c r="C382" s="347"/>
    </row>
    <row r="383" spans="1:3" s="247" customFormat="1" ht="14.25">
      <c r="A383" s="57"/>
      <c r="C383" s="347"/>
    </row>
    <row r="384" spans="1:3" s="247" customFormat="1" ht="14.25">
      <c r="A384" s="57"/>
      <c r="C384" s="347"/>
    </row>
    <row r="385" spans="1:3" s="247" customFormat="1" ht="14.25">
      <c r="A385" s="57"/>
      <c r="C385" s="347"/>
    </row>
    <row r="386" spans="1:3" s="247" customFormat="1" ht="14.25">
      <c r="A386" s="57"/>
      <c r="C386" s="347"/>
    </row>
    <row r="387" spans="1:3" s="247" customFormat="1" ht="14.25">
      <c r="A387" s="57"/>
      <c r="C387" s="347"/>
    </row>
    <row r="388" spans="1:3" s="247" customFormat="1" ht="14.25">
      <c r="A388" s="57"/>
      <c r="C388" s="347"/>
    </row>
    <row r="389" spans="1:3" s="247" customFormat="1" ht="14.25">
      <c r="A389" s="57"/>
      <c r="C389" s="347"/>
    </row>
    <row r="390" spans="1:3" s="247" customFormat="1" ht="14.25">
      <c r="A390" s="57"/>
      <c r="C390" s="347"/>
    </row>
    <row r="391" spans="1:3" s="247" customFormat="1" ht="14.25">
      <c r="A391" s="57"/>
      <c r="C391" s="347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247" customFormat="1" ht="14.25">
      <c r="A416" s="57"/>
      <c r="C416" s="347"/>
    </row>
    <row r="417" spans="1:3" s="247" customFormat="1" ht="14.25">
      <c r="A417" s="57"/>
      <c r="C417" s="347"/>
    </row>
    <row r="418" spans="1:3" s="247" customFormat="1" ht="14.25">
      <c r="A418" s="57"/>
      <c r="C418" s="347"/>
    </row>
    <row r="419" spans="1:3" s="247" customFormat="1" ht="14.25">
      <c r="A419" s="57"/>
      <c r="C419" s="347"/>
    </row>
    <row r="420" spans="1:3" s="247" customFormat="1" ht="14.25">
      <c r="A420" s="57"/>
      <c r="C420" s="347"/>
    </row>
    <row r="421" spans="1:3" s="247" customFormat="1" ht="14.25">
      <c r="A421" s="57"/>
      <c r="C421" s="347"/>
    </row>
    <row r="422" spans="1:3" s="247" customFormat="1" ht="14.25">
      <c r="A422" s="57"/>
      <c r="C422" s="347"/>
    </row>
    <row r="423" spans="1:3" s="247" customFormat="1" ht="14.25">
      <c r="A423" s="57"/>
      <c r="C423" s="347"/>
    </row>
    <row r="424" spans="1:3" s="247" customFormat="1" ht="14.25">
      <c r="A424" s="57"/>
      <c r="C424" s="347"/>
    </row>
    <row r="425" spans="1:3" s="247" customFormat="1" ht="14.25">
      <c r="A425" s="57"/>
      <c r="C425" s="347"/>
    </row>
    <row r="426" spans="1:3" s="247" customFormat="1" ht="14.25">
      <c r="A426" s="57"/>
      <c r="C426" s="347"/>
    </row>
    <row r="427" spans="1:3" s="247" customFormat="1" ht="14.25">
      <c r="A427" s="57"/>
      <c r="C427" s="347"/>
    </row>
    <row r="428" spans="1:3" s="247" customFormat="1" ht="14.25">
      <c r="A428" s="57"/>
      <c r="C428" s="347"/>
    </row>
    <row r="429" spans="1:3" s="247" customFormat="1" ht="14.25">
      <c r="A429" s="57"/>
      <c r="C429" s="347"/>
    </row>
    <row r="430" spans="1:3" s="247" customFormat="1" ht="14.25">
      <c r="A430" s="57"/>
      <c r="C430" s="347"/>
    </row>
    <row r="431" spans="1:3" s="247" customFormat="1" ht="14.25">
      <c r="A431" s="57"/>
      <c r="C431" s="347"/>
    </row>
    <row r="432" spans="1:3" s="247" customFormat="1" ht="14.25">
      <c r="A432" s="57"/>
      <c r="C432" s="347"/>
    </row>
    <row r="433" spans="1:3" s="247" customFormat="1" ht="14.25">
      <c r="A433" s="57"/>
      <c r="C433" s="347"/>
    </row>
    <row r="434" spans="1:3" s="247" customFormat="1" ht="14.25">
      <c r="A434" s="57"/>
      <c r="C434" s="347"/>
    </row>
    <row r="435" spans="1:3" s="247" customFormat="1" ht="14.25">
      <c r="A435" s="57"/>
      <c r="C435" s="347"/>
    </row>
    <row r="436" spans="1:3" s="247" customFormat="1" ht="14.25">
      <c r="A436" s="57"/>
      <c r="C436" s="347"/>
    </row>
    <row r="437" spans="1:3" s="247" customFormat="1" ht="14.25">
      <c r="A437" s="57"/>
      <c r="C437" s="347"/>
    </row>
    <row r="438" spans="1:3" s="247" customFormat="1" ht="14.25">
      <c r="A438" s="57"/>
      <c r="C438" s="347"/>
    </row>
    <row r="439" spans="1:3" s="247" customFormat="1" ht="14.25">
      <c r="A439" s="57"/>
      <c r="C439" s="347"/>
    </row>
    <row r="440" spans="1:3" s="247" customFormat="1" ht="14.25">
      <c r="A440" s="57"/>
      <c r="C440" s="347"/>
    </row>
    <row r="441" spans="1:3" s="247" customFormat="1" ht="14.25">
      <c r="A441" s="57"/>
      <c r="C441" s="347"/>
    </row>
    <row r="442" spans="1:3" s="247" customFormat="1" ht="14.25">
      <c r="A442" s="57"/>
      <c r="C442" s="347"/>
    </row>
    <row r="443" spans="1:3" s="247" customFormat="1" ht="14.25">
      <c r="A443" s="57"/>
      <c r="C443" s="347"/>
    </row>
    <row r="444" spans="1:3" s="247" customFormat="1" ht="14.25">
      <c r="A444" s="57"/>
      <c r="C444" s="347"/>
    </row>
    <row r="445" spans="1:3" s="247" customFormat="1" ht="9" customHeight="1">
      <c r="A445" s="57"/>
      <c r="C445" s="347"/>
    </row>
    <row r="447" ht="8.25" customHeight="1"/>
    <row r="448" ht="16.5" customHeight="1"/>
  </sheetData>
  <conditionalFormatting sqref="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7.57421875" style="92" hidden="1" customWidth="1"/>
    <col min="2" max="2" width="5.8515625" style="111" customWidth="1"/>
    <col min="3" max="3" width="89.00390625" style="115" customWidth="1"/>
    <col min="4" max="4" width="14.140625" style="111" customWidth="1"/>
    <col min="5" max="5" width="13.8515625" style="111" customWidth="1"/>
    <col min="6" max="6" width="14.28125" style="111" bestFit="1" customWidth="1"/>
    <col min="7" max="8" width="13.7109375" style="111" customWidth="1"/>
    <col min="9" max="9" width="112.00390625" style="111" customWidth="1"/>
    <col min="10" max="10" width="6.8515625" style="111" customWidth="1"/>
    <col min="11" max="11" width="1.28515625" style="111" customWidth="1"/>
    <col min="12" max="12" width="0.71875" style="111" customWidth="1"/>
    <col min="13" max="13" width="12.57421875" style="111" customWidth="1"/>
    <col min="14" max="14" width="52.421875" style="111" customWidth="1"/>
    <col min="15" max="16384" width="12.57421875" style="111" customWidth="1"/>
  </cols>
  <sheetData>
    <row r="1" spans="1:12" s="3" customFormat="1" ht="18">
      <c r="A1" s="105"/>
      <c r="B1" s="1"/>
      <c r="C1" s="207" t="s">
        <v>104</v>
      </c>
      <c r="D1" s="2"/>
      <c r="L1" s="106"/>
    </row>
    <row r="2" spans="1:11" s="3" customFormat="1" ht="11.25" customHeight="1" thickBot="1">
      <c r="A2" s="105"/>
      <c r="B2" s="1"/>
      <c r="C2" s="4"/>
      <c r="D2" s="5"/>
      <c r="K2" s="106"/>
    </row>
    <row r="3" spans="1:11" s="3" customFormat="1" ht="16.5" thickTop="1">
      <c r="A3" s="107"/>
      <c r="B3" s="6"/>
      <c r="C3" s="7"/>
      <c r="D3" s="8"/>
      <c r="E3" s="9"/>
      <c r="F3" s="9"/>
      <c r="G3" s="9"/>
      <c r="H3" s="9"/>
      <c r="I3" s="9"/>
      <c r="J3" s="10"/>
      <c r="K3" s="106"/>
    </row>
    <row r="4" spans="1:15" s="3" customFormat="1" ht="15.75">
      <c r="A4" s="108"/>
      <c r="B4" s="11"/>
      <c r="C4" s="12" t="s">
        <v>21</v>
      </c>
      <c r="D4" s="380"/>
      <c r="E4" s="381"/>
      <c r="F4" s="381" t="s">
        <v>22</v>
      </c>
      <c r="G4" s="381"/>
      <c r="H4" s="382"/>
      <c r="I4" s="14"/>
      <c r="J4" s="16"/>
      <c r="O4" s="106"/>
    </row>
    <row r="5" spans="1:15" s="3" customFormat="1" ht="15.75">
      <c r="A5" s="108"/>
      <c r="B5" s="11"/>
      <c r="C5" s="17" t="s">
        <v>23</v>
      </c>
      <c r="D5" s="383">
        <v>2003</v>
      </c>
      <c r="E5" s="18">
        <v>2004</v>
      </c>
      <c r="F5" s="18">
        <v>2005</v>
      </c>
      <c r="G5" s="18">
        <v>2006</v>
      </c>
      <c r="H5" s="384">
        <v>2007</v>
      </c>
      <c r="I5" s="19"/>
      <c r="J5" s="16"/>
      <c r="O5" s="106"/>
    </row>
    <row r="6" spans="1:15" s="3" customFormat="1" ht="15.75">
      <c r="A6" s="108"/>
      <c r="B6" s="11"/>
      <c r="C6" s="20" t="s">
        <v>280</v>
      </c>
      <c r="D6" s="385" t="s">
        <v>25</v>
      </c>
      <c r="E6" s="373" t="s">
        <v>25</v>
      </c>
      <c r="F6" s="373" t="s">
        <v>26</v>
      </c>
      <c r="G6" s="373" t="s">
        <v>281</v>
      </c>
      <c r="H6" s="386" t="s">
        <v>27</v>
      </c>
      <c r="I6" s="23"/>
      <c r="J6" s="16"/>
      <c r="O6" s="106"/>
    </row>
    <row r="7" spans="1:15" s="3" customFormat="1" ht="10.5" customHeight="1" thickBot="1">
      <c r="A7" s="108"/>
      <c r="B7" s="11"/>
      <c r="C7" s="24"/>
      <c r="D7" s="387"/>
      <c r="E7" s="25"/>
      <c r="F7" s="25"/>
      <c r="G7" s="25"/>
      <c r="H7" s="386"/>
      <c r="I7" s="26"/>
      <c r="J7" s="16"/>
      <c r="O7" s="106"/>
    </row>
    <row r="8" spans="1:15" s="3" customFormat="1" ht="17.25" thickBot="1" thickTop="1">
      <c r="A8" s="108"/>
      <c r="B8" s="11"/>
      <c r="C8" s="379" t="s">
        <v>105</v>
      </c>
      <c r="D8" s="388">
        <v>-732419</v>
      </c>
      <c r="E8" s="27">
        <v>-904520</v>
      </c>
      <c r="F8" s="27">
        <v>-547801</v>
      </c>
      <c r="G8" s="27">
        <f>-1959195-0.18</f>
        <v>-1959195.18</v>
      </c>
      <c r="H8" s="389">
        <v>-1616837.1</v>
      </c>
      <c r="I8" s="29"/>
      <c r="J8" s="30"/>
      <c r="O8" s="106"/>
    </row>
    <row r="9" spans="1:15" s="3" customFormat="1" ht="16.5" thickTop="1">
      <c r="A9" s="108"/>
      <c r="B9" s="11"/>
      <c r="C9" s="309" t="s">
        <v>106</v>
      </c>
      <c r="D9" s="390"/>
      <c r="E9" s="375"/>
      <c r="F9" s="375"/>
      <c r="G9" s="375"/>
      <c r="H9" s="391"/>
      <c r="I9" s="34"/>
      <c r="J9" s="35"/>
      <c r="O9" s="106"/>
    </row>
    <row r="10" spans="1:15" s="3" customFormat="1" ht="6" customHeight="1">
      <c r="A10" s="108"/>
      <c r="B10" s="11"/>
      <c r="C10" s="309"/>
      <c r="D10" s="392"/>
      <c r="E10" s="377"/>
      <c r="F10" s="377"/>
      <c r="G10" s="377"/>
      <c r="H10" s="393"/>
      <c r="I10" s="38"/>
      <c r="J10" s="35"/>
      <c r="O10" s="106"/>
    </row>
    <row r="11" spans="1:15" s="3" customFormat="1" ht="15.75">
      <c r="A11" s="108"/>
      <c r="B11" s="11"/>
      <c r="C11" s="319" t="s">
        <v>56</v>
      </c>
      <c r="D11" s="394">
        <f>SUM(D12:D16)</f>
        <v>-28749</v>
      </c>
      <c r="E11" s="41">
        <f>SUM(E12:E16)</f>
        <v>688</v>
      </c>
      <c r="F11" s="41">
        <f>SUM(F12:F16)</f>
        <v>-455756</v>
      </c>
      <c r="G11" s="41">
        <f>SUM(G12:G16)</f>
        <v>5960</v>
      </c>
      <c r="H11" s="41">
        <f>SUM(H12:H16)</f>
        <v>17839.9</v>
      </c>
      <c r="I11" s="42"/>
      <c r="J11" s="35"/>
      <c r="O11" s="106"/>
    </row>
    <row r="12" spans="1:15" s="3" customFormat="1" ht="15.75">
      <c r="A12" s="108"/>
      <c r="B12" s="11"/>
      <c r="C12" s="319" t="s">
        <v>107</v>
      </c>
      <c r="D12" s="396">
        <v>17933</v>
      </c>
      <c r="E12" s="40">
        <v>20941</v>
      </c>
      <c r="F12" s="40">
        <v>30360</v>
      </c>
      <c r="G12" s="40">
        <v>15610</v>
      </c>
      <c r="H12" s="395">
        <v>0</v>
      </c>
      <c r="I12" s="42" t="s">
        <v>0</v>
      </c>
      <c r="J12" s="35"/>
      <c r="O12" s="106"/>
    </row>
    <row r="13" spans="1:15" s="3" customFormat="1" ht="15.75">
      <c r="A13" s="108"/>
      <c r="B13" s="11"/>
      <c r="C13" s="319" t="s">
        <v>108</v>
      </c>
      <c r="D13" s="396">
        <v>-43719</v>
      </c>
      <c r="E13" s="40">
        <v>-30346</v>
      </c>
      <c r="F13" s="40">
        <v>-18715</v>
      </c>
      <c r="G13" s="40">
        <v>-14393</v>
      </c>
      <c r="H13" s="395">
        <v>-3762.4</v>
      </c>
      <c r="I13" s="42"/>
      <c r="J13" s="35"/>
      <c r="O13" s="106"/>
    </row>
    <row r="14" spans="1:15" s="3" customFormat="1" ht="15.75">
      <c r="A14" s="108"/>
      <c r="B14" s="11"/>
      <c r="C14" s="319" t="s">
        <v>109</v>
      </c>
      <c r="D14" s="396">
        <v>5247</v>
      </c>
      <c r="E14" s="40">
        <v>8496</v>
      </c>
      <c r="F14" s="40">
        <v>8056</v>
      </c>
      <c r="G14" s="40">
        <v>14905</v>
      </c>
      <c r="H14" s="395">
        <v>10912.3</v>
      </c>
      <c r="I14" s="42"/>
      <c r="J14" s="35"/>
      <c r="O14" s="106"/>
    </row>
    <row r="15" spans="1:15" s="3" customFormat="1" ht="15.75">
      <c r="A15" s="108"/>
      <c r="B15" s="11"/>
      <c r="C15" s="319" t="s">
        <v>110</v>
      </c>
      <c r="D15" s="396">
        <v>-580</v>
      </c>
      <c r="E15" s="40">
        <v>-223</v>
      </c>
      <c r="F15" s="40">
        <v>-401919</v>
      </c>
      <c r="G15" s="40">
        <v>0</v>
      </c>
      <c r="H15" s="395">
        <v>-2300</v>
      </c>
      <c r="I15" s="43" t="s">
        <v>111</v>
      </c>
      <c r="J15" s="35"/>
      <c r="O15" s="106"/>
    </row>
    <row r="16" spans="1:15" s="3" customFormat="1" ht="15.75">
      <c r="A16" s="108"/>
      <c r="B16" s="11"/>
      <c r="C16" s="319" t="s">
        <v>59</v>
      </c>
      <c r="D16" s="397">
        <v>-7630</v>
      </c>
      <c r="E16" s="378">
        <v>1820</v>
      </c>
      <c r="F16" s="378">
        <v>-73538</v>
      </c>
      <c r="G16" s="378">
        <v>-10162</v>
      </c>
      <c r="H16" s="398">
        <v>12990</v>
      </c>
      <c r="I16" s="42"/>
      <c r="J16" s="35"/>
      <c r="O16" s="106"/>
    </row>
    <row r="17" spans="1:15" ht="15.75">
      <c r="A17" s="93"/>
      <c r="B17" s="11"/>
      <c r="C17" s="45" t="s">
        <v>60</v>
      </c>
      <c r="D17" s="399"/>
      <c r="E17" s="46"/>
      <c r="F17" s="46">
        <v>-60000</v>
      </c>
      <c r="G17" s="46"/>
      <c r="H17" s="400">
        <v>12000</v>
      </c>
      <c r="I17" s="47" t="s">
        <v>112</v>
      </c>
      <c r="J17" s="35"/>
      <c r="O17" s="96"/>
    </row>
    <row r="18" spans="1:15" ht="15.75">
      <c r="A18" s="93"/>
      <c r="B18" s="11"/>
      <c r="C18" s="45" t="s">
        <v>61</v>
      </c>
      <c r="D18" s="399"/>
      <c r="E18" s="46"/>
      <c r="F18" s="46">
        <v>-19000</v>
      </c>
      <c r="G18" s="46">
        <v>-5500</v>
      </c>
      <c r="H18" s="400">
        <v>-3010</v>
      </c>
      <c r="I18" s="47" t="s">
        <v>113</v>
      </c>
      <c r="J18" s="35"/>
      <c r="O18" s="96"/>
    </row>
    <row r="19" spans="1:15" ht="15.75">
      <c r="A19" s="93"/>
      <c r="B19" s="11"/>
      <c r="C19" s="45" t="s">
        <v>68</v>
      </c>
      <c r="D19" s="399">
        <v>-8062</v>
      </c>
      <c r="E19" s="46">
        <v>990</v>
      </c>
      <c r="F19" s="46">
        <v>4859</v>
      </c>
      <c r="G19" s="46"/>
      <c r="H19" s="400"/>
      <c r="I19" s="47" t="s">
        <v>114</v>
      </c>
      <c r="J19" s="35"/>
      <c r="O19" s="96"/>
    </row>
    <row r="20" spans="1:15" ht="15.75">
      <c r="A20" s="93"/>
      <c r="B20" s="11"/>
      <c r="C20" s="319"/>
      <c r="D20" s="401"/>
      <c r="E20" s="48"/>
      <c r="F20" s="48"/>
      <c r="G20" s="48"/>
      <c r="H20" s="402"/>
      <c r="I20" s="42"/>
      <c r="J20" s="35"/>
      <c r="O20" s="96"/>
    </row>
    <row r="21" spans="1:15" ht="15.75">
      <c r="A21" s="93"/>
      <c r="B21" s="11"/>
      <c r="C21" s="319" t="s">
        <v>63</v>
      </c>
      <c r="D21" s="396">
        <v>6723</v>
      </c>
      <c r="E21" s="40">
        <v>-38590</v>
      </c>
      <c r="F21" s="40">
        <v>-62554</v>
      </c>
      <c r="G21" s="40">
        <v>50930</v>
      </c>
      <c r="H21" s="403">
        <v>5500</v>
      </c>
      <c r="I21" s="42"/>
      <c r="J21" s="35"/>
      <c r="O21" s="96"/>
    </row>
    <row r="22" spans="1:15" ht="15.75">
      <c r="A22" s="93"/>
      <c r="B22" s="11"/>
      <c r="C22" s="319"/>
      <c r="D22" s="404"/>
      <c r="E22" s="48"/>
      <c r="F22" s="48"/>
      <c r="G22" s="48"/>
      <c r="H22" s="402"/>
      <c r="I22" s="42"/>
      <c r="J22" s="35"/>
      <c r="O22" s="96"/>
    </row>
    <row r="23" spans="1:15" ht="15.75">
      <c r="A23" s="93"/>
      <c r="B23" s="11"/>
      <c r="C23" s="319" t="s">
        <v>115</v>
      </c>
      <c r="D23" s="396">
        <f>SUM(D24:D26)</f>
        <v>42307</v>
      </c>
      <c r="E23" s="40">
        <f>SUM(E24:E26)</f>
        <v>148374</v>
      </c>
      <c r="F23" s="40">
        <f>SUM(F24:F26)</f>
        <v>35381</v>
      </c>
      <c r="G23" s="40">
        <f>SUM(G24:G26)</f>
        <v>35001.08700000013</v>
      </c>
      <c r="H23" s="403">
        <f>SUM(H24:H26)</f>
        <v>-19539.4</v>
      </c>
      <c r="I23" s="42"/>
      <c r="J23" s="35"/>
      <c r="O23" s="96"/>
    </row>
    <row r="24" spans="1:15" ht="15.75">
      <c r="A24" s="93"/>
      <c r="B24" s="11"/>
      <c r="C24" s="45" t="s">
        <v>60</v>
      </c>
      <c r="D24" s="399">
        <v>76</v>
      </c>
      <c r="E24" s="46">
        <v>1168</v>
      </c>
      <c r="F24" s="46">
        <v>8118</v>
      </c>
      <c r="G24" s="46">
        <v>1500</v>
      </c>
      <c r="H24" s="400">
        <v>0</v>
      </c>
      <c r="I24" s="50" t="s">
        <v>92</v>
      </c>
      <c r="J24" s="35"/>
      <c r="O24" s="96"/>
    </row>
    <row r="25" spans="1:15" ht="15.75">
      <c r="A25" s="93"/>
      <c r="B25" s="11"/>
      <c r="C25" s="45" t="s">
        <v>61</v>
      </c>
      <c r="D25" s="399">
        <v>32821</v>
      </c>
      <c r="E25" s="46">
        <v>144535</v>
      </c>
      <c r="F25" s="46">
        <v>15484</v>
      </c>
      <c r="G25" s="46">
        <v>4252.0870000001305</v>
      </c>
      <c r="H25" s="400">
        <v>6639</v>
      </c>
      <c r="I25" s="50" t="s">
        <v>116</v>
      </c>
      <c r="J25" s="35"/>
      <c r="O25" s="96"/>
    </row>
    <row r="26" spans="1:15" ht="15.75">
      <c r="A26" s="93"/>
      <c r="B26" s="11"/>
      <c r="C26" s="45" t="s">
        <v>68</v>
      </c>
      <c r="D26" s="399">
        <v>9410</v>
      </c>
      <c r="E26" s="46">
        <v>2671</v>
      </c>
      <c r="F26" s="46">
        <v>11779</v>
      </c>
      <c r="G26" s="46">
        <v>29249</v>
      </c>
      <c r="H26" s="400">
        <v>-26178.4</v>
      </c>
      <c r="I26" s="50" t="s">
        <v>290</v>
      </c>
      <c r="J26" s="35"/>
      <c r="O26" s="96"/>
    </row>
    <row r="27" spans="1:15" ht="15.75">
      <c r="A27" s="93"/>
      <c r="B27" s="11"/>
      <c r="C27" s="319" t="s">
        <v>65</v>
      </c>
      <c r="D27" s="396">
        <v>-181678</v>
      </c>
      <c r="E27" s="40">
        <v>-92809</v>
      </c>
      <c r="F27" s="40">
        <v>49511</v>
      </c>
      <c r="G27" s="40">
        <v>-31936.73884771335</v>
      </c>
      <c r="H27" s="403">
        <f>SUM(H28:H32)</f>
        <v>-14200</v>
      </c>
      <c r="I27" s="42"/>
      <c r="J27" s="35"/>
      <c r="O27" s="96"/>
    </row>
    <row r="28" spans="1:15" ht="15.75">
      <c r="A28" s="93"/>
      <c r="B28" s="11"/>
      <c r="C28" s="45" t="s">
        <v>60</v>
      </c>
      <c r="D28" s="399">
        <v>-7858</v>
      </c>
      <c r="E28" s="46">
        <v>6955</v>
      </c>
      <c r="F28" s="46">
        <v>-8158</v>
      </c>
      <c r="G28" s="46">
        <v>-996</v>
      </c>
      <c r="H28" s="400">
        <v>-20000</v>
      </c>
      <c r="I28" s="47" t="s">
        <v>94</v>
      </c>
      <c r="J28" s="35"/>
      <c r="O28" s="96"/>
    </row>
    <row r="29" spans="1:15" ht="15.75">
      <c r="A29" s="93"/>
      <c r="B29" s="11"/>
      <c r="C29" s="45" t="s">
        <v>61</v>
      </c>
      <c r="D29" s="399">
        <v>-4476</v>
      </c>
      <c r="E29" s="46">
        <v>-1789</v>
      </c>
      <c r="F29" s="46">
        <v>9100</v>
      </c>
      <c r="G29" s="46">
        <v>21507</v>
      </c>
      <c r="H29" s="400">
        <v>28000</v>
      </c>
      <c r="I29" s="47" t="s">
        <v>95</v>
      </c>
      <c r="J29" s="35"/>
      <c r="O29" s="96"/>
    </row>
    <row r="30" spans="1:15" ht="15.75">
      <c r="A30" s="93"/>
      <c r="B30" s="11"/>
      <c r="C30" s="45" t="s">
        <v>68</v>
      </c>
      <c r="D30" s="399">
        <v>-174618</v>
      </c>
      <c r="E30" s="46">
        <v>-35436</v>
      </c>
      <c r="F30" s="46">
        <v>71298</v>
      </c>
      <c r="G30" s="46">
        <v>-58969.73400000007</v>
      </c>
      <c r="H30" s="400">
        <v>3800</v>
      </c>
      <c r="I30" s="47" t="s">
        <v>117</v>
      </c>
      <c r="J30" s="35"/>
      <c r="O30" s="96"/>
    </row>
    <row r="31" spans="1:15" ht="15.75">
      <c r="A31" s="93"/>
      <c r="B31" s="11"/>
      <c r="C31" s="45" t="s">
        <v>118</v>
      </c>
      <c r="D31" s="399">
        <v>9</v>
      </c>
      <c r="E31" s="46">
        <v>-77826</v>
      </c>
      <c r="F31" s="46">
        <v>1217</v>
      </c>
      <c r="G31" s="46">
        <v>13052</v>
      </c>
      <c r="H31" s="400">
        <v>-6000</v>
      </c>
      <c r="I31" s="47" t="s">
        <v>119</v>
      </c>
      <c r="J31" s="35"/>
      <c r="O31" s="96"/>
    </row>
    <row r="32" spans="1:15" ht="15.75">
      <c r="A32" s="93"/>
      <c r="B32" s="11"/>
      <c r="C32" s="45" t="s">
        <v>120</v>
      </c>
      <c r="D32" s="399">
        <v>12776</v>
      </c>
      <c r="E32" s="46">
        <v>19358</v>
      </c>
      <c r="F32" s="46">
        <v>-34855</v>
      </c>
      <c r="G32" s="46">
        <v>-20802.651847713212</v>
      </c>
      <c r="H32" s="400">
        <v>-20000</v>
      </c>
      <c r="I32" s="47" t="s">
        <v>121</v>
      </c>
      <c r="J32" s="35"/>
      <c r="O32" s="96"/>
    </row>
    <row r="33" spans="2:15" ht="15.75">
      <c r="B33" s="11"/>
      <c r="C33" s="319"/>
      <c r="D33" s="405"/>
      <c r="E33" s="406"/>
      <c r="F33" s="406"/>
      <c r="G33" s="406"/>
      <c r="H33" s="407"/>
      <c r="I33" s="42"/>
      <c r="J33" s="35"/>
      <c r="O33" s="96"/>
    </row>
    <row r="34" spans="1:15" ht="37.5" customHeight="1">
      <c r="A34" s="93"/>
      <c r="B34" s="11"/>
      <c r="C34" s="319" t="s">
        <v>122</v>
      </c>
      <c r="D34" s="408" t="s">
        <v>1</v>
      </c>
      <c r="E34" s="53" t="s">
        <v>1</v>
      </c>
      <c r="F34" s="53" t="s">
        <v>1</v>
      </c>
      <c r="G34" s="53" t="s">
        <v>1</v>
      </c>
      <c r="H34" s="395" t="s">
        <v>1</v>
      </c>
      <c r="I34" s="42"/>
      <c r="J34" s="35"/>
      <c r="O34" s="96"/>
    </row>
    <row r="35" spans="1:15" ht="15.75">
      <c r="A35" s="93"/>
      <c r="B35" s="11"/>
      <c r="C35" s="319" t="s">
        <v>123</v>
      </c>
      <c r="D35" s="396">
        <f>SUM(D36:D38)</f>
        <v>-101267</v>
      </c>
      <c r="E35" s="40">
        <f>SUM(E36:E38)</f>
        <v>-205647</v>
      </c>
      <c r="F35" s="40">
        <f>SUM(F36:F38)</f>
        <v>-164480</v>
      </c>
      <c r="G35" s="40">
        <f>SUM(G36:G38)</f>
        <v>-130671.66900000002</v>
      </c>
      <c r="H35" s="395">
        <f>SUM(H36:H38)</f>
        <v>-19385.326999999816</v>
      </c>
      <c r="I35" s="42"/>
      <c r="J35" s="35"/>
      <c r="O35" s="96"/>
    </row>
    <row r="36" spans="1:15" ht="15.75">
      <c r="A36" s="93"/>
      <c r="B36" s="11"/>
      <c r="C36" s="45" t="s">
        <v>60</v>
      </c>
      <c r="D36" s="399">
        <v>22558</v>
      </c>
      <c r="E36" s="46">
        <v>39355</v>
      </c>
      <c r="F36" s="46">
        <v>39652</v>
      </c>
      <c r="G36" s="46">
        <v>55618.99999999994</v>
      </c>
      <c r="H36" s="409">
        <v>20032.500000000116</v>
      </c>
      <c r="I36" s="50" t="s">
        <v>124</v>
      </c>
      <c r="J36" s="35"/>
      <c r="O36" s="96"/>
    </row>
    <row r="37" spans="1:15" ht="15.75">
      <c r="A37" s="93"/>
      <c r="B37" s="11"/>
      <c r="C37" s="45" t="s">
        <v>61</v>
      </c>
      <c r="D37" s="399">
        <v>-131955</v>
      </c>
      <c r="E37" s="46">
        <v>-244307</v>
      </c>
      <c r="F37" s="46">
        <v>-203776</v>
      </c>
      <c r="G37" s="46">
        <v>-182920.61899999995</v>
      </c>
      <c r="H37" s="409">
        <v>-36257.82699999993</v>
      </c>
      <c r="I37" s="50" t="s">
        <v>125</v>
      </c>
      <c r="J37" s="35"/>
      <c r="O37" s="96"/>
    </row>
    <row r="38" spans="1:15" ht="15.75">
      <c r="A38" s="93"/>
      <c r="B38" s="11"/>
      <c r="C38" s="45" t="s">
        <v>68</v>
      </c>
      <c r="D38" s="399">
        <v>8130</v>
      </c>
      <c r="E38" s="46">
        <v>-695</v>
      </c>
      <c r="F38" s="46">
        <v>-356</v>
      </c>
      <c r="G38" s="46">
        <v>-3370.0500000000175</v>
      </c>
      <c r="H38" s="400">
        <v>-3160</v>
      </c>
      <c r="I38" s="50" t="s">
        <v>126</v>
      </c>
      <c r="J38" s="35"/>
      <c r="O38" s="96"/>
    </row>
    <row r="39" spans="1:15" ht="15.75">
      <c r="A39" s="93"/>
      <c r="B39" s="54"/>
      <c r="C39" s="45"/>
      <c r="D39" s="410"/>
      <c r="E39" s="55"/>
      <c r="F39" s="55"/>
      <c r="G39" s="55"/>
      <c r="H39" s="411"/>
      <c r="I39" s="42"/>
      <c r="J39" s="35"/>
      <c r="O39" s="96"/>
    </row>
    <row r="40" spans="1:15" ht="15.75">
      <c r="A40" s="93"/>
      <c r="B40" s="11"/>
      <c r="C40" s="319" t="s">
        <v>67</v>
      </c>
      <c r="D40" s="396">
        <f>SUM(D41:D56)</f>
        <v>-98977</v>
      </c>
      <c r="E40" s="396">
        <f>SUM(E41:E56)</f>
        <v>-137230</v>
      </c>
      <c r="F40" s="396">
        <f>SUM(F41:F56)</f>
        <v>-437378</v>
      </c>
      <c r="G40" s="396">
        <f>SUM(G41:G56)</f>
        <v>-319023</v>
      </c>
      <c r="H40" s="452">
        <f>SUM(H41:H56)</f>
        <v>-125021.31618063827</v>
      </c>
      <c r="I40" s="42"/>
      <c r="J40" s="35"/>
      <c r="O40" s="96"/>
    </row>
    <row r="41" spans="1:15" ht="15.75">
      <c r="A41" s="93"/>
      <c r="B41" s="11"/>
      <c r="C41" s="45" t="s">
        <v>60</v>
      </c>
      <c r="D41" s="399">
        <v>-5923</v>
      </c>
      <c r="E41" s="46"/>
      <c r="F41" s="46"/>
      <c r="G41" s="46"/>
      <c r="H41" s="400"/>
      <c r="I41" s="50" t="s">
        <v>96</v>
      </c>
      <c r="J41" s="35"/>
      <c r="O41" s="96"/>
    </row>
    <row r="42" spans="1:15" ht="15.75">
      <c r="A42" s="93"/>
      <c r="B42" s="11"/>
      <c r="C42" s="45" t="s">
        <v>61</v>
      </c>
      <c r="D42" s="399">
        <v>-99389</v>
      </c>
      <c r="E42" s="46">
        <v>-348968</v>
      </c>
      <c r="F42" s="46">
        <v>-423903</v>
      </c>
      <c r="G42" s="46">
        <v>-468806</v>
      </c>
      <c r="H42" s="400">
        <v>-126802</v>
      </c>
      <c r="I42" s="50" t="s">
        <v>127</v>
      </c>
      <c r="J42" s="35"/>
      <c r="O42" s="96"/>
    </row>
    <row r="43" spans="1:15" ht="15.75">
      <c r="A43" s="93"/>
      <c r="B43" s="11"/>
      <c r="C43" s="45" t="s">
        <v>68</v>
      </c>
      <c r="D43" s="399"/>
      <c r="E43" s="46"/>
      <c r="F43" s="46"/>
      <c r="G43" s="46">
        <v>-18293</v>
      </c>
      <c r="H43" s="400"/>
      <c r="I43" s="50" t="s">
        <v>285</v>
      </c>
      <c r="J43" s="35"/>
      <c r="O43" s="96"/>
    </row>
    <row r="44" spans="1:15" ht="15.75">
      <c r="A44" s="93"/>
      <c r="B44" s="11"/>
      <c r="C44" s="45" t="s">
        <v>118</v>
      </c>
      <c r="D44" s="399"/>
      <c r="E44" s="46">
        <v>28877</v>
      </c>
      <c r="F44" s="46"/>
      <c r="G44" s="46"/>
      <c r="H44" s="400"/>
      <c r="I44" s="50" t="s">
        <v>128</v>
      </c>
      <c r="J44" s="35"/>
      <c r="O44" s="96"/>
    </row>
    <row r="45" spans="1:15" ht="15.75">
      <c r="A45" s="93"/>
      <c r="B45" s="11"/>
      <c r="C45" s="45" t="s">
        <v>120</v>
      </c>
      <c r="D45" s="399"/>
      <c r="E45" s="46">
        <v>-10670</v>
      </c>
      <c r="F45" s="46"/>
      <c r="G45" s="46"/>
      <c r="H45" s="400"/>
      <c r="I45" s="50" t="s">
        <v>129</v>
      </c>
      <c r="J45" s="35"/>
      <c r="O45" s="96"/>
    </row>
    <row r="46" spans="1:15" ht="15.75">
      <c r="A46" s="93"/>
      <c r="B46" s="11"/>
      <c r="C46" s="45" t="s">
        <v>130</v>
      </c>
      <c r="D46" s="399">
        <v>41983</v>
      </c>
      <c r="E46" s="46">
        <v>166537</v>
      </c>
      <c r="F46" s="46"/>
      <c r="G46" s="46">
        <v>268696</v>
      </c>
      <c r="H46" s="400">
        <v>39526.143</v>
      </c>
      <c r="I46" s="50" t="s">
        <v>134</v>
      </c>
      <c r="J46" s="35"/>
      <c r="O46" s="96"/>
    </row>
    <row r="47" spans="1:15" ht="15.75">
      <c r="A47" s="93"/>
      <c r="B47" s="11"/>
      <c r="C47" s="45" t="s">
        <v>131</v>
      </c>
      <c r="D47" s="399">
        <v>-35620</v>
      </c>
      <c r="E47" s="46"/>
      <c r="F47" s="46"/>
      <c r="G47" s="46"/>
      <c r="H47" s="400"/>
      <c r="I47" s="50" t="s">
        <v>136</v>
      </c>
      <c r="J47" s="35"/>
      <c r="O47" s="96"/>
    </row>
    <row r="48" spans="1:15" ht="15.75">
      <c r="A48" s="93"/>
      <c r="B48" s="11"/>
      <c r="C48" s="45" t="s">
        <v>132</v>
      </c>
      <c r="D48" s="399">
        <v>800</v>
      </c>
      <c r="E48" s="46">
        <v>36122</v>
      </c>
      <c r="F48" s="46">
        <v>800</v>
      </c>
      <c r="G48" s="46">
        <v>800</v>
      </c>
      <c r="H48" s="400"/>
      <c r="I48" s="50" t="s">
        <v>138</v>
      </c>
      <c r="J48" s="35"/>
      <c r="O48" s="96"/>
    </row>
    <row r="49" spans="1:15" ht="15.75">
      <c r="A49" s="93"/>
      <c r="B49" s="11"/>
      <c r="C49" s="45" t="s">
        <v>133</v>
      </c>
      <c r="D49" s="399">
        <v>-828</v>
      </c>
      <c r="E49" s="46"/>
      <c r="F49" s="46"/>
      <c r="G49" s="46"/>
      <c r="H49" s="400"/>
      <c r="I49" s="50" t="s">
        <v>140</v>
      </c>
      <c r="J49" s="35"/>
      <c r="O49" s="96"/>
    </row>
    <row r="50" spans="1:15" ht="15.75">
      <c r="A50" s="93"/>
      <c r="B50" s="11"/>
      <c r="C50" s="45" t="s">
        <v>135</v>
      </c>
      <c r="D50" s="399"/>
      <c r="E50" s="46"/>
      <c r="F50" s="46">
        <v>1722</v>
      </c>
      <c r="G50" s="46"/>
      <c r="H50" s="400"/>
      <c r="I50" s="50" t="s">
        <v>282</v>
      </c>
      <c r="J50" s="35"/>
      <c r="O50" s="96"/>
    </row>
    <row r="51" spans="1:15" ht="15.75">
      <c r="A51" s="93"/>
      <c r="B51" s="11"/>
      <c r="C51" s="45" t="s">
        <v>137</v>
      </c>
      <c r="D51" s="399"/>
      <c r="E51" s="46">
        <v>-4812</v>
      </c>
      <c r="F51" s="46"/>
      <c r="G51" s="46">
        <v>-36315</v>
      </c>
      <c r="H51" s="400"/>
      <c r="I51" s="50" t="s">
        <v>143</v>
      </c>
      <c r="J51" s="35"/>
      <c r="O51" s="96"/>
    </row>
    <row r="52" spans="1:15" ht="15.75">
      <c r="A52" s="93"/>
      <c r="B52" s="11"/>
      <c r="C52" s="45" t="s">
        <v>139</v>
      </c>
      <c r="D52" s="399"/>
      <c r="E52" s="46">
        <v>-1519</v>
      </c>
      <c r="F52" s="46"/>
      <c r="G52" s="46"/>
      <c r="H52" s="400"/>
      <c r="I52" s="50" t="s">
        <v>145</v>
      </c>
      <c r="J52" s="35"/>
      <c r="O52" s="96"/>
    </row>
    <row r="53" spans="1:15" ht="15.75">
      <c r="A53" s="93"/>
      <c r="B53" s="11"/>
      <c r="C53" s="45" t="s">
        <v>141</v>
      </c>
      <c r="D53" s="399"/>
      <c r="E53" s="46">
        <v>-2797</v>
      </c>
      <c r="F53" s="46">
        <v>-15997</v>
      </c>
      <c r="G53" s="46"/>
      <c r="H53" s="400"/>
      <c r="I53" s="50" t="s">
        <v>147</v>
      </c>
      <c r="J53" s="35"/>
      <c r="O53" s="96"/>
    </row>
    <row r="54" spans="1:15" ht="15.75">
      <c r="A54" s="93"/>
      <c r="B54" s="11"/>
      <c r="C54" s="45" t="s">
        <v>142</v>
      </c>
      <c r="D54" s="412"/>
      <c r="E54" s="413"/>
      <c r="F54" s="413"/>
      <c r="G54" s="413">
        <v>-73046</v>
      </c>
      <c r="H54" s="414">
        <v>-37745.45918063826</v>
      </c>
      <c r="I54" s="50" t="s">
        <v>148</v>
      </c>
      <c r="J54" s="35"/>
      <c r="O54" s="96"/>
    </row>
    <row r="55" spans="1:15" ht="15.75">
      <c r="A55" s="93"/>
      <c r="B55" s="11"/>
      <c r="C55" s="45" t="s">
        <v>144</v>
      </c>
      <c r="D55" s="399"/>
      <c r="E55" s="46"/>
      <c r="F55" s="46"/>
      <c r="G55" s="46">
        <v>12000</v>
      </c>
      <c r="H55" s="400"/>
      <c r="I55" s="50" t="s">
        <v>283</v>
      </c>
      <c r="J55" s="35"/>
      <c r="O55" s="96"/>
    </row>
    <row r="56" spans="1:15" ht="15.75">
      <c r="A56" s="93"/>
      <c r="B56" s="11"/>
      <c r="C56" s="45" t="s">
        <v>146</v>
      </c>
      <c r="D56" s="399"/>
      <c r="E56" s="46"/>
      <c r="F56" s="46"/>
      <c r="G56" s="400">
        <v>-4059</v>
      </c>
      <c r="H56" s="400"/>
      <c r="I56" s="50" t="s">
        <v>284</v>
      </c>
      <c r="J56" s="35"/>
      <c r="O56" s="96"/>
    </row>
    <row r="57" spans="2:15" ht="16.5" thickBot="1">
      <c r="B57" s="11"/>
      <c r="C57" s="39"/>
      <c r="D57" s="49"/>
      <c r="E57" s="48"/>
      <c r="F57" s="48"/>
      <c r="G57" s="48"/>
      <c r="H57" s="415"/>
      <c r="I57" s="42"/>
      <c r="J57" s="35"/>
      <c r="O57" s="96"/>
    </row>
    <row r="58" spans="1:15" ht="17.25" thickBot="1" thickTop="1">
      <c r="A58" s="93"/>
      <c r="B58" s="11"/>
      <c r="C58" s="320" t="s">
        <v>149</v>
      </c>
      <c r="D58" s="27">
        <f>+D8+D11+D21+D23+D27+D35+D40</f>
        <v>-1094060</v>
      </c>
      <c r="E58" s="27">
        <f>+E8+E11+E21+E23+E27+E35+E40</f>
        <v>-1229734</v>
      </c>
      <c r="F58" s="27">
        <f>+F8+F11+F21+F23+F27+F35+F40</f>
        <v>-1583077</v>
      </c>
      <c r="G58" s="27">
        <f>+G8+G11+G21+G23+G27+G35+G40</f>
        <v>-2348935.500847713</v>
      </c>
      <c r="H58" s="389">
        <f>+H8+H11+H21+H23+H27+H35+H40</f>
        <v>-1771643.2431806382</v>
      </c>
      <c r="I58" s="56"/>
      <c r="J58" s="30"/>
      <c r="O58" s="96"/>
    </row>
    <row r="59" spans="2:11" ht="16.5" thickTop="1">
      <c r="B59" s="11"/>
      <c r="C59" s="321" t="s">
        <v>70</v>
      </c>
      <c r="D59" s="57"/>
      <c r="E59" s="57"/>
      <c r="F59" s="58"/>
      <c r="G59" s="57"/>
      <c r="H59" s="57"/>
      <c r="I59" s="57"/>
      <c r="J59" s="35"/>
      <c r="K59" s="96"/>
    </row>
    <row r="60" spans="2:11" ht="9" customHeight="1">
      <c r="B60" s="11"/>
      <c r="C60" s="59"/>
      <c r="D60" s="57"/>
      <c r="E60" s="57"/>
      <c r="F60" s="57"/>
      <c r="G60" s="57"/>
      <c r="H60" s="57"/>
      <c r="I60" s="57"/>
      <c r="J60" s="35"/>
      <c r="K60" s="96"/>
    </row>
    <row r="61" spans="2:11" ht="15.75">
      <c r="B61" s="11"/>
      <c r="C61" s="243" t="s">
        <v>47</v>
      </c>
      <c r="D61" s="57"/>
      <c r="E61" s="57"/>
      <c r="F61" s="57"/>
      <c r="G61" s="57"/>
      <c r="H61" s="57"/>
      <c r="I61" s="57"/>
      <c r="J61" s="35"/>
      <c r="K61" s="96"/>
    </row>
    <row r="62" spans="2:11" ht="15.75">
      <c r="B62" s="11"/>
      <c r="C62" s="243" t="s">
        <v>71</v>
      </c>
      <c r="D62" s="57"/>
      <c r="E62" s="57"/>
      <c r="F62" s="57"/>
      <c r="G62" s="57"/>
      <c r="H62" s="57"/>
      <c r="I62" s="57"/>
      <c r="J62" s="35"/>
      <c r="K62" s="96"/>
    </row>
    <row r="63" spans="2:12" ht="12" customHeight="1" thickBot="1">
      <c r="B63" s="60"/>
      <c r="C63" s="61"/>
      <c r="D63" s="62"/>
      <c r="E63" s="62"/>
      <c r="F63" s="62"/>
      <c r="G63" s="62"/>
      <c r="H63" s="62"/>
      <c r="I63" s="62"/>
      <c r="J63" s="63"/>
      <c r="L63" s="96"/>
    </row>
    <row r="64" spans="2:10" ht="13.5" thickTop="1">
      <c r="B64" s="1"/>
      <c r="C64" s="208"/>
      <c r="D64" s="3"/>
      <c r="E64" s="3"/>
      <c r="F64" s="3"/>
      <c r="G64" s="3"/>
      <c r="H64" s="3"/>
      <c r="I64" s="3"/>
      <c r="J64" s="3"/>
    </row>
    <row r="65" spans="2:10" ht="12.75">
      <c r="B65" s="1"/>
      <c r="C65" s="208"/>
      <c r="D65" s="3"/>
      <c r="E65" s="3"/>
      <c r="F65" s="3"/>
      <c r="G65" s="3"/>
      <c r="H65" s="3"/>
      <c r="I65" s="3"/>
      <c r="J65" s="3"/>
    </row>
    <row r="66" spans="2:10" ht="15">
      <c r="B66" s="295" t="s">
        <v>48</v>
      </c>
      <c r="C66" s="311"/>
      <c r="D66" s="297"/>
      <c r="E66" s="297"/>
      <c r="F66" s="297"/>
      <c r="G66" s="297"/>
      <c r="H66" s="297"/>
      <c r="I66" s="297"/>
      <c r="J66" s="298"/>
    </row>
    <row r="67" spans="2:10" ht="23.25">
      <c r="B67" s="312"/>
      <c r="C67" s="252" t="s">
        <v>150</v>
      </c>
      <c r="D67" s="110">
        <f>IF(D58="M",0,D58)-IF(D8="M",0,D8)-IF(D11="M",0,D11)-IF(D21="M",0,D21)-IF(D23="M",0,D23)-IF(D27="M",0,D27)-IF(D34="M",0,D34)-IF(D35="M",0,D35)-IF(D40="M",0,D40)</f>
        <v>0</v>
      </c>
      <c r="E67" s="110">
        <f>IF(E58="M",0,E58)-IF(E8="M",0,E8)-IF(E11="M",0,E11)-IF(E21="M",0,E21)-IF(E23="M",0,E23)-IF(E27="M",0,E27)-IF(E34="M",0,E34)-IF(E35="M",0,E35)-IF(E40="M",0,E40)</f>
        <v>0</v>
      </c>
      <c r="F67" s="110">
        <f>IF(F58="M",0,F58)-IF(F8="M",0,F8)-IF(F11="M",0,F11)-IF(F21="M",0,F21)-IF(F23="M",0,F23)-IF(F27="M",0,F27)-IF(F34="M",0,F34)-IF(F35="M",0,F35)-IF(F40="M",0,F40)</f>
        <v>0</v>
      </c>
      <c r="G67" s="110">
        <f>IF(G58="M",0,G58)-IF(G8="M",0,G8)-IF(G11="M",0,G11)-IF(G21="M",0,G21)-IF(G23="M",0,G23)-IF(G27="M",0,G27)-IF(G34="M",0,G34)-IF(G35="M",0,G35)-IF(G40="M",0,G40)</f>
        <v>0</v>
      </c>
      <c r="H67" s="110">
        <f>IF(H58="M",0,H58)-IF(H8="M",0,H8)-IF(H11="M",0,H11)-IF(H21="M",0,H21)-IF(H23="M",0,H23)-IF(H27="M",0,H27)-IF(H34="M",0,H34)-IF(H35="M",0,H35)-IF(H40="M",0,H40)</f>
        <v>0</v>
      </c>
      <c r="J67" s="313"/>
    </row>
    <row r="68" spans="2:10" ht="15.75">
      <c r="B68" s="312"/>
      <c r="C68" s="252" t="s">
        <v>151</v>
      </c>
      <c r="D68" s="110">
        <f>IF(D11="M",0,D11)-IF(D12="M",0,D12)-IF(D13="M",0,D13)-IF(D14="M",0,D14)-IF(D15="M",0,D15)-IF(D16="M",0,D16)</f>
        <v>0</v>
      </c>
      <c r="E68" s="110">
        <f>IF(E11="M",0,E11)-IF(E12="M",0,E12)-IF(E13="M",0,E13)-IF(E14="M",0,E14)-IF(E15="M",0,E15)-IF(E16="M",0,E16)</f>
        <v>0</v>
      </c>
      <c r="F68" s="110">
        <f>IF(F11="M",0,F11)-IF(F12="M",0,F12)-IF(F13="M",0,F13)-IF(F14="M",0,F14)-IF(F15="M",0,F15)-IF(F16="M",0,F16)</f>
        <v>0</v>
      </c>
      <c r="G68" s="110">
        <f>IF(G11="M",0,G11)-IF(G12="M",0,G12)-IF(G13="M",0,G13)-IF(G14="M",0,G14)-IF(G15="M",0,G15)-IF(G16="M",0,G16)</f>
        <v>0</v>
      </c>
      <c r="H68" s="110">
        <f>IF(H11="M",0,H11)-IF(H12="M",0,H12)-IF(H13="M",0,H13)-IF(H14="M",0,H14)-IF(H15="M",0,H15)-IF(H16="M",0,H16)</f>
        <v>0</v>
      </c>
      <c r="I68" s="112"/>
      <c r="J68" s="313"/>
    </row>
    <row r="69" spans="2:10" ht="15.75">
      <c r="B69" s="312"/>
      <c r="C69" s="252" t="s">
        <v>152</v>
      </c>
      <c r="D69" s="110">
        <f>D40-SUM(D41:D57)</f>
        <v>0</v>
      </c>
      <c r="E69" s="110">
        <f>E40-SUM(E41:E57)</f>
        <v>0</v>
      </c>
      <c r="F69" s="110">
        <f>F40-SUM(F41:F57)</f>
        <v>0</v>
      </c>
      <c r="G69" s="110">
        <f>G40-SUM(G41:G57)</f>
        <v>0</v>
      </c>
      <c r="H69" s="110">
        <f>H40-SUM(H41:H56)</f>
        <v>0</v>
      </c>
      <c r="J69" s="313"/>
    </row>
    <row r="70" spans="2:10" ht="15.75">
      <c r="B70" s="314" t="s">
        <v>75</v>
      </c>
      <c r="C70" s="252"/>
      <c r="D70" s="113"/>
      <c r="E70" s="113"/>
      <c r="F70" s="113"/>
      <c r="G70" s="113"/>
      <c r="H70" s="113"/>
      <c r="J70" s="313"/>
    </row>
    <row r="71" spans="2:10" ht="15.75">
      <c r="B71" s="315"/>
      <c r="C71" s="316" t="s">
        <v>153</v>
      </c>
      <c r="D71" s="306">
        <f>IF('Table 1'!E11="M",0,'Table 1'!E11)-IF('Table 2A'!D58="M",0,'Table 2A'!D58)</f>
        <v>0</v>
      </c>
      <c r="E71" s="306">
        <f>IF('Table 1'!F11="M",0,'Table 1'!F11)-IF('Table 2A'!E58="M",0,'Table 2A'!E58)</f>
        <v>0</v>
      </c>
      <c r="F71" s="306">
        <f>IF('Table 1'!G11="M",0,'Table 1'!G11)-IF('Table 2A'!F58="M",0,'Table 2A'!F58)</f>
        <v>0</v>
      </c>
      <c r="G71" s="306">
        <f>IF('Table 1'!H11="M",0,'Table 1'!H11)-IF('Table 2A'!G58="M",0,'Table 2A'!G58)</f>
        <v>0</v>
      </c>
      <c r="H71" s="306">
        <f>IF('Table 1'!I11="M",0,'Table 1'!I11)-IF('Table 2A'!H58="M",0,'Table 2A'!H58)</f>
        <v>0</v>
      </c>
      <c r="I71" s="317"/>
      <c r="J71" s="318"/>
    </row>
    <row r="75" spans="5:6" ht="12.75">
      <c r="E75" s="406"/>
      <c r="F75" s="406"/>
    </row>
    <row r="77" ht="12.75">
      <c r="A77" s="93"/>
    </row>
    <row r="78" spans="1:6" ht="12.75">
      <c r="A78" s="93"/>
      <c r="F78" s="406"/>
    </row>
    <row r="79" ht="12.75">
      <c r="A79" s="93"/>
    </row>
    <row r="80" ht="12.75">
      <c r="A80" s="93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="55" zoomScaleNormal="55" workbookViewId="0" topLeftCell="B1">
      <selection activeCell="B1" sqref="B1"/>
    </sheetView>
  </sheetViews>
  <sheetFormatPr defaultColWidth="12.57421875" defaultRowHeight="12.75"/>
  <cols>
    <col min="1" max="1" width="18.28125" style="57" hidden="1" customWidth="1"/>
    <col min="2" max="2" width="4.8515625" style="3" customWidth="1"/>
    <col min="3" max="3" width="77.57421875" style="208" customWidth="1"/>
    <col min="4" max="4" width="14.140625" style="3" customWidth="1"/>
    <col min="5" max="6" width="13.8515625" style="3" customWidth="1"/>
    <col min="7" max="8" width="13.7109375" style="3" customWidth="1"/>
    <col min="9" max="9" width="93.57421875" style="3" customWidth="1"/>
    <col min="10" max="10" width="6.8515625" style="3" customWidth="1"/>
    <col min="11" max="11" width="1.28515625" style="3" customWidth="1"/>
    <col min="12" max="12" width="0.71875" style="3" customWidth="1"/>
    <col min="13" max="13" width="12.57421875" style="3" customWidth="1"/>
    <col min="14" max="14" width="52.421875" style="3" customWidth="1"/>
    <col min="15" max="16384" width="12.57421875" style="3" customWidth="1"/>
  </cols>
  <sheetData>
    <row r="1" spans="1:12" ht="18">
      <c r="A1" s="105"/>
      <c r="B1" s="64"/>
      <c r="C1" s="207" t="s">
        <v>53</v>
      </c>
      <c r="D1" s="2"/>
      <c r="L1" s="106"/>
    </row>
    <row r="2" spans="1:11" ht="11.25" customHeight="1" thickBot="1">
      <c r="A2" s="105"/>
      <c r="B2" s="64"/>
      <c r="C2" s="4"/>
      <c r="D2" s="5"/>
      <c r="K2" s="106"/>
    </row>
    <row r="3" spans="1:11" ht="16.5" thickTop="1">
      <c r="A3" s="107"/>
      <c r="B3" s="65"/>
      <c r="C3" s="7"/>
      <c r="D3" s="8"/>
      <c r="E3" s="9"/>
      <c r="F3" s="9"/>
      <c r="G3" s="9"/>
      <c r="H3" s="9"/>
      <c r="I3" s="9"/>
      <c r="J3" s="10"/>
      <c r="K3" s="106"/>
    </row>
    <row r="4" spans="1:15" ht="15.75">
      <c r="A4" s="108"/>
      <c r="B4" s="66"/>
      <c r="C4" s="417" t="s">
        <v>21</v>
      </c>
      <c r="D4" s="13"/>
      <c r="E4" s="14"/>
      <c r="F4" s="14" t="s">
        <v>22</v>
      </c>
      <c r="G4" s="14"/>
      <c r="H4" s="14"/>
      <c r="I4" s="67"/>
      <c r="J4" s="16"/>
      <c r="O4" s="106"/>
    </row>
    <row r="5" spans="1:15" ht="15.75">
      <c r="A5" s="108"/>
      <c r="B5" s="66"/>
      <c r="C5" s="418" t="s">
        <v>23</v>
      </c>
      <c r="D5" s="18">
        <v>2003</v>
      </c>
      <c r="E5" s="18">
        <v>2004</v>
      </c>
      <c r="F5" s="18">
        <v>2005</v>
      </c>
      <c r="G5" s="18">
        <v>2006</v>
      </c>
      <c r="H5" s="18">
        <v>2007</v>
      </c>
      <c r="I5" s="68"/>
      <c r="J5" s="16"/>
      <c r="O5" s="106"/>
    </row>
    <row r="6" spans="1:15" ht="15.75">
      <c r="A6" s="108"/>
      <c r="B6" s="66"/>
      <c r="C6" s="419" t="s">
        <v>280</v>
      </c>
      <c r="D6" s="373" t="s">
        <v>1</v>
      </c>
      <c r="E6" s="373" t="s">
        <v>1</v>
      </c>
      <c r="F6" s="373" t="s">
        <v>1</v>
      </c>
      <c r="G6" s="373" t="s">
        <v>1</v>
      </c>
      <c r="H6" s="22"/>
      <c r="I6" s="23"/>
      <c r="J6" s="16"/>
      <c r="O6" s="106"/>
    </row>
    <row r="7" spans="1:15" ht="10.5" customHeight="1" thickBot="1">
      <c r="A7" s="108"/>
      <c r="B7" s="66"/>
      <c r="C7" s="69"/>
      <c r="D7" s="25"/>
      <c r="E7" s="25"/>
      <c r="F7" s="25"/>
      <c r="G7" s="25"/>
      <c r="H7" s="70"/>
      <c r="I7" s="26"/>
      <c r="J7" s="16"/>
      <c r="O7" s="106"/>
    </row>
    <row r="8" spans="1:15" ht="17.25" thickBot="1" thickTop="1">
      <c r="A8" s="108"/>
      <c r="B8" s="66"/>
      <c r="C8" s="308" t="s">
        <v>54</v>
      </c>
      <c r="D8" s="71" t="s">
        <v>1</v>
      </c>
      <c r="E8" s="71" t="s">
        <v>1</v>
      </c>
      <c r="F8" s="71" t="s">
        <v>1</v>
      </c>
      <c r="G8" s="71" t="s">
        <v>1</v>
      </c>
      <c r="H8" s="72"/>
      <c r="I8" s="73"/>
      <c r="J8" s="30"/>
      <c r="O8" s="106"/>
    </row>
    <row r="9" spans="1:15" ht="16.5" thickTop="1">
      <c r="A9" s="108"/>
      <c r="B9" s="66"/>
      <c r="C9" s="31" t="s">
        <v>55</v>
      </c>
      <c r="D9" s="32"/>
      <c r="E9" s="74"/>
      <c r="F9" s="74"/>
      <c r="G9" s="74"/>
      <c r="H9" s="74"/>
      <c r="I9" s="75"/>
      <c r="J9" s="35"/>
      <c r="O9" s="106"/>
    </row>
    <row r="10" spans="1:15" ht="6" customHeight="1">
      <c r="A10" s="108"/>
      <c r="B10" s="66"/>
      <c r="C10" s="31"/>
      <c r="D10" s="36"/>
      <c r="E10" s="76"/>
      <c r="F10" s="76"/>
      <c r="G10" s="76"/>
      <c r="H10" s="76"/>
      <c r="I10" s="77"/>
      <c r="J10" s="35"/>
      <c r="O10" s="106"/>
    </row>
    <row r="11" spans="1:15" ht="15.75">
      <c r="A11" s="108"/>
      <c r="B11" s="78"/>
      <c r="C11" s="39" t="s">
        <v>56</v>
      </c>
      <c r="D11" s="79" t="s">
        <v>1</v>
      </c>
      <c r="E11" s="79" t="s">
        <v>1</v>
      </c>
      <c r="F11" s="79" t="s">
        <v>1</v>
      </c>
      <c r="G11" s="79" t="s">
        <v>1</v>
      </c>
      <c r="H11" s="80"/>
      <c r="I11" s="81"/>
      <c r="J11" s="35"/>
      <c r="O11" s="106"/>
    </row>
    <row r="12" spans="1:15" ht="15.75">
      <c r="A12" s="108"/>
      <c r="B12" s="66"/>
      <c r="C12" s="39" t="s">
        <v>57</v>
      </c>
      <c r="D12" s="52" t="s">
        <v>1</v>
      </c>
      <c r="E12" s="52" t="s">
        <v>1</v>
      </c>
      <c r="F12" s="52" t="s">
        <v>1</v>
      </c>
      <c r="G12" s="52" t="s">
        <v>1</v>
      </c>
      <c r="H12" s="82"/>
      <c r="I12" s="42"/>
      <c r="J12" s="35"/>
      <c r="O12" s="106"/>
    </row>
    <row r="13" spans="1:15" ht="15.75">
      <c r="A13" s="108"/>
      <c r="B13" s="66"/>
      <c r="C13" s="39" t="s">
        <v>58</v>
      </c>
      <c r="D13" s="52" t="s">
        <v>1</v>
      </c>
      <c r="E13" s="52" t="s">
        <v>1</v>
      </c>
      <c r="F13" s="52" t="s">
        <v>1</v>
      </c>
      <c r="G13" s="52" t="s">
        <v>1</v>
      </c>
      <c r="H13" s="82"/>
      <c r="I13" s="42"/>
      <c r="J13" s="35"/>
      <c r="O13" s="106"/>
    </row>
    <row r="14" spans="1:15" ht="15.75">
      <c r="A14" s="108"/>
      <c r="B14" s="66"/>
      <c r="C14" s="39" t="s">
        <v>59</v>
      </c>
      <c r="D14" s="52" t="s">
        <v>1</v>
      </c>
      <c r="E14" s="52" t="s">
        <v>1</v>
      </c>
      <c r="F14" s="52" t="s">
        <v>1</v>
      </c>
      <c r="G14" s="52" t="s">
        <v>1</v>
      </c>
      <c r="H14" s="82"/>
      <c r="I14" s="42"/>
      <c r="J14" s="35"/>
      <c r="O14" s="106"/>
    </row>
    <row r="15" spans="1:15" ht="15.75">
      <c r="A15" s="108"/>
      <c r="B15" s="66"/>
      <c r="C15" s="45" t="s">
        <v>60</v>
      </c>
      <c r="D15" s="83"/>
      <c r="E15" s="83"/>
      <c r="F15" s="83"/>
      <c r="G15" s="83"/>
      <c r="H15" s="82"/>
      <c r="I15" s="84"/>
      <c r="J15" s="35"/>
      <c r="O15" s="106"/>
    </row>
    <row r="16" spans="1:15" ht="15.75">
      <c r="A16" s="108"/>
      <c r="B16" s="66"/>
      <c r="C16" s="45" t="s">
        <v>61</v>
      </c>
      <c r="D16" s="83"/>
      <c r="E16" s="83"/>
      <c r="F16" s="83"/>
      <c r="G16" s="83"/>
      <c r="H16" s="82"/>
      <c r="I16" s="84"/>
      <c r="J16" s="35"/>
      <c r="O16" s="106"/>
    </row>
    <row r="17" spans="1:15" ht="15.75">
      <c r="A17" s="108"/>
      <c r="B17" s="66"/>
      <c r="C17" s="85"/>
      <c r="D17" s="49"/>
      <c r="E17" s="86"/>
      <c r="F17" s="86"/>
      <c r="G17" s="86"/>
      <c r="H17" s="87"/>
      <c r="I17" s="42"/>
      <c r="J17" s="35"/>
      <c r="O17" s="106"/>
    </row>
    <row r="18" spans="1:15" ht="15.75">
      <c r="A18" s="108"/>
      <c r="B18" s="66"/>
      <c r="C18" s="39" t="s">
        <v>62</v>
      </c>
      <c r="D18" s="52" t="s">
        <v>1</v>
      </c>
      <c r="E18" s="52" t="s">
        <v>1</v>
      </c>
      <c r="F18" s="52" t="s">
        <v>1</v>
      </c>
      <c r="G18" s="52" t="s">
        <v>1</v>
      </c>
      <c r="H18" s="82"/>
      <c r="I18" s="42"/>
      <c r="J18" s="35"/>
      <c r="O18" s="106"/>
    </row>
    <row r="19" spans="1:15" ht="15.75">
      <c r="A19" s="108"/>
      <c r="B19" s="66"/>
      <c r="C19" s="45" t="s">
        <v>60</v>
      </c>
      <c r="D19" s="83"/>
      <c r="E19" s="83"/>
      <c r="F19" s="83"/>
      <c r="G19" s="83"/>
      <c r="H19" s="82"/>
      <c r="I19" s="84"/>
      <c r="J19" s="35"/>
      <c r="O19" s="106"/>
    </row>
    <row r="20" spans="1:15" ht="15.75">
      <c r="A20" s="108"/>
      <c r="B20" s="66"/>
      <c r="C20" s="45" t="s">
        <v>61</v>
      </c>
      <c r="D20" s="83"/>
      <c r="E20" s="83"/>
      <c r="F20" s="83"/>
      <c r="G20" s="83"/>
      <c r="H20" s="82"/>
      <c r="I20" s="84"/>
      <c r="J20" s="35"/>
      <c r="O20" s="106"/>
    </row>
    <row r="21" spans="1:15" ht="15.75">
      <c r="A21" s="114"/>
      <c r="B21" s="66"/>
      <c r="C21" s="85"/>
      <c r="D21" s="49"/>
      <c r="E21" s="86"/>
      <c r="F21" s="86"/>
      <c r="G21" s="86"/>
      <c r="H21" s="87"/>
      <c r="I21" s="42"/>
      <c r="J21" s="35"/>
      <c r="O21" s="106"/>
    </row>
    <row r="22" spans="1:15" ht="15.75">
      <c r="A22" s="108"/>
      <c r="B22" s="78"/>
      <c r="C22" s="39" t="s">
        <v>63</v>
      </c>
      <c r="D22" s="52" t="s">
        <v>1</v>
      </c>
      <c r="E22" s="52" t="s">
        <v>1</v>
      </c>
      <c r="F22" s="52" t="s">
        <v>1</v>
      </c>
      <c r="G22" s="52" t="s">
        <v>1</v>
      </c>
      <c r="H22" s="82"/>
      <c r="I22" s="42"/>
      <c r="J22" s="35"/>
      <c r="O22" s="106"/>
    </row>
    <row r="23" spans="1:15" ht="15.75">
      <c r="A23" s="108"/>
      <c r="B23" s="66"/>
      <c r="C23" s="85"/>
      <c r="D23" s="49"/>
      <c r="E23" s="86"/>
      <c r="F23" s="86"/>
      <c r="G23" s="86"/>
      <c r="H23" s="87"/>
      <c r="I23" s="42"/>
      <c r="J23" s="35"/>
      <c r="O23" s="106"/>
    </row>
    <row r="24" spans="1:15" ht="15.75">
      <c r="A24" s="108"/>
      <c r="B24" s="78"/>
      <c r="C24" s="39" t="s">
        <v>64</v>
      </c>
      <c r="D24" s="52" t="s">
        <v>1</v>
      </c>
      <c r="E24" s="52" t="s">
        <v>1</v>
      </c>
      <c r="F24" s="52" t="s">
        <v>1</v>
      </c>
      <c r="G24" s="52" t="s">
        <v>1</v>
      </c>
      <c r="H24" s="82"/>
      <c r="I24" s="42"/>
      <c r="J24" s="35"/>
      <c r="O24" s="106"/>
    </row>
    <row r="25" spans="1:15" ht="15.75">
      <c r="A25" s="108"/>
      <c r="B25" s="78"/>
      <c r="C25" s="45" t="s">
        <v>60</v>
      </c>
      <c r="D25" s="83"/>
      <c r="E25" s="83"/>
      <c r="F25" s="83"/>
      <c r="G25" s="83"/>
      <c r="H25" s="82"/>
      <c r="I25" s="84"/>
      <c r="J25" s="35"/>
      <c r="O25" s="106"/>
    </row>
    <row r="26" spans="1:15" ht="15.75">
      <c r="A26" s="108"/>
      <c r="B26" s="78"/>
      <c r="C26" s="45" t="s">
        <v>61</v>
      </c>
      <c r="D26" s="88"/>
      <c r="E26" s="88"/>
      <c r="F26" s="88"/>
      <c r="G26" s="88"/>
      <c r="H26" s="82"/>
      <c r="I26" s="84"/>
      <c r="J26" s="35"/>
      <c r="O26" s="106"/>
    </row>
    <row r="27" spans="1:15" ht="15.75">
      <c r="A27" s="108"/>
      <c r="B27" s="78"/>
      <c r="C27" s="39" t="s">
        <v>65</v>
      </c>
      <c r="D27" s="52" t="s">
        <v>1</v>
      </c>
      <c r="E27" s="52" t="s">
        <v>1</v>
      </c>
      <c r="F27" s="52" t="s">
        <v>1</v>
      </c>
      <c r="G27" s="52" t="s">
        <v>1</v>
      </c>
      <c r="H27" s="82"/>
      <c r="I27" s="42"/>
      <c r="J27" s="35"/>
      <c r="O27" s="106"/>
    </row>
    <row r="28" spans="1:15" ht="15.75">
      <c r="A28" s="108"/>
      <c r="B28" s="78"/>
      <c r="C28" s="45" t="s">
        <v>60</v>
      </c>
      <c r="D28" s="83"/>
      <c r="E28" s="83"/>
      <c r="F28" s="83"/>
      <c r="G28" s="83"/>
      <c r="H28" s="82"/>
      <c r="I28" s="84"/>
      <c r="J28" s="35"/>
      <c r="O28" s="106"/>
    </row>
    <row r="29" spans="1:15" ht="15.75">
      <c r="A29" s="108"/>
      <c r="B29" s="78"/>
      <c r="C29" s="45" t="s">
        <v>61</v>
      </c>
      <c r="D29" s="83"/>
      <c r="E29" s="83"/>
      <c r="F29" s="83"/>
      <c r="G29" s="83"/>
      <c r="H29" s="82"/>
      <c r="I29" s="84"/>
      <c r="J29" s="35"/>
      <c r="O29" s="106"/>
    </row>
    <row r="30" spans="1:15" ht="15.75">
      <c r="A30" s="108"/>
      <c r="B30" s="78"/>
      <c r="C30" s="39"/>
      <c r="D30" s="49"/>
      <c r="E30" s="86"/>
      <c r="F30" s="86"/>
      <c r="G30" s="86"/>
      <c r="H30" s="87"/>
      <c r="I30" s="42"/>
      <c r="J30" s="35"/>
      <c r="O30" s="106"/>
    </row>
    <row r="31" spans="1:15" ht="15.75">
      <c r="A31" s="108"/>
      <c r="B31" s="78"/>
      <c r="C31" s="39" t="s">
        <v>66</v>
      </c>
      <c r="D31" s="52" t="s">
        <v>1</v>
      </c>
      <c r="E31" s="52" t="s">
        <v>1</v>
      </c>
      <c r="F31" s="52" t="s">
        <v>1</v>
      </c>
      <c r="G31" s="52" t="s">
        <v>1</v>
      </c>
      <c r="H31" s="82"/>
      <c r="I31" s="42"/>
      <c r="J31" s="35"/>
      <c r="O31" s="106"/>
    </row>
    <row r="32" spans="1:15" ht="15.75">
      <c r="A32" s="108"/>
      <c r="B32" s="78"/>
      <c r="C32" s="45" t="s">
        <v>60</v>
      </c>
      <c r="D32" s="83"/>
      <c r="E32" s="83"/>
      <c r="F32" s="83"/>
      <c r="G32" s="83"/>
      <c r="H32" s="82"/>
      <c r="I32" s="84"/>
      <c r="J32" s="35"/>
      <c r="O32" s="106"/>
    </row>
    <row r="33" spans="1:15" ht="15.75">
      <c r="A33" s="108"/>
      <c r="B33" s="78"/>
      <c r="C33" s="45" t="s">
        <v>61</v>
      </c>
      <c r="D33" s="83"/>
      <c r="E33" s="83"/>
      <c r="F33" s="83"/>
      <c r="G33" s="83"/>
      <c r="H33" s="82"/>
      <c r="I33" s="84"/>
      <c r="J33" s="35"/>
      <c r="O33" s="106"/>
    </row>
    <row r="34" spans="1:15" ht="15.75">
      <c r="A34" s="108"/>
      <c r="B34" s="66"/>
      <c r="C34" s="39"/>
      <c r="D34" s="49"/>
      <c r="E34" s="86"/>
      <c r="F34" s="86"/>
      <c r="G34" s="86"/>
      <c r="H34" s="87"/>
      <c r="I34" s="42"/>
      <c r="J34" s="35"/>
      <c r="O34" s="106"/>
    </row>
    <row r="35" spans="1:15" ht="15.75">
      <c r="A35" s="108"/>
      <c r="B35" s="66"/>
      <c r="C35" s="39" t="s">
        <v>67</v>
      </c>
      <c r="D35" s="52" t="s">
        <v>1</v>
      </c>
      <c r="E35" s="52" t="s">
        <v>1</v>
      </c>
      <c r="F35" s="52" t="s">
        <v>1</v>
      </c>
      <c r="G35" s="52" t="s">
        <v>1</v>
      </c>
      <c r="H35" s="82"/>
      <c r="I35" s="42"/>
      <c r="J35" s="35"/>
      <c r="O35" s="106"/>
    </row>
    <row r="36" spans="1:15" ht="15.75">
      <c r="A36" s="108"/>
      <c r="B36" s="66"/>
      <c r="C36" s="45" t="s">
        <v>60</v>
      </c>
      <c r="D36" s="83"/>
      <c r="E36" s="83"/>
      <c r="F36" s="83"/>
      <c r="G36" s="83"/>
      <c r="H36" s="82"/>
      <c r="I36" s="84"/>
      <c r="J36" s="35"/>
      <c r="O36" s="106"/>
    </row>
    <row r="37" spans="1:15" ht="15.75">
      <c r="A37" s="108"/>
      <c r="B37" s="66"/>
      <c r="C37" s="45" t="s">
        <v>61</v>
      </c>
      <c r="D37" s="83"/>
      <c r="E37" s="83"/>
      <c r="F37" s="83"/>
      <c r="G37" s="83"/>
      <c r="H37" s="82"/>
      <c r="I37" s="84"/>
      <c r="J37" s="35"/>
      <c r="O37" s="106"/>
    </row>
    <row r="38" spans="1:15" ht="15.75">
      <c r="A38" s="108"/>
      <c r="B38" s="66"/>
      <c r="C38" s="45" t="s">
        <v>68</v>
      </c>
      <c r="D38" s="83"/>
      <c r="E38" s="83"/>
      <c r="F38" s="83"/>
      <c r="G38" s="83"/>
      <c r="H38" s="82"/>
      <c r="I38" s="84"/>
      <c r="J38" s="35"/>
      <c r="O38" s="106"/>
    </row>
    <row r="39" spans="1:15" ht="16.5" thickBot="1">
      <c r="A39" s="108"/>
      <c r="B39" s="66"/>
      <c r="C39" s="39"/>
      <c r="D39" s="49"/>
      <c r="E39" s="86"/>
      <c r="F39" s="86"/>
      <c r="G39" s="86"/>
      <c r="H39" s="89"/>
      <c r="I39" s="42"/>
      <c r="J39" s="35"/>
      <c r="O39" s="106"/>
    </row>
    <row r="40" spans="1:15" ht="17.25" thickBot="1" thickTop="1">
      <c r="A40" s="108"/>
      <c r="B40" s="66"/>
      <c r="C40" s="211" t="s">
        <v>69</v>
      </c>
      <c r="D40" s="71" t="s">
        <v>1</v>
      </c>
      <c r="E40" s="71" t="s">
        <v>1</v>
      </c>
      <c r="F40" s="71" t="s">
        <v>1</v>
      </c>
      <c r="G40" s="71" t="s">
        <v>1</v>
      </c>
      <c r="H40" s="72"/>
      <c r="I40" s="56"/>
      <c r="J40" s="30"/>
      <c r="O40" s="106"/>
    </row>
    <row r="41" spans="1:11" ht="16.5" thickTop="1">
      <c r="A41" s="245"/>
      <c r="B41" s="66"/>
      <c r="C41" s="309" t="s">
        <v>70</v>
      </c>
      <c r="D41" s="91"/>
      <c r="E41" s="92"/>
      <c r="F41" s="92"/>
      <c r="G41" s="93"/>
      <c r="H41" s="93"/>
      <c r="I41" s="92"/>
      <c r="J41" s="35"/>
      <c r="K41" s="106"/>
    </row>
    <row r="42" spans="1:11" ht="9" customHeight="1">
      <c r="A42" s="245"/>
      <c r="B42" s="66"/>
      <c r="C42" s="94"/>
      <c r="D42" s="95"/>
      <c r="E42" s="92"/>
      <c r="F42" s="92"/>
      <c r="G42" s="92"/>
      <c r="H42" s="92"/>
      <c r="I42" s="92"/>
      <c r="J42" s="35"/>
      <c r="K42" s="106"/>
    </row>
    <row r="43" spans="1:11" ht="15.75">
      <c r="A43" s="245"/>
      <c r="B43" s="66"/>
      <c r="C43" s="310" t="s">
        <v>47</v>
      </c>
      <c r="D43" s="96"/>
      <c r="E43" s="92"/>
      <c r="F43" s="92"/>
      <c r="G43" s="92"/>
      <c r="H43" s="92"/>
      <c r="I43" s="92"/>
      <c r="J43" s="35"/>
      <c r="K43" s="106"/>
    </row>
    <row r="44" spans="1:11" ht="15.75">
      <c r="A44" s="245"/>
      <c r="B44" s="66"/>
      <c r="C44" s="310" t="s">
        <v>71</v>
      </c>
      <c r="D44" s="96"/>
      <c r="E44" s="92"/>
      <c r="F44" s="92"/>
      <c r="G44" s="92"/>
      <c r="H44" s="92"/>
      <c r="I44" s="92"/>
      <c r="J44" s="35"/>
      <c r="K44" s="106"/>
    </row>
    <row r="45" spans="1:12" ht="12" customHeight="1" thickBot="1">
      <c r="A45" s="290"/>
      <c r="B45" s="97"/>
      <c r="C45" s="61"/>
      <c r="D45" s="62"/>
      <c r="E45" s="62"/>
      <c r="F45" s="62"/>
      <c r="G45" s="62"/>
      <c r="H45" s="62"/>
      <c r="I45" s="62"/>
      <c r="J45" s="63"/>
      <c r="L45" s="106"/>
    </row>
    <row r="46" ht="13.5" thickTop="1">
      <c r="A46" s="416"/>
    </row>
    <row r="47" spans="1:3" ht="12.75">
      <c r="A47" s="416"/>
      <c r="C47" s="208" t="s">
        <v>0</v>
      </c>
    </row>
    <row r="48" spans="1:10" ht="15">
      <c r="A48" s="416"/>
      <c r="B48" s="295" t="s">
        <v>48</v>
      </c>
      <c r="C48" s="311"/>
      <c r="D48" s="297"/>
      <c r="E48" s="297"/>
      <c r="F48" s="297"/>
      <c r="G48" s="297"/>
      <c r="H48" s="297"/>
      <c r="I48" s="297"/>
      <c r="J48" s="298"/>
    </row>
    <row r="49" spans="1:10" ht="23.25">
      <c r="A49" s="416"/>
      <c r="B49" s="312"/>
      <c r="C49" s="252" t="s">
        <v>72</v>
      </c>
      <c r="D49" s="110">
        <f>IF(D40="M",0,D40)-IF(D8="M",0,D8)-IF(D11="M",0,D11)-IF(D18="M",0,D18)-IF(D22="M",0,D22)-IF(D24="M",0,D24)-IF(D27="M",0,D27)-IF(D31="M",0,D31)-IF(D35="M",0,D35)</f>
        <v>0</v>
      </c>
      <c r="E49" s="110">
        <f>IF(E40="M",0,E40)-IF(E8="M",0,E8)-IF(E11="M",0,E11)-IF(E18="M",0,E18)-IF(E22="M",0,E22)-IF(E24="M",0,E24)-IF(E27="M",0,E27)-IF(E31="M",0,E31)-IF(E35="M",0,E35)</f>
        <v>0</v>
      </c>
      <c r="F49" s="110">
        <f>IF(F40="M",0,F40)-IF(F8="M",0,F8)-IF(F11="M",0,F11)-IF(F18="M",0,F18)-IF(F22="M",0,F22)-IF(F24="M",0,F24)-IF(F27="M",0,F27)-IF(F31="M",0,F31)-IF(F35="M",0,F35)</f>
        <v>0</v>
      </c>
      <c r="G49" s="110">
        <f>IF(G40="M",0,G40)-IF(G8="M",0,G8)-IF(G11="M",0,G11)-IF(G18="M",0,G18)-IF(G22="M",0,G22)-IF(G24="M",0,G24)-IF(G27="M",0,G27)-IF(G31="M",0,G31)-IF(G35="M",0,G35)</f>
        <v>0</v>
      </c>
      <c r="H49" s="110">
        <f>IF(H40="M",0,H40)-IF(H8="M",0,H8)-IF(H11="M",0,H11)-IF(H18="M",0,H18)-IF(H22="M",0,H22)-IF(H24="M",0,H24)-IF(H27="M",0,H27)-IF(H31="M",0,H31)-IF(H35="M",0,H35)</f>
        <v>0</v>
      </c>
      <c r="I49" s="111"/>
      <c r="J49" s="313"/>
    </row>
    <row r="50" spans="1:10" ht="15.75">
      <c r="A50" s="416"/>
      <c r="B50" s="312"/>
      <c r="C50" s="252" t="s">
        <v>73</v>
      </c>
      <c r="D50" s="110">
        <f>IF(D11="M",0,D11)-IF(D12="M",0,D12)-IF(D13="M",0,D13)-IF(D14="M",0,D14)</f>
        <v>0</v>
      </c>
      <c r="E50" s="110">
        <f>IF(E11="M",0,E11)-IF(E12="M",0,E12)-IF(E13="M",0,E13)-IF(E14="M",0,E14)</f>
        <v>0</v>
      </c>
      <c r="F50" s="110">
        <f>IF(F11="M",0,F11)-IF(F12="M",0,F12)-IF(F13="M",0,F13)-IF(F14="M",0,F14)</f>
        <v>0</v>
      </c>
      <c r="G50" s="110">
        <f>IF(G11="M",0,G11)-IF(G12="M",0,G12)-IF(G13="M",0,G13)-IF(G14="M",0,G14)</f>
        <v>0</v>
      </c>
      <c r="H50" s="110">
        <f>IF(H11="M",0,H11)-IF(H12="M",0,H12)-IF(H13="M",0,H13)-IF(H14="M",0,H14)</f>
        <v>0</v>
      </c>
      <c r="I50" s="111"/>
      <c r="J50" s="313"/>
    </row>
    <row r="51" spans="1:10" ht="15.75">
      <c r="A51" s="416"/>
      <c r="B51" s="312"/>
      <c r="C51" s="252" t="s">
        <v>74</v>
      </c>
      <c r="D51" s="110">
        <f>IF(D35="M",0,D35)-IF(D36="M",0,D36)-IF(D37="M",0,D37)-IF(D38="M",0,D38)</f>
        <v>0</v>
      </c>
      <c r="E51" s="110">
        <f>IF(E35="M",0,E35)-IF(E36="M",0,E36)-IF(E37="M",0,E37)-IF(E38="M",0,E38)</f>
        <v>0</v>
      </c>
      <c r="F51" s="110">
        <f>IF(F35="M",0,F35)-IF(F36="M",0,F36)-IF(F37="M",0,F37)-IF(F38="M",0,F38)</f>
        <v>0</v>
      </c>
      <c r="G51" s="110">
        <f>IF(G35="M",0,G35)-IF(G36="M",0,G36)-IF(G37="M",0,G37)-IF(G38="M",0,G38)</f>
        <v>0</v>
      </c>
      <c r="H51" s="110">
        <f>IF(H35="M",0,H35)-IF(H36="M",0,H36)-IF(H37="M",0,H37)-IF(H38="M",0,H38)</f>
        <v>0</v>
      </c>
      <c r="I51" s="111"/>
      <c r="J51" s="313"/>
    </row>
    <row r="52" spans="1:10" ht="15.75">
      <c r="A52" s="416"/>
      <c r="B52" s="314" t="s">
        <v>75</v>
      </c>
      <c r="C52" s="252"/>
      <c r="D52" s="113"/>
      <c r="E52" s="113"/>
      <c r="F52" s="113"/>
      <c r="G52" s="113"/>
      <c r="H52" s="113"/>
      <c r="I52" s="111"/>
      <c r="J52" s="313"/>
    </row>
    <row r="53" spans="1:10" ht="15.75">
      <c r="A53" s="416"/>
      <c r="B53" s="315"/>
      <c r="C53" s="316" t="s">
        <v>76</v>
      </c>
      <c r="D53" s="306">
        <f>IF('Table 1'!E12="M",0,'Table 1'!E12)-IF('Table 2B'!D40="M",0,'Table 2B'!D40)</f>
        <v>0</v>
      </c>
      <c r="E53" s="306">
        <f>IF('Table 1'!F12="M",0,'Table 1'!F12)-IF('Table 2B'!E40="M",0,'Table 2B'!E40)</f>
        <v>0</v>
      </c>
      <c r="F53" s="306">
        <f>IF('Table 1'!G12="M",0,'Table 1'!G12)-IF('Table 2B'!F40="M",0,'Table 2B'!F40)</f>
        <v>0</v>
      </c>
      <c r="G53" s="306">
        <f>IF('Table 1'!H12="M",0,'Table 1'!H12)-IF('Table 2B'!G40="M",0,'Table 2B'!G40)</f>
        <v>0</v>
      </c>
      <c r="H53" s="306">
        <f>IF('Table 1'!I12="M",0,'Table 1'!I12)-IF('Table 2B'!H40="M",0,'Table 2B'!H40)</f>
        <v>0</v>
      </c>
      <c r="I53" s="317"/>
      <c r="J53" s="318"/>
    </row>
    <row r="54" spans="1:8" ht="12.75">
      <c r="A54" s="416"/>
      <c r="D54" s="336"/>
      <c r="E54" s="336"/>
      <c r="F54" s="336"/>
      <c r="G54" s="336"/>
      <c r="H54" s="336"/>
    </row>
    <row r="55" ht="12.75">
      <c r="A55" s="416"/>
    </row>
    <row r="56" ht="12.75">
      <c r="A56" s="416"/>
    </row>
    <row r="57" ht="12.75">
      <c r="A57" s="416"/>
    </row>
    <row r="58" ht="12.75">
      <c r="A58" s="416"/>
    </row>
    <row r="59" ht="12.75">
      <c r="A59" s="416"/>
    </row>
    <row r="60" ht="12.75">
      <c r="A60" s="416"/>
    </row>
  </sheetData>
  <printOptions horizontalCentered="1" verticalCentered="1"/>
  <pageMargins left="0.31496062992125984" right="0.31496062992125984" top="0" bottom="0" header="0" footer="0"/>
  <pageSetup fitToHeight="1" fitToWidth="1" horizontalDpi="600" verticalDpi="600" orientation="landscape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18.28125" style="57" hidden="1" customWidth="1"/>
    <col min="2" max="2" width="4.8515625" style="3" customWidth="1"/>
    <col min="3" max="3" width="85.140625" style="208" customWidth="1"/>
    <col min="4" max="4" width="14.140625" style="3" customWidth="1"/>
    <col min="5" max="5" width="13.8515625" style="3" customWidth="1"/>
    <col min="6" max="6" width="14.28125" style="3" bestFit="1" customWidth="1"/>
    <col min="7" max="8" width="13.7109375" style="3" customWidth="1"/>
    <col min="9" max="9" width="93.57421875" style="3" customWidth="1"/>
    <col min="10" max="10" width="6.8515625" style="3" customWidth="1"/>
    <col min="11" max="11" width="1.28515625" style="3" customWidth="1"/>
    <col min="12" max="12" width="0.71875" style="3" customWidth="1"/>
    <col min="13" max="13" width="12.57421875" style="3" customWidth="1"/>
    <col min="14" max="14" width="52.421875" style="3" customWidth="1"/>
    <col min="15" max="16384" width="12.57421875" style="3" customWidth="1"/>
  </cols>
  <sheetData>
    <row r="1" spans="1:12" ht="18">
      <c r="A1" s="105"/>
      <c r="B1" s="64"/>
      <c r="C1" s="207" t="s">
        <v>89</v>
      </c>
      <c r="D1" s="2"/>
      <c r="L1" s="106"/>
    </row>
    <row r="2" spans="1:11" ht="11.25" customHeight="1" thickBot="1">
      <c r="A2" s="105"/>
      <c r="B2" s="64"/>
      <c r="C2" s="4"/>
      <c r="D2" s="5"/>
      <c r="K2" s="106"/>
    </row>
    <row r="3" spans="1:11" ht="16.5" thickTop="1">
      <c r="A3" s="107"/>
      <c r="B3" s="65"/>
      <c r="C3" s="7"/>
      <c r="D3" s="8"/>
      <c r="E3" s="9"/>
      <c r="F3" s="9"/>
      <c r="G3" s="9"/>
      <c r="H3" s="9"/>
      <c r="I3" s="9"/>
      <c r="J3" s="10"/>
      <c r="K3" s="106"/>
    </row>
    <row r="4" spans="1:15" ht="15.75">
      <c r="A4" s="108"/>
      <c r="B4" s="66"/>
      <c r="C4" s="417" t="s">
        <v>21</v>
      </c>
      <c r="D4" s="13"/>
      <c r="E4" s="14"/>
      <c r="F4" s="14" t="s">
        <v>22</v>
      </c>
      <c r="G4" s="14"/>
      <c r="H4" s="14"/>
      <c r="I4" s="67"/>
      <c r="J4" s="16"/>
      <c r="O4" s="106"/>
    </row>
    <row r="5" spans="1:15" ht="15.75">
      <c r="A5" s="108"/>
      <c r="B5" s="66"/>
      <c r="C5" s="418" t="s">
        <v>23</v>
      </c>
      <c r="D5" s="383">
        <v>2003</v>
      </c>
      <c r="E5" s="18">
        <v>2004</v>
      </c>
      <c r="F5" s="18">
        <v>2005</v>
      </c>
      <c r="G5" s="18">
        <v>2006</v>
      </c>
      <c r="H5" s="384">
        <v>2007</v>
      </c>
      <c r="I5" s="68"/>
      <c r="J5" s="16"/>
      <c r="O5" s="106"/>
    </row>
    <row r="6" spans="1:15" ht="15.75">
      <c r="A6" s="108"/>
      <c r="B6" s="66"/>
      <c r="C6" s="419" t="s">
        <v>280</v>
      </c>
      <c r="D6" s="385" t="s">
        <v>25</v>
      </c>
      <c r="E6" s="373" t="s">
        <v>25</v>
      </c>
      <c r="F6" s="373" t="s">
        <v>26</v>
      </c>
      <c r="G6" s="373" t="s">
        <v>281</v>
      </c>
      <c r="H6" s="386" t="s">
        <v>27</v>
      </c>
      <c r="I6" s="23"/>
      <c r="J6" s="16"/>
      <c r="O6" s="106"/>
    </row>
    <row r="7" spans="1:15" ht="10.5" customHeight="1" thickBot="1">
      <c r="A7" s="108"/>
      <c r="B7" s="66"/>
      <c r="C7" s="69"/>
      <c r="D7" s="25"/>
      <c r="E7" s="25"/>
      <c r="F7" s="25"/>
      <c r="G7" s="25"/>
      <c r="H7" s="70"/>
      <c r="I7" s="26"/>
      <c r="J7" s="16"/>
      <c r="O7" s="106"/>
    </row>
    <row r="8" spans="1:15" ht="17.25" thickBot="1" thickTop="1">
      <c r="A8" s="108"/>
      <c r="B8" s="66"/>
      <c r="C8" s="308" t="s">
        <v>90</v>
      </c>
      <c r="D8" s="27">
        <v>-31671</v>
      </c>
      <c r="E8" s="27">
        <v>-16464</v>
      </c>
      <c r="F8" s="27">
        <v>-81375</v>
      </c>
      <c r="G8" s="27">
        <v>-150532</v>
      </c>
      <c r="H8" s="98">
        <v>-84000</v>
      </c>
      <c r="I8" s="73"/>
      <c r="J8" s="30"/>
      <c r="O8" s="106"/>
    </row>
    <row r="9" spans="1:15" ht="16.5" thickTop="1">
      <c r="A9" s="108"/>
      <c r="B9" s="66"/>
      <c r="C9" s="309" t="s">
        <v>55</v>
      </c>
      <c r="D9" s="374"/>
      <c r="E9" s="375"/>
      <c r="F9" s="375"/>
      <c r="G9" s="33"/>
      <c r="H9" s="375"/>
      <c r="I9" s="75"/>
      <c r="J9" s="35"/>
      <c r="O9" s="106"/>
    </row>
    <row r="10" spans="1:15" ht="6" customHeight="1">
      <c r="A10" s="108"/>
      <c r="B10" s="66"/>
      <c r="C10" s="309"/>
      <c r="D10" s="376"/>
      <c r="E10" s="377"/>
      <c r="F10" s="377"/>
      <c r="G10" s="37"/>
      <c r="H10" s="377"/>
      <c r="I10" s="77"/>
      <c r="J10" s="35"/>
      <c r="O10" s="106"/>
    </row>
    <row r="11" spans="1:15" ht="15.75">
      <c r="A11" s="108"/>
      <c r="B11" s="78"/>
      <c r="C11" s="319" t="s">
        <v>56</v>
      </c>
      <c r="D11" s="41">
        <f>+SUM(D12:D14)</f>
        <v>-8658</v>
      </c>
      <c r="E11" s="41">
        <f>+SUM(E12:E14)</f>
        <v>-7754</v>
      </c>
      <c r="F11" s="41">
        <f>+SUM(F12:F14)</f>
        <v>-16985</v>
      </c>
      <c r="G11" s="41">
        <f>+SUM(G12:G14)</f>
        <v>-6875</v>
      </c>
      <c r="H11" s="421">
        <v>-5100</v>
      </c>
      <c r="I11" s="81"/>
      <c r="J11" s="35"/>
      <c r="O11" s="106"/>
    </row>
    <row r="12" spans="1:15" ht="15.75">
      <c r="A12" s="108"/>
      <c r="B12" s="66"/>
      <c r="C12" s="319" t="s">
        <v>57</v>
      </c>
      <c r="D12" s="40">
        <v>-7970</v>
      </c>
      <c r="E12" s="40">
        <v>-5101</v>
      </c>
      <c r="F12" s="40">
        <v>-6194</v>
      </c>
      <c r="G12" s="41">
        <v>1224</v>
      </c>
      <c r="H12" s="100">
        <v>2500</v>
      </c>
      <c r="I12" s="42"/>
      <c r="J12" s="35"/>
      <c r="O12" s="106"/>
    </row>
    <row r="13" spans="1:15" ht="15.75">
      <c r="A13" s="108"/>
      <c r="B13" s="66"/>
      <c r="C13" s="319" t="s">
        <v>58</v>
      </c>
      <c r="D13" s="378">
        <v>1463</v>
      </c>
      <c r="E13" s="378">
        <v>-3914</v>
      </c>
      <c r="F13" s="378">
        <v>-10633</v>
      </c>
      <c r="G13" s="44">
        <v>-8099</v>
      </c>
      <c r="H13" s="100">
        <v>-7600</v>
      </c>
      <c r="I13" s="42"/>
      <c r="J13" s="35"/>
      <c r="O13" s="106"/>
    </row>
    <row r="14" spans="1:15" ht="15.75">
      <c r="A14" s="108"/>
      <c r="B14" s="66"/>
      <c r="C14" s="319" t="s">
        <v>59</v>
      </c>
      <c r="D14" s="44">
        <v>-2151</v>
      </c>
      <c r="E14" s="44">
        <v>1261</v>
      </c>
      <c r="F14" s="44">
        <v>-158</v>
      </c>
      <c r="G14" s="44">
        <v>0</v>
      </c>
      <c r="H14" s="100">
        <v>0</v>
      </c>
      <c r="I14" s="42"/>
      <c r="J14" s="35"/>
      <c r="O14" s="106"/>
    </row>
    <row r="15" spans="1:15" ht="15.75">
      <c r="A15" s="108"/>
      <c r="B15" s="66"/>
      <c r="C15" s="45" t="s">
        <v>60</v>
      </c>
      <c r="D15" s="46"/>
      <c r="E15" s="46"/>
      <c r="F15" s="46"/>
      <c r="G15" s="46"/>
      <c r="H15" s="100"/>
      <c r="I15" s="50"/>
      <c r="J15" s="35"/>
      <c r="O15" s="106"/>
    </row>
    <row r="16" spans="1:15" ht="15.75">
      <c r="A16" s="108"/>
      <c r="B16" s="66"/>
      <c r="C16" s="45" t="s">
        <v>61</v>
      </c>
      <c r="D16" s="46"/>
      <c r="E16" s="46"/>
      <c r="F16" s="46"/>
      <c r="G16" s="46"/>
      <c r="H16" s="100"/>
      <c r="I16" s="50"/>
      <c r="J16" s="35"/>
      <c r="O16" s="106"/>
    </row>
    <row r="17" spans="1:15" ht="15.75">
      <c r="A17" s="108"/>
      <c r="B17" s="66"/>
      <c r="C17" s="45"/>
      <c r="D17" s="422"/>
      <c r="E17" s="423"/>
      <c r="F17" s="423"/>
      <c r="G17" s="423"/>
      <c r="H17" s="424"/>
      <c r="I17" s="43"/>
      <c r="J17" s="35"/>
      <c r="O17" s="106"/>
    </row>
    <row r="18" spans="1:15" ht="15.75">
      <c r="A18" s="108"/>
      <c r="B18" s="66"/>
      <c r="C18" s="39" t="s">
        <v>91</v>
      </c>
      <c r="D18" s="40" t="s">
        <v>1</v>
      </c>
      <c r="E18" s="40" t="s">
        <v>1</v>
      </c>
      <c r="F18" s="40" t="s">
        <v>1</v>
      </c>
      <c r="G18" s="40" t="s">
        <v>1</v>
      </c>
      <c r="H18" s="100"/>
      <c r="I18" s="43"/>
      <c r="J18" s="35"/>
      <c r="O18" s="106"/>
    </row>
    <row r="19" spans="1:15" ht="15.75">
      <c r="A19" s="108"/>
      <c r="B19" s="78"/>
      <c r="C19" s="45" t="s">
        <v>60</v>
      </c>
      <c r="D19" s="46"/>
      <c r="E19" s="46"/>
      <c r="F19" s="46"/>
      <c r="G19" s="46"/>
      <c r="H19" s="100"/>
      <c r="I19" s="50"/>
      <c r="J19" s="35"/>
      <c r="O19" s="106"/>
    </row>
    <row r="20" spans="1:15" ht="15.75">
      <c r="A20" s="108"/>
      <c r="B20" s="78"/>
      <c r="C20" s="45" t="s">
        <v>61</v>
      </c>
      <c r="D20" s="104"/>
      <c r="E20" s="104"/>
      <c r="F20" s="104"/>
      <c r="G20" s="104"/>
      <c r="H20" s="100"/>
      <c r="I20" s="50"/>
      <c r="J20" s="35"/>
      <c r="O20" s="106"/>
    </row>
    <row r="21" spans="1:15" ht="15.75">
      <c r="A21" s="108"/>
      <c r="B21" s="78"/>
      <c r="C21" s="45"/>
      <c r="D21" s="422"/>
      <c r="E21" s="423"/>
      <c r="F21" s="423"/>
      <c r="G21" s="423"/>
      <c r="H21" s="424"/>
      <c r="I21" s="43"/>
      <c r="J21" s="35"/>
      <c r="O21" s="106"/>
    </row>
    <row r="22" spans="1:15" ht="15.75">
      <c r="A22" s="108"/>
      <c r="B22" s="78"/>
      <c r="C22" s="39" t="s">
        <v>63</v>
      </c>
      <c r="D22" s="40">
        <v>-461</v>
      </c>
      <c r="E22" s="40">
        <v>-466</v>
      </c>
      <c r="F22" s="40">
        <v>-255</v>
      </c>
      <c r="G22" s="40">
        <v>-200</v>
      </c>
      <c r="H22" s="100">
        <v>0</v>
      </c>
      <c r="I22" s="43"/>
      <c r="J22" s="35"/>
      <c r="O22" s="106"/>
    </row>
    <row r="23" spans="1:15" ht="15.75">
      <c r="A23" s="108"/>
      <c r="B23" s="78"/>
      <c r="C23" s="45"/>
      <c r="D23" s="422"/>
      <c r="E23" s="423"/>
      <c r="F23" s="423"/>
      <c r="G23" s="423"/>
      <c r="H23" s="424"/>
      <c r="I23" s="43"/>
      <c r="J23" s="35"/>
      <c r="O23" s="106"/>
    </row>
    <row r="24" spans="1:15" ht="15.75">
      <c r="A24" s="108"/>
      <c r="B24" s="78"/>
      <c r="C24" s="39" t="s">
        <v>64</v>
      </c>
      <c r="D24" s="40">
        <f>+D25+D26</f>
        <v>1858</v>
      </c>
      <c r="E24" s="40">
        <f>+E25+E26</f>
        <v>3580</v>
      </c>
      <c r="F24" s="40">
        <f>+F25+F26</f>
        <v>3178</v>
      </c>
      <c r="G24" s="40">
        <f>+G25+G26</f>
        <v>2500</v>
      </c>
      <c r="H24" s="100">
        <v>0</v>
      </c>
      <c r="I24" s="43"/>
      <c r="J24" s="35"/>
      <c r="O24" s="106"/>
    </row>
    <row r="25" spans="1:15" ht="15.75">
      <c r="A25" s="108"/>
      <c r="B25" s="78"/>
      <c r="C25" s="45" t="s">
        <v>60</v>
      </c>
      <c r="D25" s="46">
        <v>1858</v>
      </c>
      <c r="E25" s="46">
        <v>2651</v>
      </c>
      <c r="F25" s="46">
        <v>3178</v>
      </c>
      <c r="G25" s="46">
        <v>2500</v>
      </c>
      <c r="H25" s="100">
        <v>0</v>
      </c>
      <c r="I25" s="50" t="s">
        <v>92</v>
      </c>
      <c r="J25" s="35"/>
      <c r="O25" s="106"/>
    </row>
    <row r="26" spans="1:15" ht="15.75">
      <c r="A26" s="108"/>
      <c r="B26" s="78"/>
      <c r="C26" s="45" t="s">
        <v>61</v>
      </c>
      <c r="D26" s="104"/>
      <c r="E26" s="104">
        <v>929</v>
      </c>
      <c r="F26" s="104"/>
      <c r="G26" s="104"/>
      <c r="H26" s="100"/>
      <c r="I26" s="50" t="s">
        <v>93</v>
      </c>
      <c r="J26" s="35"/>
      <c r="O26" s="106"/>
    </row>
    <row r="27" spans="1:15" ht="15.75">
      <c r="A27" s="108"/>
      <c r="B27" s="66"/>
      <c r="C27" s="39" t="s">
        <v>65</v>
      </c>
      <c r="D27" s="40">
        <v>-2138</v>
      </c>
      <c r="E27" s="40">
        <v>-28046</v>
      </c>
      <c r="F27" s="40">
        <v>-4480.615384615376</v>
      </c>
      <c r="G27" s="40">
        <v>-35363.14000000013</v>
      </c>
      <c r="H27" s="100">
        <v>23000</v>
      </c>
      <c r="I27" s="43"/>
      <c r="J27" s="35"/>
      <c r="O27" s="106"/>
    </row>
    <row r="28" spans="1:15" ht="15.75">
      <c r="A28" s="108"/>
      <c r="B28" s="66"/>
      <c r="C28" s="45" t="s">
        <v>60</v>
      </c>
      <c r="D28" s="46">
        <v>-4440</v>
      </c>
      <c r="E28" s="46">
        <v>-4468</v>
      </c>
      <c r="F28" s="46">
        <v>-9910</v>
      </c>
      <c r="G28" s="46">
        <v>-10396</v>
      </c>
      <c r="H28" s="100">
        <v>-10000</v>
      </c>
      <c r="I28" s="47" t="s">
        <v>94</v>
      </c>
      <c r="J28" s="35"/>
      <c r="O28" s="106"/>
    </row>
    <row r="29" spans="1:15" ht="15.75">
      <c r="A29" s="108"/>
      <c r="B29" s="66"/>
      <c r="C29" s="45" t="s">
        <v>61</v>
      </c>
      <c r="D29" s="46">
        <v>1175</v>
      </c>
      <c r="E29" s="46">
        <v>-25503</v>
      </c>
      <c r="F29" s="46">
        <v>-10923</v>
      </c>
      <c r="G29" s="46">
        <v>-617</v>
      </c>
      <c r="H29" s="100">
        <v>41000</v>
      </c>
      <c r="I29" s="47" t="s">
        <v>95</v>
      </c>
      <c r="J29" s="35"/>
      <c r="O29" s="106"/>
    </row>
    <row r="30" spans="1:15" ht="15.75">
      <c r="A30" s="108"/>
      <c r="B30" s="78"/>
      <c r="C30" s="39"/>
      <c r="D30" s="422"/>
      <c r="E30" s="423"/>
      <c r="F30" s="423"/>
      <c r="G30" s="423"/>
      <c r="H30" s="424"/>
      <c r="I30" s="43"/>
      <c r="J30" s="35"/>
      <c r="O30" s="106"/>
    </row>
    <row r="31" spans="1:15" ht="15.75">
      <c r="A31" s="108"/>
      <c r="B31" s="66"/>
      <c r="C31" s="39" t="s">
        <v>66</v>
      </c>
      <c r="D31" s="40" t="s">
        <v>1</v>
      </c>
      <c r="E31" s="40" t="s">
        <v>1</v>
      </c>
      <c r="F31" s="40" t="s">
        <v>1</v>
      </c>
      <c r="G31" s="40" t="s">
        <v>1</v>
      </c>
      <c r="H31" s="100"/>
      <c r="I31" s="43"/>
      <c r="J31" s="35"/>
      <c r="O31" s="106"/>
    </row>
    <row r="32" spans="1:15" ht="15.75">
      <c r="A32" s="108"/>
      <c r="B32" s="78"/>
      <c r="C32" s="45" t="s">
        <v>60</v>
      </c>
      <c r="D32" s="46"/>
      <c r="E32" s="46"/>
      <c r="F32" s="46"/>
      <c r="G32" s="46"/>
      <c r="H32" s="100"/>
      <c r="I32" s="50"/>
      <c r="J32" s="35"/>
      <c r="O32" s="106"/>
    </row>
    <row r="33" spans="1:15" ht="15.75">
      <c r="A33" s="108"/>
      <c r="B33" s="78"/>
      <c r="C33" s="45" t="s">
        <v>61</v>
      </c>
      <c r="D33" s="46"/>
      <c r="E33" s="46"/>
      <c r="F33" s="46"/>
      <c r="G33" s="46"/>
      <c r="H33" s="100"/>
      <c r="I33" s="50"/>
      <c r="J33" s="35"/>
      <c r="O33" s="106"/>
    </row>
    <row r="34" spans="1:15" ht="15.75">
      <c r="A34" s="108"/>
      <c r="B34" s="101"/>
      <c r="C34" s="39"/>
      <c r="D34" s="422"/>
      <c r="E34" s="423"/>
      <c r="F34" s="423"/>
      <c r="G34" s="423"/>
      <c r="H34" s="424"/>
      <c r="I34" s="43"/>
      <c r="J34" s="35"/>
      <c r="O34" s="106"/>
    </row>
    <row r="35" spans="1:15" ht="15.75">
      <c r="A35" s="108"/>
      <c r="B35" s="66"/>
      <c r="C35" s="39" t="s">
        <v>67</v>
      </c>
      <c r="D35" s="40">
        <f>+SUM(D36:D38)</f>
        <v>11798</v>
      </c>
      <c r="E35" s="40">
        <f>+SUM(E36:E38)</f>
        <v>4201</v>
      </c>
      <c r="F35" s="40">
        <f>+SUM(F36:F38)</f>
        <v>4617</v>
      </c>
      <c r="G35" s="40">
        <f>+SUM(G36:G38)</f>
        <v>4616</v>
      </c>
      <c r="H35" s="100"/>
      <c r="I35" s="43"/>
      <c r="J35" s="35"/>
      <c r="O35" s="106"/>
    </row>
    <row r="36" spans="1:15" ht="15.75">
      <c r="A36" s="108"/>
      <c r="B36" s="66"/>
      <c r="C36" s="45" t="s">
        <v>60</v>
      </c>
      <c r="D36" s="46"/>
      <c r="E36" s="46"/>
      <c r="F36" s="46"/>
      <c r="G36" s="46"/>
      <c r="H36" s="100"/>
      <c r="I36" s="50"/>
      <c r="J36" s="35"/>
      <c r="O36" s="106"/>
    </row>
    <row r="37" spans="1:15" ht="15.75">
      <c r="A37" s="108"/>
      <c r="B37" s="66"/>
      <c r="C37" s="45" t="s">
        <v>61</v>
      </c>
      <c r="D37" s="46">
        <v>7870</v>
      </c>
      <c r="E37" s="46"/>
      <c r="F37" s="46"/>
      <c r="G37" s="46"/>
      <c r="H37" s="100"/>
      <c r="I37" s="50" t="s">
        <v>97</v>
      </c>
      <c r="J37" s="35"/>
      <c r="O37" s="106"/>
    </row>
    <row r="38" spans="1:15" ht="15.75">
      <c r="A38" s="108"/>
      <c r="B38" s="66"/>
      <c r="C38" s="45" t="s">
        <v>68</v>
      </c>
      <c r="D38" s="46">
        <v>3928</v>
      </c>
      <c r="E38" s="46">
        <v>4201</v>
      </c>
      <c r="F38" s="46">
        <v>4617</v>
      </c>
      <c r="G38" s="46">
        <v>4616</v>
      </c>
      <c r="H38" s="100"/>
      <c r="I38" s="50" t="s">
        <v>98</v>
      </c>
      <c r="J38" s="35"/>
      <c r="O38" s="106"/>
    </row>
    <row r="39" spans="1:15" ht="16.5" thickBot="1">
      <c r="A39" s="109"/>
      <c r="B39" s="66"/>
      <c r="C39" s="39"/>
      <c r="D39" s="425"/>
      <c r="E39" s="426"/>
      <c r="F39" s="426"/>
      <c r="G39" s="426"/>
      <c r="H39" s="427"/>
      <c r="I39" s="38"/>
      <c r="J39" s="35"/>
      <c r="O39" s="106"/>
    </row>
    <row r="40" spans="1:15" ht="17.25" thickBot="1" thickTop="1">
      <c r="A40" s="108"/>
      <c r="B40" s="66"/>
      <c r="C40" s="211" t="s">
        <v>99</v>
      </c>
      <c r="D40" s="27">
        <f>+D8+D11+D22+D24+D27+D35</f>
        <v>-29272</v>
      </c>
      <c r="E40" s="27">
        <f>+E8+E11+E22+E24+E27+E35</f>
        <v>-44949</v>
      </c>
      <c r="F40" s="27">
        <f>+F8+F11+F22+F24+F27+F35</f>
        <v>-95300.61538461538</v>
      </c>
      <c r="G40" s="27">
        <f>+G8+G11+G22+G24+G27+G35</f>
        <v>-185854.14000000013</v>
      </c>
      <c r="H40" s="458">
        <f>+H8+H11+H22+H24+H27+H35</f>
        <v>-66100</v>
      </c>
      <c r="I40" s="56"/>
      <c r="J40" s="30"/>
      <c r="O40" s="106"/>
    </row>
    <row r="41" spans="1:11" ht="16.5" thickTop="1">
      <c r="A41" s="109"/>
      <c r="B41" s="66"/>
      <c r="C41" s="309" t="s">
        <v>70</v>
      </c>
      <c r="D41" s="91"/>
      <c r="E41" s="92"/>
      <c r="F41" s="92"/>
      <c r="G41" s="93"/>
      <c r="H41" s="93"/>
      <c r="I41" s="92"/>
      <c r="J41" s="35"/>
      <c r="K41" s="106"/>
    </row>
    <row r="42" spans="1:11" ht="9" customHeight="1">
      <c r="A42" s="109"/>
      <c r="B42" s="66"/>
      <c r="C42" s="94"/>
      <c r="D42" s="95"/>
      <c r="E42" s="92"/>
      <c r="F42" s="92"/>
      <c r="G42" s="92"/>
      <c r="H42" s="92"/>
      <c r="I42" s="92"/>
      <c r="J42" s="35"/>
      <c r="K42" s="106"/>
    </row>
    <row r="43" spans="1:11" ht="15.75">
      <c r="A43" s="109"/>
      <c r="B43" s="66"/>
      <c r="C43" s="310" t="s">
        <v>47</v>
      </c>
      <c r="D43" s="96"/>
      <c r="E43" s="92"/>
      <c r="F43" s="92"/>
      <c r="G43" s="92"/>
      <c r="H43" s="92"/>
      <c r="I43" s="92"/>
      <c r="J43" s="35"/>
      <c r="K43" s="106"/>
    </row>
    <row r="44" spans="1:11" ht="15.75">
      <c r="A44" s="109"/>
      <c r="B44" s="66"/>
      <c r="C44" s="310" t="s">
        <v>71</v>
      </c>
      <c r="D44" s="96"/>
      <c r="E44" s="92"/>
      <c r="F44" s="92"/>
      <c r="G44" s="92"/>
      <c r="H44" s="92"/>
      <c r="I44" s="92"/>
      <c r="J44" s="35"/>
      <c r="K44" s="106"/>
    </row>
    <row r="45" spans="1:12" ht="12" customHeight="1" thickBot="1">
      <c r="A45" s="117"/>
      <c r="B45" s="97"/>
      <c r="C45" s="61"/>
      <c r="D45" s="62"/>
      <c r="E45" s="62"/>
      <c r="F45" s="62"/>
      <c r="G45" s="62"/>
      <c r="H45" s="62"/>
      <c r="I45" s="62"/>
      <c r="J45" s="63"/>
      <c r="L45" s="106"/>
    </row>
    <row r="46" spans="1:12" ht="16.5" thickTop="1">
      <c r="A46" s="420"/>
      <c r="B46" s="64"/>
      <c r="L46" s="106"/>
    </row>
    <row r="47" ht="12.75">
      <c r="A47" s="420"/>
    </row>
    <row r="48" spans="1:10" ht="15">
      <c r="A48" s="420"/>
      <c r="B48" s="295" t="s">
        <v>48</v>
      </c>
      <c r="C48" s="311"/>
      <c r="D48" s="297"/>
      <c r="E48" s="297"/>
      <c r="F48" s="297"/>
      <c r="G48" s="297"/>
      <c r="H48" s="297"/>
      <c r="I48" s="297"/>
      <c r="J48" s="298"/>
    </row>
    <row r="49" spans="1:10" ht="23.25">
      <c r="A49" s="420"/>
      <c r="B49" s="312"/>
      <c r="C49" s="252" t="s">
        <v>100</v>
      </c>
      <c r="D49" s="110">
        <f>IF(D40="M",0,D40)-IF(D8="M",0,D8)-IF(D11="M",0,D11)-IF(D18="M",0,D18)-IF(D22="M",0,D22)-IF(D24="M",0,D24)-IF(D27="M",0,D27)-IF(D31="M",0,D31)-IF(D35="M",0,D35)</f>
        <v>0</v>
      </c>
      <c r="E49" s="110">
        <f>IF(E40="M",0,E40)-IF(E8="M",0,E8)-IF(E11="M",0,E11)-IF(E18="M",0,E18)-IF(E22="M",0,E22)-IF(E24="M",0,E24)-IF(E27="M",0,E27)-IF(E31="M",0,E31)-IF(E35="M",0,E35)</f>
        <v>0</v>
      </c>
      <c r="F49" s="110">
        <f>IF(F40="M",0,F40)-IF(F8="M",0,F8)-IF(F11="M",0,F11)-IF(F18="M",0,F18)-IF(F22="M",0,F22)-IF(F24="M",0,F24)-IF(F27="M",0,F27)-IF(F31="M",0,F31)-IF(F35="M",0,F35)</f>
        <v>0</v>
      </c>
      <c r="G49" s="110">
        <f>IF(G40="M",0,G40)-IF(G8="M",0,G8)-IF(G11="M",0,G11)-IF(G18="M",0,G18)-IF(G22="M",0,G22)-IF(G24="M",0,G24)-IF(G27="M",0,G27)-IF(G31="M",0,G31)-IF(G35="M",0,G35)</f>
        <v>0</v>
      </c>
      <c r="H49" s="110">
        <f>IF(H40="M",0,H40)-IF(H8="M",0,H8)-IF(H11="M",0,H11)-IF(H18="M",0,H18)-IF(H22="M",0,H22)-IF(H24="M",0,H24)-IF(H27="M",0,H27)-IF(H31="M",0,H31)-IF(H35="M",0,H35)</f>
        <v>0</v>
      </c>
      <c r="I49" s="111"/>
      <c r="J49" s="313"/>
    </row>
    <row r="50" spans="1:10" ht="15.75">
      <c r="A50" s="420"/>
      <c r="B50" s="312"/>
      <c r="C50" s="252" t="s">
        <v>101</v>
      </c>
      <c r="D50" s="110">
        <f>IF(D11="M",0,D11)-IF(D12="M",0,D12)-IF(D13="M",0,D13)-IF(D14="M",0,D14)</f>
        <v>0</v>
      </c>
      <c r="E50" s="110">
        <f>IF(E11="M",0,E11)-IF(E12="M",0,E12)-IF(E13="M",0,E13)-IF(E14="M",0,E14)</f>
        <v>0</v>
      </c>
      <c r="F50" s="110">
        <f>IF(F11="M",0,F11)-IF(F12="M",0,F12)-IF(F13="M",0,F13)-IF(F14="M",0,F14)</f>
        <v>0</v>
      </c>
      <c r="G50" s="110">
        <f>IF(G11="M",0,G11)-IF(G12="M",0,G12)-IF(G13="M",0,G13)-IF(G14="M",0,G14)</f>
        <v>0</v>
      </c>
      <c r="H50" s="110">
        <f>IF(H11="M",0,H11)-IF(H12="M",0,H12)-IF(H13="M",0,H13)-IF(H14="M",0,H14)</f>
        <v>0</v>
      </c>
      <c r="I50" s="111"/>
      <c r="J50" s="313"/>
    </row>
    <row r="51" spans="1:10" ht="15.75">
      <c r="A51" s="420"/>
      <c r="B51" s="312"/>
      <c r="C51" s="252" t="s">
        <v>102</v>
      </c>
      <c r="D51" s="110">
        <f>D35-SUM(D36:D38)</f>
        <v>0</v>
      </c>
      <c r="E51" s="110">
        <f>E35-SUM(E36:E38)</f>
        <v>0</v>
      </c>
      <c r="F51" s="110">
        <f>F35-SUM(F36:F38)</f>
        <v>0</v>
      </c>
      <c r="G51" s="110">
        <f>G35-SUM(G36:G38)</f>
        <v>0</v>
      </c>
      <c r="H51" s="110">
        <f>H35-SUM(H36:H38)</f>
        <v>0</v>
      </c>
      <c r="I51" s="111"/>
      <c r="J51" s="313"/>
    </row>
    <row r="52" spans="1:10" ht="15.75">
      <c r="A52" s="420"/>
      <c r="B52" s="314" t="s">
        <v>75</v>
      </c>
      <c r="C52" s="252"/>
      <c r="D52" s="113"/>
      <c r="E52" s="113"/>
      <c r="F52" s="113"/>
      <c r="G52" s="113"/>
      <c r="H52" s="113"/>
      <c r="I52" s="111"/>
      <c r="J52" s="313"/>
    </row>
    <row r="53" spans="1:10" ht="15.75">
      <c r="A53" s="420"/>
      <c r="B53" s="315"/>
      <c r="C53" s="316" t="s">
        <v>103</v>
      </c>
      <c r="D53" s="306">
        <f>IF('Table 1'!E13="M",0,'Table 1'!E13)-IF('Table 2C'!D40="M",0,'Table 2C'!D40)</f>
        <v>0</v>
      </c>
      <c r="E53" s="306">
        <f>IF('Table 1'!F13="M",0,'Table 1'!F13)-IF('Table 2C'!E40="M",0,'Table 2C'!E40)</f>
        <v>0</v>
      </c>
      <c r="F53" s="306">
        <f>IF('Table 1'!G13="M",0,'Table 1'!G13)-IF('Table 2C'!F40="M",0,'Table 2C'!F40)</f>
        <v>0</v>
      </c>
      <c r="G53" s="306">
        <f>IF('Table 1'!H13="M",0,'Table 1'!H13)-IF('Table 2C'!G40="M",0,'Table 2C'!G40)</f>
        <v>0</v>
      </c>
      <c r="H53" s="306">
        <f>IF('Table 1'!I13="M",0,'Table 1'!I13)-IF('Table 2C'!H40="M",0,'Table 2C'!H40)</f>
        <v>0</v>
      </c>
      <c r="I53" s="317"/>
      <c r="J53" s="318"/>
    </row>
    <row r="54" spans="1:8" ht="15.75">
      <c r="A54" s="420"/>
      <c r="D54" s="265"/>
      <c r="E54" s="265"/>
      <c r="F54" s="265"/>
      <c r="G54" s="265"/>
      <c r="H54" s="265"/>
    </row>
    <row r="55" ht="12.75">
      <c r="A55" s="420"/>
    </row>
    <row r="56" ht="12.75">
      <c r="A56" s="420"/>
    </row>
    <row r="57" ht="12.75">
      <c r="A57" s="420"/>
    </row>
    <row r="58" ht="12.75">
      <c r="A58" s="420"/>
    </row>
    <row r="59" ht="12.75">
      <c r="A59" s="420"/>
    </row>
    <row r="60" ht="12.75">
      <c r="A60" s="93"/>
    </row>
    <row r="61" ht="12.75">
      <c r="A61" s="93"/>
    </row>
    <row r="62" ht="12.75">
      <c r="A62" s="93"/>
    </row>
    <row r="63" ht="12.75">
      <c r="A63" s="93"/>
    </row>
    <row r="64" ht="12.75">
      <c r="A64" s="92"/>
    </row>
    <row r="65" ht="12.75">
      <c r="A65" s="92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18.28125" style="57" hidden="1" customWidth="1"/>
    <col min="2" max="2" width="4.8515625" style="3" customWidth="1"/>
    <col min="3" max="3" width="86.7109375" style="208" customWidth="1"/>
    <col min="4" max="4" width="14.140625" style="3" customWidth="1"/>
    <col min="5" max="5" width="13.8515625" style="3" customWidth="1"/>
    <col min="6" max="6" width="14.28125" style="3" bestFit="1" customWidth="1"/>
    <col min="7" max="8" width="13.7109375" style="3" customWidth="1"/>
    <col min="9" max="9" width="93.57421875" style="3" customWidth="1"/>
    <col min="10" max="10" width="6.8515625" style="3" customWidth="1"/>
    <col min="11" max="11" width="1.28515625" style="3" customWidth="1"/>
    <col min="12" max="12" width="0.71875" style="3" customWidth="1"/>
    <col min="13" max="13" width="12.57421875" style="3" customWidth="1"/>
    <col min="14" max="14" width="52.421875" style="3" customWidth="1"/>
    <col min="15" max="16384" width="12.57421875" style="3" customWidth="1"/>
  </cols>
  <sheetData>
    <row r="1" spans="1:12" ht="18">
      <c r="A1" s="105"/>
      <c r="B1" s="64"/>
      <c r="C1" s="207" t="s">
        <v>154</v>
      </c>
      <c r="D1" s="2"/>
      <c r="L1" s="106"/>
    </row>
    <row r="2" spans="1:11" ht="11.25" customHeight="1" thickBot="1">
      <c r="A2" s="105"/>
      <c r="B2" s="64"/>
      <c r="C2" s="4"/>
      <c r="D2" s="5"/>
      <c r="K2" s="106"/>
    </row>
    <row r="3" spans="1:11" ht="16.5" thickTop="1">
      <c r="A3" s="107"/>
      <c r="B3" s="65"/>
      <c r="C3" s="7"/>
      <c r="D3" s="8"/>
      <c r="E3" s="9"/>
      <c r="F3" s="9"/>
      <c r="G3" s="9"/>
      <c r="H3" s="9"/>
      <c r="I3" s="322"/>
      <c r="J3" s="10"/>
      <c r="K3" s="106"/>
    </row>
    <row r="4" spans="1:15" ht="15.75">
      <c r="A4" s="108"/>
      <c r="B4" s="66"/>
      <c r="C4" s="417" t="s">
        <v>21</v>
      </c>
      <c r="D4" s="13"/>
      <c r="E4" s="14"/>
      <c r="F4" s="14" t="s">
        <v>22</v>
      </c>
      <c r="G4" s="14"/>
      <c r="H4" s="14"/>
      <c r="I4" s="67"/>
      <c r="J4" s="323"/>
      <c r="O4" s="106"/>
    </row>
    <row r="5" spans="1:15" ht="15.75">
      <c r="A5" s="108"/>
      <c r="B5" s="66"/>
      <c r="C5" s="418" t="s">
        <v>23</v>
      </c>
      <c r="D5" s="383">
        <v>2003</v>
      </c>
      <c r="E5" s="18">
        <v>2004</v>
      </c>
      <c r="F5" s="18">
        <v>2005</v>
      </c>
      <c r="G5" s="18">
        <v>2006</v>
      </c>
      <c r="H5" s="384">
        <v>2007</v>
      </c>
      <c r="I5" s="68"/>
      <c r="J5" s="323"/>
      <c r="O5" s="106"/>
    </row>
    <row r="6" spans="1:15" ht="15.75">
      <c r="A6" s="108"/>
      <c r="B6" s="66"/>
      <c r="C6" s="419" t="s">
        <v>280</v>
      </c>
      <c r="D6" s="385" t="s">
        <v>25</v>
      </c>
      <c r="E6" s="373" t="s">
        <v>25</v>
      </c>
      <c r="F6" s="373" t="s">
        <v>26</v>
      </c>
      <c r="G6" s="373" t="s">
        <v>281</v>
      </c>
      <c r="H6" s="386" t="s">
        <v>27</v>
      </c>
      <c r="I6" s="68"/>
      <c r="J6" s="323"/>
      <c r="O6" s="106"/>
    </row>
    <row r="7" spans="1:15" ht="10.5" customHeight="1" thickBot="1">
      <c r="A7" s="108"/>
      <c r="B7" s="66"/>
      <c r="C7" s="69"/>
      <c r="D7" s="25"/>
      <c r="E7" s="25"/>
      <c r="F7" s="25"/>
      <c r="G7" s="25"/>
      <c r="H7" s="70"/>
      <c r="I7" s="102"/>
      <c r="J7" s="323"/>
      <c r="O7" s="106"/>
    </row>
    <row r="8" spans="1:15" ht="17.25" thickBot="1" thickTop="1">
      <c r="A8" s="108"/>
      <c r="B8" s="66"/>
      <c r="C8" s="308" t="s">
        <v>155</v>
      </c>
      <c r="D8" s="27">
        <v>-348968</v>
      </c>
      <c r="E8" s="27">
        <v>-423903</v>
      </c>
      <c r="F8" s="27">
        <v>-468807</v>
      </c>
      <c r="G8" s="27">
        <v>-124750</v>
      </c>
      <c r="H8" s="98">
        <v>-5276.5</v>
      </c>
      <c r="I8" s="324"/>
      <c r="J8" s="30"/>
      <c r="O8" s="106"/>
    </row>
    <row r="9" spans="1:15" ht="16.5" thickTop="1">
      <c r="A9" s="108"/>
      <c r="B9" s="66"/>
      <c r="C9" s="31" t="s">
        <v>55</v>
      </c>
      <c r="D9" s="374"/>
      <c r="E9" s="375"/>
      <c r="F9" s="375"/>
      <c r="G9" s="375"/>
      <c r="H9" s="375"/>
      <c r="I9" s="75"/>
      <c r="J9" s="35"/>
      <c r="O9" s="106"/>
    </row>
    <row r="10" spans="1:15" ht="6" customHeight="1">
      <c r="A10" s="108"/>
      <c r="B10" s="66"/>
      <c r="C10" s="31"/>
      <c r="D10" s="376"/>
      <c r="E10" s="377"/>
      <c r="F10" s="377"/>
      <c r="G10" s="377"/>
      <c r="H10" s="377"/>
      <c r="I10" s="77"/>
      <c r="J10" s="35"/>
      <c r="O10" s="106"/>
    </row>
    <row r="11" spans="1:15" ht="15.75">
      <c r="A11" s="108"/>
      <c r="B11" s="78"/>
      <c r="C11" s="319" t="s">
        <v>56</v>
      </c>
      <c r="D11" s="41">
        <f>SUM(D12:D14)</f>
        <v>758</v>
      </c>
      <c r="E11" s="41">
        <f>SUM(E12:E14)</f>
        <v>716</v>
      </c>
      <c r="F11" s="41">
        <f>SUM(F12:F14)</f>
        <v>1126</v>
      </c>
      <c r="G11" s="41">
        <f>SUM(G12:G14)</f>
        <v>1091</v>
      </c>
      <c r="H11" s="421">
        <v>0</v>
      </c>
      <c r="I11" s="81"/>
      <c r="J11" s="35"/>
      <c r="O11" s="106"/>
    </row>
    <row r="12" spans="1:15" ht="15.75">
      <c r="A12" s="108"/>
      <c r="B12" s="66"/>
      <c r="C12" s="39" t="s">
        <v>57</v>
      </c>
      <c r="D12" s="103">
        <v>779</v>
      </c>
      <c r="E12" s="103">
        <v>740</v>
      </c>
      <c r="F12" s="103">
        <v>1133</v>
      </c>
      <c r="G12" s="103">
        <v>1091</v>
      </c>
      <c r="H12" s="100">
        <v>0</v>
      </c>
      <c r="I12" s="42"/>
      <c r="J12" s="35"/>
      <c r="O12" s="106"/>
    </row>
    <row r="13" spans="1:15" ht="15.75">
      <c r="A13" s="108"/>
      <c r="B13" s="66"/>
      <c r="C13" s="39" t="s">
        <v>58</v>
      </c>
      <c r="D13" s="40">
        <v>-21</v>
      </c>
      <c r="E13" s="40">
        <v>-24</v>
      </c>
      <c r="F13" s="40">
        <v>-7</v>
      </c>
      <c r="G13" s="40">
        <v>0</v>
      </c>
      <c r="H13" s="100">
        <v>0</v>
      </c>
      <c r="I13" s="42"/>
      <c r="J13" s="35"/>
      <c r="O13" s="106"/>
    </row>
    <row r="14" spans="1:15" ht="15.75">
      <c r="A14" s="108"/>
      <c r="B14" s="66"/>
      <c r="C14" s="39" t="s">
        <v>59</v>
      </c>
      <c r="D14" s="40" t="s">
        <v>1</v>
      </c>
      <c r="E14" s="40" t="s">
        <v>1</v>
      </c>
      <c r="F14" s="40" t="s">
        <v>1</v>
      </c>
      <c r="G14" s="40" t="s">
        <v>1</v>
      </c>
      <c r="H14" s="100" t="s">
        <v>1</v>
      </c>
      <c r="I14" s="42"/>
      <c r="J14" s="35"/>
      <c r="O14" s="106"/>
    </row>
    <row r="15" spans="1:15" ht="15.75">
      <c r="A15" s="108"/>
      <c r="B15" s="66"/>
      <c r="C15" s="45" t="s">
        <v>60</v>
      </c>
      <c r="D15" s="46"/>
      <c r="E15" s="46"/>
      <c r="F15" s="46"/>
      <c r="G15" s="46"/>
      <c r="H15" s="100"/>
      <c r="I15" s="50"/>
      <c r="J15" s="35"/>
      <c r="O15" s="106"/>
    </row>
    <row r="16" spans="1:15" ht="15.75">
      <c r="A16" s="108"/>
      <c r="B16" s="66"/>
      <c r="C16" s="45" t="s">
        <v>61</v>
      </c>
      <c r="D16" s="46"/>
      <c r="E16" s="46"/>
      <c r="F16" s="46"/>
      <c r="G16" s="46"/>
      <c r="H16" s="100"/>
      <c r="I16" s="50"/>
      <c r="J16" s="35"/>
      <c r="O16" s="106"/>
    </row>
    <row r="17" spans="1:15" ht="15.75">
      <c r="A17" s="108"/>
      <c r="B17" s="66"/>
      <c r="C17" s="85"/>
      <c r="D17" s="429"/>
      <c r="E17" s="430"/>
      <c r="F17" s="430"/>
      <c r="G17" s="430"/>
      <c r="H17" s="424"/>
      <c r="I17" s="43"/>
      <c r="J17" s="35"/>
      <c r="O17" s="106"/>
    </row>
    <row r="18" spans="1:15" ht="15.75">
      <c r="A18" s="108"/>
      <c r="B18" s="66"/>
      <c r="C18" s="39" t="s">
        <v>91</v>
      </c>
      <c r="D18" s="40" t="s">
        <v>1</v>
      </c>
      <c r="E18" s="40" t="s">
        <v>1</v>
      </c>
      <c r="F18" s="40" t="s">
        <v>1</v>
      </c>
      <c r="G18" s="40" t="s">
        <v>1</v>
      </c>
      <c r="H18" s="100"/>
      <c r="I18" s="43"/>
      <c r="J18" s="35"/>
      <c r="O18" s="106"/>
    </row>
    <row r="19" spans="1:15" ht="15.75">
      <c r="A19" s="108"/>
      <c r="B19" s="78"/>
      <c r="C19" s="45" t="s">
        <v>60</v>
      </c>
      <c r="D19" s="46"/>
      <c r="E19" s="46"/>
      <c r="F19" s="46"/>
      <c r="G19" s="46"/>
      <c r="H19" s="100"/>
      <c r="I19" s="50"/>
      <c r="J19" s="35"/>
      <c r="O19" s="106"/>
    </row>
    <row r="20" spans="1:15" ht="15.75">
      <c r="A20" s="108"/>
      <c r="B20" s="78"/>
      <c r="C20" s="45" t="s">
        <v>61</v>
      </c>
      <c r="D20" s="104"/>
      <c r="E20" s="104"/>
      <c r="F20" s="104"/>
      <c r="G20" s="104"/>
      <c r="H20" s="421"/>
      <c r="I20" s="428"/>
      <c r="J20" s="35"/>
      <c r="O20" s="106"/>
    </row>
    <row r="21" spans="1:15" ht="15.75">
      <c r="A21" s="108"/>
      <c r="B21" s="78"/>
      <c r="C21" s="45"/>
      <c r="D21" s="429"/>
      <c r="E21" s="430"/>
      <c r="F21" s="430"/>
      <c r="G21" s="430"/>
      <c r="H21" s="424"/>
      <c r="I21" s="43"/>
      <c r="J21" s="35"/>
      <c r="O21" s="106"/>
    </row>
    <row r="22" spans="1:15" ht="15.75">
      <c r="A22" s="108"/>
      <c r="B22" s="78"/>
      <c r="C22" s="39" t="s">
        <v>63</v>
      </c>
      <c r="D22" s="40">
        <v>0</v>
      </c>
      <c r="E22" s="40">
        <v>0</v>
      </c>
      <c r="F22" s="40">
        <v>0</v>
      </c>
      <c r="G22" s="40">
        <v>0</v>
      </c>
      <c r="H22" s="100">
        <v>0</v>
      </c>
      <c r="I22" s="43"/>
      <c r="J22" s="35"/>
      <c r="O22" s="106"/>
    </row>
    <row r="23" spans="1:15" ht="15.75">
      <c r="A23" s="108"/>
      <c r="B23" s="78"/>
      <c r="C23" s="45"/>
      <c r="D23" s="429"/>
      <c r="E23" s="430"/>
      <c r="F23" s="430"/>
      <c r="G23" s="430"/>
      <c r="H23" s="424"/>
      <c r="I23" s="43"/>
      <c r="J23" s="35"/>
      <c r="O23" s="106"/>
    </row>
    <row r="24" spans="1:15" ht="15.75">
      <c r="A24" s="108"/>
      <c r="B24" s="78"/>
      <c r="C24" s="39" t="s">
        <v>64</v>
      </c>
      <c r="D24" s="40">
        <f>+D25+D26</f>
        <v>13979</v>
      </c>
      <c r="E24" s="40">
        <f>+E25+E26</f>
        <v>16801</v>
      </c>
      <c r="F24" s="40">
        <f>+F25+F26</f>
        <v>16731</v>
      </c>
      <c r="G24" s="40">
        <f>+G25+G26</f>
        <v>43349</v>
      </c>
      <c r="H24" s="100">
        <v>18000</v>
      </c>
      <c r="I24" s="43"/>
      <c r="J24" s="35"/>
      <c r="O24" s="106"/>
    </row>
    <row r="25" spans="1:15" ht="15.75">
      <c r="A25" s="108"/>
      <c r="B25" s="78"/>
      <c r="C25" s="45" t="s">
        <v>60</v>
      </c>
      <c r="D25" s="46">
        <v>-1</v>
      </c>
      <c r="E25" s="46">
        <v>1</v>
      </c>
      <c r="F25" s="46">
        <v>-4</v>
      </c>
      <c r="G25" s="46">
        <v>0</v>
      </c>
      <c r="H25" s="100">
        <v>0</v>
      </c>
      <c r="I25" s="50" t="s">
        <v>156</v>
      </c>
      <c r="J25" s="35"/>
      <c r="O25" s="106"/>
    </row>
    <row r="26" spans="1:15" ht="15.75">
      <c r="A26" s="108"/>
      <c r="B26" s="78"/>
      <c r="C26" s="45" t="s">
        <v>61</v>
      </c>
      <c r="D26" s="104">
        <v>13980</v>
      </c>
      <c r="E26" s="104">
        <v>16800</v>
      </c>
      <c r="F26" s="104">
        <v>16735</v>
      </c>
      <c r="G26" s="104">
        <v>43349</v>
      </c>
      <c r="H26" s="100">
        <v>18000</v>
      </c>
      <c r="I26" s="50" t="s">
        <v>157</v>
      </c>
      <c r="J26" s="35"/>
      <c r="O26" s="106"/>
    </row>
    <row r="27" spans="1:15" ht="15.75">
      <c r="A27" s="108"/>
      <c r="B27" s="66"/>
      <c r="C27" s="39" t="s">
        <v>65</v>
      </c>
      <c r="D27" s="40">
        <v>-7013</v>
      </c>
      <c r="E27" s="40">
        <v>-4254</v>
      </c>
      <c r="F27" s="40">
        <v>-10288</v>
      </c>
      <c r="G27" s="40">
        <v>2293</v>
      </c>
      <c r="H27" s="100">
        <v>0</v>
      </c>
      <c r="I27" s="43"/>
      <c r="J27" s="35"/>
      <c r="O27" s="106"/>
    </row>
    <row r="28" spans="1:15" ht="15.75">
      <c r="A28" s="108"/>
      <c r="B28" s="66"/>
      <c r="C28" s="45" t="s">
        <v>60</v>
      </c>
      <c r="D28" s="46"/>
      <c r="E28" s="46"/>
      <c r="F28" s="46"/>
      <c r="G28" s="46"/>
      <c r="H28" s="100"/>
      <c r="I28" s="50"/>
      <c r="J28" s="35"/>
      <c r="O28" s="106"/>
    </row>
    <row r="29" spans="1:15" ht="15.75">
      <c r="A29" s="108"/>
      <c r="B29" s="66"/>
      <c r="C29" s="45" t="s">
        <v>61</v>
      </c>
      <c r="D29" s="46"/>
      <c r="E29" s="46"/>
      <c r="F29" s="46"/>
      <c r="G29" s="46"/>
      <c r="H29" s="100"/>
      <c r="I29" s="50"/>
      <c r="J29" s="35"/>
      <c r="O29" s="106"/>
    </row>
    <row r="30" spans="1:15" ht="15.75">
      <c r="A30" s="108"/>
      <c r="B30" s="78"/>
      <c r="C30" s="39"/>
      <c r="D30" s="422"/>
      <c r="E30" s="423"/>
      <c r="F30" s="423"/>
      <c r="G30" s="423"/>
      <c r="H30" s="424"/>
      <c r="I30" s="43"/>
      <c r="J30" s="35"/>
      <c r="O30" s="106"/>
    </row>
    <row r="31" spans="1:15" ht="15.75">
      <c r="A31" s="108"/>
      <c r="B31" s="66"/>
      <c r="C31" s="39" t="s">
        <v>66</v>
      </c>
      <c r="D31" s="40" t="s">
        <v>1</v>
      </c>
      <c r="E31" s="40" t="s">
        <v>1</v>
      </c>
      <c r="F31" s="40" t="s">
        <v>1</v>
      </c>
      <c r="G31" s="40" t="s">
        <v>1</v>
      </c>
      <c r="H31" s="100">
        <v>0</v>
      </c>
      <c r="I31" s="43"/>
      <c r="J31" s="35"/>
      <c r="O31" s="106"/>
    </row>
    <row r="32" spans="1:15" ht="15.75">
      <c r="A32" s="108"/>
      <c r="B32" s="78"/>
      <c r="C32" s="45" t="s">
        <v>60</v>
      </c>
      <c r="D32" s="46"/>
      <c r="E32" s="46"/>
      <c r="F32" s="46"/>
      <c r="G32" s="46"/>
      <c r="H32" s="100"/>
      <c r="I32" s="50"/>
      <c r="J32" s="35"/>
      <c r="O32" s="106"/>
    </row>
    <row r="33" spans="1:15" ht="15.75">
      <c r="A33" s="108"/>
      <c r="B33" s="78"/>
      <c r="C33" s="45" t="s">
        <v>61</v>
      </c>
      <c r="D33" s="46"/>
      <c r="E33" s="46"/>
      <c r="F33" s="46"/>
      <c r="G33" s="46"/>
      <c r="H33" s="100"/>
      <c r="I33" s="50"/>
      <c r="J33" s="35"/>
      <c r="O33" s="106"/>
    </row>
    <row r="34" spans="1:15" ht="15.75">
      <c r="A34" s="108"/>
      <c r="B34" s="101"/>
      <c r="C34" s="39"/>
      <c r="D34" s="422"/>
      <c r="E34" s="423"/>
      <c r="F34" s="423"/>
      <c r="G34" s="423"/>
      <c r="H34" s="424"/>
      <c r="I34" s="43"/>
      <c r="J34" s="35"/>
      <c r="O34" s="106"/>
    </row>
    <row r="35" spans="1:15" ht="15.75">
      <c r="A35" s="108"/>
      <c r="B35" s="66"/>
      <c r="C35" s="39" t="s">
        <v>67</v>
      </c>
      <c r="D35" s="40">
        <f>+D36</f>
        <v>99389</v>
      </c>
      <c r="E35" s="40">
        <f>+E36</f>
        <v>348968</v>
      </c>
      <c r="F35" s="40">
        <f>+F36</f>
        <v>423903</v>
      </c>
      <c r="G35" s="40">
        <f>+G36</f>
        <v>468806</v>
      </c>
      <c r="H35" s="100">
        <v>126802</v>
      </c>
      <c r="I35" s="43"/>
      <c r="J35" s="35"/>
      <c r="O35" s="106"/>
    </row>
    <row r="36" spans="1:15" ht="15.75">
      <c r="A36" s="108"/>
      <c r="B36" s="66"/>
      <c r="C36" s="45" t="s">
        <v>60</v>
      </c>
      <c r="D36" s="46">
        <v>99389</v>
      </c>
      <c r="E36" s="46">
        <v>348968</v>
      </c>
      <c r="F36" s="46">
        <v>423903</v>
      </c>
      <c r="G36" s="46">
        <v>468806</v>
      </c>
      <c r="H36" s="100">
        <v>126802</v>
      </c>
      <c r="I36" s="50" t="s">
        <v>158</v>
      </c>
      <c r="J36" s="35"/>
      <c r="O36" s="106"/>
    </row>
    <row r="37" spans="1:15" ht="15.75">
      <c r="A37" s="108"/>
      <c r="B37" s="66"/>
      <c r="C37" s="45" t="s">
        <v>61</v>
      </c>
      <c r="D37" s="46"/>
      <c r="E37" s="46"/>
      <c r="F37" s="46"/>
      <c r="G37" s="46"/>
      <c r="H37" s="100"/>
      <c r="I37" s="50"/>
      <c r="J37" s="35"/>
      <c r="O37" s="106"/>
    </row>
    <row r="38" spans="1:15" ht="15.75">
      <c r="A38" s="108"/>
      <c r="B38" s="66"/>
      <c r="C38" s="45" t="s">
        <v>68</v>
      </c>
      <c r="D38" s="46"/>
      <c r="E38" s="46"/>
      <c r="F38" s="46"/>
      <c r="G38" s="46"/>
      <c r="H38" s="100"/>
      <c r="I38" s="50"/>
      <c r="J38" s="35"/>
      <c r="O38" s="106"/>
    </row>
    <row r="39" spans="1:15" ht="16.5" thickBot="1">
      <c r="A39" s="109"/>
      <c r="B39" s="78"/>
      <c r="C39" s="85"/>
      <c r="D39" s="422"/>
      <c r="E39" s="423"/>
      <c r="F39" s="423"/>
      <c r="G39" s="423"/>
      <c r="H39" s="427"/>
      <c r="I39" s="42"/>
      <c r="J39" s="35"/>
      <c r="O39" s="106"/>
    </row>
    <row r="40" spans="1:15" ht="17.25" thickBot="1" thickTop="1">
      <c r="A40" s="108"/>
      <c r="B40" s="97"/>
      <c r="C40" s="211" t="s">
        <v>159</v>
      </c>
      <c r="D40" s="27">
        <f>+D8+D11+D22+D24+D27+D35</f>
        <v>-241855</v>
      </c>
      <c r="E40" s="27">
        <f>+E8+E11+E22+E24+E27+E35</f>
        <v>-61672</v>
      </c>
      <c r="F40" s="27">
        <f>+F8+F11+F22+F24+F27+F35</f>
        <v>-37335</v>
      </c>
      <c r="G40" s="27">
        <f>+G8+G11+G22+G24+G27+G35</f>
        <v>390789</v>
      </c>
      <c r="H40" s="458">
        <f>+H8+H11+H22+H24+H27+H35</f>
        <v>139525.5</v>
      </c>
      <c r="I40" s="325"/>
      <c r="J40" s="30"/>
      <c r="O40" s="106"/>
    </row>
    <row r="41" spans="1:11" ht="16.5" thickTop="1">
      <c r="A41" s="109"/>
      <c r="B41" s="66"/>
      <c r="C41" s="321" t="s">
        <v>70</v>
      </c>
      <c r="D41" s="281"/>
      <c r="E41" s="57"/>
      <c r="F41" s="57"/>
      <c r="G41" s="105"/>
      <c r="H41" s="105"/>
      <c r="I41" s="57"/>
      <c r="J41" s="35"/>
      <c r="K41" s="106"/>
    </row>
    <row r="42" spans="1:11" ht="9" customHeight="1">
      <c r="A42" s="109"/>
      <c r="B42" s="66"/>
      <c r="C42" s="59"/>
      <c r="D42" s="257"/>
      <c r="E42" s="57"/>
      <c r="F42" s="57"/>
      <c r="G42" s="57"/>
      <c r="H42" s="57"/>
      <c r="I42" s="57"/>
      <c r="J42" s="35"/>
      <c r="K42" s="106"/>
    </row>
    <row r="43" spans="1:11" ht="15.75">
      <c r="A43" s="109"/>
      <c r="B43" s="66"/>
      <c r="C43" s="243" t="s">
        <v>47</v>
      </c>
      <c r="D43" s="106"/>
      <c r="E43" s="57"/>
      <c r="F43" s="57"/>
      <c r="G43" s="57"/>
      <c r="H43" s="57"/>
      <c r="I43" s="57"/>
      <c r="J43" s="35"/>
      <c r="K43" s="106"/>
    </row>
    <row r="44" spans="1:11" ht="15.75">
      <c r="A44" s="109"/>
      <c r="B44" s="66"/>
      <c r="C44" s="243" t="s">
        <v>71</v>
      </c>
      <c r="D44" s="106"/>
      <c r="E44" s="57"/>
      <c r="F44" s="57"/>
      <c r="G44" s="57"/>
      <c r="H44" s="57"/>
      <c r="I44" s="57"/>
      <c r="J44" s="35"/>
      <c r="K44" s="106"/>
    </row>
    <row r="45" spans="1:12" ht="12" customHeight="1" thickBot="1">
      <c r="A45" s="117"/>
      <c r="B45" s="97"/>
      <c r="C45" s="61"/>
      <c r="D45" s="62"/>
      <c r="E45" s="62"/>
      <c r="F45" s="62"/>
      <c r="G45" s="62"/>
      <c r="H45" s="62"/>
      <c r="I45" s="62"/>
      <c r="J45" s="63"/>
      <c r="L45" s="106"/>
    </row>
    <row r="46" spans="1:12" ht="16.5" thickTop="1">
      <c r="A46" s="420"/>
      <c r="B46" s="64"/>
      <c r="L46" s="106"/>
    </row>
    <row r="47" ht="12.75">
      <c r="A47" s="420"/>
    </row>
    <row r="48" spans="1:10" ht="15">
      <c r="A48" s="420"/>
      <c r="B48" s="295" t="s">
        <v>48</v>
      </c>
      <c r="C48" s="311"/>
      <c r="D48" s="297"/>
      <c r="E48" s="297"/>
      <c r="F48" s="297"/>
      <c r="G48" s="297"/>
      <c r="H48" s="297"/>
      <c r="I48" s="297"/>
      <c r="J48" s="298"/>
    </row>
    <row r="49" spans="1:10" ht="23.25">
      <c r="A49" s="420"/>
      <c r="B49" s="312"/>
      <c r="C49" s="252" t="s">
        <v>160</v>
      </c>
      <c r="D49" s="110">
        <f>IF(D40="M",0,D40)-IF(D8="M",0,D8)-IF(D11="M",0,D11)-IF(D18="M",0,D18)-IF(D22="M",0,D22)-IF(D24="M",0,D24)-IF(D27="M",0,D27)-IF(D31="M",0,D31)-IF(D35="M",0,D35)</f>
        <v>0</v>
      </c>
      <c r="E49" s="110">
        <f>IF(E40="M",0,E40)-IF(E8="M",0,E8)-IF(E11="M",0,E11)-IF(E18="M",0,E18)-IF(E22="M",0,E22)-IF(E24="M",0,E24)-IF(E27="M",0,E27)-IF(E31="M",0,E31)-IF(E35="M",0,E35)</f>
        <v>0</v>
      </c>
      <c r="F49" s="110">
        <f>IF(F40="M",0,F40)-IF(F8="M",0,F8)-IF(F11="M",0,F11)-IF(F18="M",0,F18)-IF(F22="M",0,F22)-IF(F24="M",0,F24)-IF(F27="M",0,F27)-IF(F31="M",0,F31)-IF(F35="M",0,F35)</f>
        <v>0</v>
      </c>
      <c r="G49" s="110">
        <f>IF(G40="M",0,G40)-IF(G8="M",0,G8)-IF(G11="M",0,G11)-IF(G18="M",0,G18)-IF(G22="M",0,G22)-IF(G24="M",0,G24)-IF(G27="M",0,G27)-IF(G31="M",0,G31)-IF(G35="M",0,G35)</f>
        <v>0</v>
      </c>
      <c r="H49" s="110">
        <f>IF(H40="M",0,H40)-IF(H8="M",0,H8)-IF(H11="M",0,H11)-IF(H18="M",0,H18)-IF(H22="M",0,H22)-IF(H24="M",0,H24)-IF(H27="M",0,H27)-IF(H31="M",0,H31)-IF(H35="M",0,H35)</f>
        <v>0</v>
      </c>
      <c r="I49" s="111"/>
      <c r="J49" s="313"/>
    </row>
    <row r="50" spans="1:10" ht="15.75">
      <c r="A50" s="420"/>
      <c r="B50" s="312"/>
      <c r="C50" s="252" t="s">
        <v>161</v>
      </c>
      <c r="D50" s="110">
        <f>IF(D11="M",0,D11)-IF(D12="M",0,D12)-IF(D13="M",0,D13)-IF(D14="M",0,D14)</f>
        <v>0</v>
      </c>
      <c r="E50" s="110">
        <f>IF(E11="M",0,E11)-IF(E12="M",0,E12)-IF(E13="M",0,E13)-IF(E14="M",0,E14)</f>
        <v>0</v>
      </c>
      <c r="F50" s="110">
        <f>IF(F11="M",0,F11)-IF(F12="M",0,F12)-IF(F13="M",0,F13)-IF(F14="M",0,F14)</f>
        <v>0</v>
      </c>
      <c r="G50" s="110">
        <f>IF(G11="M",0,G11)-IF(G12="M",0,G12)-IF(G13="M",0,G13)-IF(G14="M",0,G14)</f>
        <v>0</v>
      </c>
      <c r="H50" s="110">
        <f>IF(H11="M",0,H11)-IF(H12="M",0,H12)-IF(H13="M",0,H13)-IF(H14="M",0,H14)</f>
        <v>0</v>
      </c>
      <c r="I50" s="111"/>
      <c r="J50" s="313"/>
    </row>
    <row r="51" spans="1:10" ht="15.75">
      <c r="A51" s="420"/>
      <c r="B51" s="312"/>
      <c r="C51" s="252" t="s">
        <v>162</v>
      </c>
      <c r="D51" s="110">
        <f>D35-SUM(D36:D39)</f>
        <v>0</v>
      </c>
      <c r="E51" s="110">
        <f>E35-SUM(E36:E39)</f>
        <v>0</v>
      </c>
      <c r="F51" s="110">
        <f>F35-SUM(F36:F39)</f>
        <v>0</v>
      </c>
      <c r="G51" s="110">
        <f>G35-SUM(G36:G39)</f>
        <v>0</v>
      </c>
      <c r="H51" s="110">
        <f>H35-SUM(H36:H39)</f>
        <v>0</v>
      </c>
      <c r="I51" s="111"/>
      <c r="J51" s="313"/>
    </row>
    <row r="52" spans="1:10" ht="15.75">
      <c r="A52" s="420"/>
      <c r="B52" s="314" t="s">
        <v>75</v>
      </c>
      <c r="C52" s="252"/>
      <c r="D52" s="113"/>
      <c r="E52" s="113"/>
      <c r="F52" s="113"/>
      <c r="G52" s="113"/>
      <c r="H52" s="113"/>
      <c r="I52" s="111"/>
      <c r="J52" s="313"/>
    </row>
    <row r="53" spans="1:10" ht="15.75">
      <c r="A53" s="420"/>
      <c r="B53" s="315"/>
      <c r="C53" s="316" t="s">
        <v>163</v>
      </c>
      <c r="D53" s="306">
        <f>IF('Table 1'!E14="M",0,'Table 1'!E14)-IF('Table 2D'!D40="M",0,'Table 2D'!D40)</f>
        <v>0</v>
      </c>
      <c r="E53" s="306">
        <f>IF('Table 1'!F14="M",0,'Table 1'!F14)-IF('Table 2D'!E40="M",0,'Table 2D'!E40)</f>
        <v>0</v>
      </c>
      <c r="F53" s="306">
        <f>IF('Table 1'!G14="M",0,'Table 1'!G14)-IF('Table 2D'!F40="M",0,'Table 2D'!F40)</f>
        <v>0</v>
      </c>
      <c r="G53" s="306">
        <f>IF('Table 1'!H14="M",0,'Table 1'!H14)-IF('Table 2D'!G40="M",0,'Table 2D'!G40)</f>
        <v>0</v>
      </c>
      <c r="H53" s="306">
        <f>IF('Table 1'!I14="M",0,'Table 1'!I14)-IF('Table 2D'!H40="M",0,'Table 2D'!H40)</f>
        <v>0</v>
      </c>
      <c r="I53" s="317"/>
      <c r="J53" s="318"/>
    </row>
    <row r="54" spans="1:8" ht="12.75">
      <c r="A54" s="420"/>
      <c r="D54" s="336"/>
      <c r="E54" s="336"/>
      <c r="F54" s="336"/>
      <c r="G54" s="336"/>
      <c r="H54" s="336"/>
    </row>
    <row r="55" ht="12.75">
      <c r="A55" s="420"/>
    </row>
    <row r="56" ht="12.75">
      <c r="A56" s="420"/>
    </row>
    <row r="57" ht="12.75">
      <c r="A57" s="420"/>
    </row>
    <row r="58" ht="12.75">
      <c r="A58" s="420"/>
    </row>
    <row r="59" ht="12.75">
      <c r="A59" s="420"/>
    </row>
    <row r="60" ht="12.75">
      <c r="A60" s="93"/>
    </row>
    <row r="61" ht="12.75">
      <c r="A61" s="93"/>
    </row>
    <row r="62" ht="12.75">
      <c r="A62" s="93"/>
    </row>
    <row r="63" ht="12.75">
      <c r="A63" s="93"/>
    </row>
    <row r="64" ht="12.75">
      <c r="A64" s="92"/>
    </row>
    <row r="65" ht="12.75">
      <c r="A65" s="92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57" hidden="1" customWidth="1"/>
    <col min="2" max="2" width="4.8515625" style="3" customWidth="1"/>
    <col min="3" max="3" width="88.00390625" style="208" customWidth="1"/>
    <col min="4" max="4" width="14.140625" style="3" customWidth="1"/>
    <col min="5" max="6" width="13.8515625" style="3" customWidth="1"/>
    <col min="7" max="7" width="13.7109375" style="3" customWidth="1"/>
    <col min="8" max="8" width="112.5742187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93"/>
      <c r="B1" s="93"/>
      <c r="C1" s="115"/>
      <c r="D1" s="111"/>
      <c r="E1" s="92"/>
      <c r="F1" s="92"/>
      <c r="G1" s="92"/>
      <c r="H1" s="92"/>
      <c r="I1" s="92"/>
      <c r="K1" s="106"/>
    </row>
    <row r="2" spans="1:11" ht="9.75" customHeight="1">
      <c r="A2" s="93"/>
      <c r="B2" s="93"/>
      <c r="C2" s="115"/>
      <c r="D2" s="111"/>
      <c r="E2" s="92"/>
      <c r="F2" s="92"/>
      <c r="G2" s="92"/>
      <c r="H2" s="92"/>
      <c r="I2" s="92"/>
      <c r="K2" s="106"/>
    </row>
    <row r="3" spans="1:11" ht="18">
      <c r="A3" s="105"/>
      <c r="B3" s="64" t="s">
        <v>0</v>
      </c>
      <c r="C3" s="207" t="s">
        <v>164</v>
      </c>
      <c r="D3" s="2"/>
      <c r="K3" s="106"/>
    </row>
    <row r="4" spans="1:11" ht="16.5" thickBot="1">
      <c r="A4" s="105"/>
      <c r="B4" s="64"/>
      <c r="K4" s="106"/>
    </row>
    <row r="5" spans="1:11" ht="16.5" thickTop="1">
      <c r="A5" s="107"/>
      <c r="B5" s="65"/>
      <c r="C5" s="7"/>
      <c r="D5" s="8"/>
      <c r="E5" s="8"/>
      <c r="F5" s="8"/>
      <c r="G5" s="9"/>
      <c r="H5" s="9"/>
      <c r="I5" s="10"/>
      <c r="K5" s="106"/>
    </row>
    <row r="6" spans="1:9" ht="15">
      <c r="A6" s="108"/>
      <c r="B6" s="66"/>
      <c r="C6" s="12" t="s">
        <v>21</v>
      </c>
      <c r="D6" s="13"/>
      <c r="E6" s="460" t="s">
        <v>22</v>
      </c>
      <c r="F6" s="460"/>
      <c r="G6" s="14"/>
      <c r="H6" s="15"/>
      <c r="I6" s="35"/>
    </row>
    <row r="7" spans="1:9" ht="15.75">
      <c r="A7" s="108"/>
      <c r="B7" s="66"/>
      <c r="C7" s="17" t="s">
        <v>23</v>
      </c>
      <c r="D7" s="18">
        <v>2003</v>
      </c>
      <c r="E7" s="18">
        <v>2004</v>
      </c>
      <c r="F7" s="18">
        <v>2005</v>
      </c>
      <c r="G7" s="18">
        <v>2006</v>
      </c>
      <c r="H7" s="19"/>
      <c r="I7" s="35"/>
    </row>
    <row r="8" spans="1:9" ht="18.75">
      <c r="A8" s="108"/>
      <c r="B8" s="66"/>
      <c r="C8" s="20" t="s">
        <v>280</v>
      </c>
      <c r="D8" s="431" t="s">
        <v>25</v>
      </c>
      <c r="E8" s="431" t="s">
        <v>25</v>
      </c>
      <c r="F8" s="432" t="s">
        <v>26</v>
      </c>
      <c r="G8" s="451" t="s">
        <v>281</v>
      </c>
      <c r="H8" s="68"/>
      <c r="I8" s="35"/>
    </row>
    <row r="9" spans="1:9" ht="10.5" customHeight="1" thickBot="1">
      <c r="A9" s="108"/>
      <c r="B9" s="66"/>
      <c r="C9" s="24"/>
      <c r="D9" s="129"/>
      <c r="E9" s="129"/>
      <c r="F9" s="129"/>
      <c r="G9" s="209"/>
      <c r="H9" s="210"/>
      <c r="I9" s="35"/>
    </row>
    <row r="10" spans="1:9" ht="16.5" thickBot="1" thickTop="1">
      <c r="A10" s="109"/>
      <c r="B10" s="66"/>
      <c r="C10" s="211" t="s">
        <v>165</v>
      </c>
      <c r="D10" s="27">
        <f>-'Table 1'!E10</f>
        <v>1365187</v>
      </c>
      <c r="E10" s="27">
        <f>-'Table 1'!F10</f>
        <v>1336355</v>
      </c>
      <c r="F10" s="27">
        <f>-'Table 1'!G10</f>
        <v>1715712.6153846155</v>
      </c>
      <c r="G10" s="389">
        <f>-'Table 1'!H10</f>
        <v>2144000.640847713</v>
      </c>
      <c r="H10" s="56"/>
      <c r="I10" s="35"/>
    </row>
    <row r="11" spans="1:9" ht="6" customHeight="1" thickTop="1">
      <c r="A11" s="245"/>
      <c r="B11" s="66"/>
      <c r="C11" s="85"/>
      <c r="D11" s="376"/>
      <c r="E11" s="377"/>
      <c r="F11" s="377"/>
      <c r="G11" s="37"/>
      <c r="H11" s="38"/>
      <c r="I11" s="35"/>
    </row>
    <row r="12" spans="1:9" s="247" customFormat="1" ht="16.5" customHeight="1">
      <c r="A12" s="109"/>
      <c r="B12" s="246"/>
      <c r="C12" s="326" t="s">
        <v>166</v>
      </c>
      <c r="D12" s="269">
        <v>-93336</v>
      </c>
      <c r="E12" s="269">
        <v>388990</v>
      </c>
      <c r="F12" s="269">
        <v>-422453</v>
      </c>
      <c r="G12" s="270">
        <v>-152708</v>
      </c>
      <c r="H12" s="212"/>
      <c r="I12" s="213"/>
    </row>
    <row r="13" spans="1:9" s="247" customFormat="1" ht="16.5" customHeight="1">
      <c r="A13" s="109"/>
      <c r="B13" s="248"/>
      <c r="C13" s="214" t="s">
        <v>167</v>
      </c>
      <c r="D13" s="215">
        <v>21834</v>
      </c>
      <c r="E13" s="215">
        <v>224962</v>
      </c>
      <c r="F13" s="215">
        <v>-31319</v>
      </c>
      <c r="G13" s="216">
        <v>99516</v>
      </c>
      <c r="H13" s="212"/>
      <c r="I13" s="213"/>
    </row>
    <row r="14" spans="1:9" s="247" customFormat="1" ht="16.5" customHeight="1">
      <c r="A14" s="109"/>
      <c r="B14" s="248"/>
      <c r="C14" s="214" t="s">
        <v>168</v>
      </c>
      <c r="D14" s="215">
        <v>977</v>
      </c>
      <c r="E14" s="215">
        <v>-14569</v>
      </c>
      <c r="F14" s="215">
        <v>-18797</v>
      </c>
      <c r="G14" s="216">
        <v>-21392</v>
      </c>
      <c r="H14" s="212"/>
      <c r="I14" s="213"/>
    </row>
    <row r="15" spans="1:9" s="247" customFormat="1" ht="16.5" customHeight="1">
      <c r="A15" s="109"/>
      <c r="B15" s="248"/>
      <c r="C15" s="214" t="s">
        <v>169</v>
      </c>
      <c r="D15" s="216">
        <v>-41923</v>
      </c>
      <c r="E15" s="216">
        <v>95382</v>
      </c>
      <c r="F15" s="216">
        <v>-65946</v>
      </c>
      <c r="G15" s="216">
        <v>-37098</v>
      </c>
      <c r="H15" s="212"/>
      <c r="I15" s="213"/>
    </row>
    <row r="16" spans="1:9" s="247" customFormat="1" ht="16.5" customHeight="1">
      <c r="A16" s="109"/>
      <c r="B16" s="248"/>
      <c r="C16" s="217" t="s">
        <v>170</v>
      </c>
      <c r="D16" s="215">
        <v>36123.71335748001</v>
      </c>
      <c r="E16" s="215">
        <v>121700</v>
      </c>
      <c r="F16" s="215">
        <v>40000</v>
      </c>
      <c r="G16" s="216">
        <v>27900</v>
      </c>
      <c r="H16" s="212"/>
      <c r="I16" s="213"/>
    </row>
    <row r="17" spans="1:9" s="247" customFormat="1" ht="16.5" customHeight="1">
      <c r="A17" s="109"/>
      <c r="B17" s="248"/>
      <c r="C17" s="214" t="s">
        <v>171</v>
      </c>
      <c r="D17" s="215">
        <v>-78046.71335748001</v>
      </c>
      <c r="E17" s="215">
        <v>-26318</v>
      </c>
      <c r="F17" s="215">
        <v>-105946</v>
      </c>
      <c r="G17" s="216">
        <v>-64998</v>
      </c>
      <c r="H17" s="212"/>
      <c r="I17" s="213"/>
    </row>
    <row r="18" spans="1:9" s="247" customFormat="1" ht="16.5" customHeight="1">
      <c r="A18" s="109"/>
      <c r="B18" s="248"/>
      <c r="C18" s="217" t="s">
        <v>172</v>
      </c>
      <c r="D18" s="216">
        <v>-109585</v>
      </c>
      <c r="E18" s="216">
        <v>-109069</v>
      </c>
      <c r="F18" s="216">
        <v>-501462</v>
      </c>
      <c r="G18" s="216">
        <v>-282639</v>
      </c>
      <c r="H18" s="212"/>
      <c r="I18" s="213"/>
    </row>
    <row r="19" spans="1:9" s="247" customFormat="1" ht="16.5" customHeight="1">
      <c r="A19" s="109"/>
      <c r="B19" s="248"/>
      <c r="C19" s="217" t="s">
        <v>170</v>
      </c>
      <c r="D19" s="215">
        <v>32054.5017886271</v>
      </c>
      <c r="E19" s="215">
        <v>28029.75079121348</v>
      </c>
      <c r="F19" s="215">
        <v>42600</v>
      </c>
      <c r="G19" s="216">
        <v>49831</v>
      </c>
      <c r="H19" s="212"/>
      <c r="I19" s="213"/>
    </row>
    <row r="20" spans="1:9" s="247" customFormat="1" ht="16.5" customHeight="1">
      <c r="A20" s="109"/>
      <c r="B20" s="248"/>
      <c r="C20" s="214" t="s">
        <v>171</v>
      </c>
      <c r="D20" s="215">
        <v>-141639.5017886271</v>
      </c>
      <c r="E20" s="215">
        <v>-137098.75079121345</v>
      </c>
      <c r="F20" s="215">
        <v>-544062</v>
      </c>
      <c r="G20" s="216">
        <v>-332470</v>
      </c>
      <c r="H20" s="212"/>
      <c r="I20" s="213"/>
    </row>
    <row r="21" spans="1:9" s="247" customFormat="1" ht="16.5" customHeight="1">
      <c r="A21" s="109"/>
      <c r="B21" s="248"/>
      <c r="C21" s="214" t="s">
        <v>173</v>
      </c>
      <c r="D21" s="215">
        <v>35361</v>
      </c>
      <c r="E21" s="215">
        <v>192284</v>
      </c>
      <c r="F21" s="215">
        <v>195071</v>
      </c>
      <c r="G21" s="216">
        <v>88905</v>
      </c>
      <c r="H21" s="212"/>
      <c r="I21" s="213"/>
    </row>
    <row r="22" spans="1:9" s="247" customFormat="1" ht="16.5" customHeight="1">
      <c r="A22" s="245"/>
      <c r="B22" s="248"/>
      <c r="C22" s="214"/>
      <c r="D22" s="433"/>
      <c r="E22" s="434"/>
      <c r="F22" s="434"/>
      <c r="G22" s="435"/>
      <c r="H22" s="212"/>
      <c r="I22" s="213"/>
    </row>
    <row r="23" spans="1:9" s="247" customFormat="1" ht="16.5" customHeight="1">
      <c r="A23" s="109"/>
      <c r="B23" s="248"/>
      <c r="C23" s="329" t="s">
        <v>174</v>
      </c>
      <c r="D23" s="270">
        <v>91769.00000000099</v>
      </c>
      <c r="E23" s="270">
        <v>-435554</v>
      </c>
      <c r="F23" s="270">
        <v>-56283.00000000023</v>
      </c>
      <c r="G23" s="270">
        <v>20207.999999999112</v>
      </c>
      <c r="H23" s="212"/>
      <c r="I23" s="213"/>
    </row>
    <row r="24" spans="1:9" s="247" customFormat="1" ht="16.5" customHeight="1">
      <c r="A24" s="109"/>
      <c r="B24" s="248"/>
      <c r="C24" s="214" t="s">
        <v>175</v>
      </c>
      <c r="D24" s="220">
        <v>35829</v>
      </c>
      <c r="E24" s="220">
        <v>39289</v>
      </c>
      <c r="F24" s="220">
        <v>29801</v>
      </c>
      <c r="G24" s="221">
        <v>32900</v>
      </c>
      <c r="H24" s="212"/>
      <c r="I24" s="213"/>
    </row>
    <row r="25" spans="1:9" s="247" customFormat="1" ht="16.5" customHeight="1">
      <c r="A25" s="109"/>
      <c r="B25" s="248"/>
      <c r="C25" s="214" t="s">
        <v>176</v>
      </c>
      <c r="D25" s="215">
        <v>-188237</v>
      </c>
      <c r="E25" s="215">
        <v>-238940</v>
      </c>
      <c r="F25" s="215">
        <v>-116861</v>
      </c>
      <c r="G25" s="216">
        <v>-31626</v>
      </c>
      <c r="H25" s="212"/>
      <c r="I25" s="213"/>
    </row>
    <row r="26" spans="1:9" s="247" customFormat="1" ht="16.5" customHeight="1">
      <c r="A26" s="245"/>
      <c r="B26" s="248"/>
      <c r="C26" s="222"/>
      <c r="D26" s="436"/>
      <c r="E26" s="437"/>
      <c r="F26" s="434"/>
      <c r="G26" s="435"/>
      <c r="H26" s="212"/>
      <c r="I26" s="213"/>
    </row>
    <row r="27" spans="1:9" s="247" customFormat="1" ht="16.5" customHeight="1">
      <c r="A27" s="109"/>
      <c r="B27" s="248"/>
      <c r="C27" s="222" t="s">
        <v>177</v>
      </c>
      <c r="D27" s="215">
        <v>58253.99870812623</v>
      </c>
      <c r="E27" s="215">
        <v>79381.43085753723</v>
      </c>
      <c r="F27" s="215">
        <v>-63807.047560248066</v>
      </c>
      <c r="G27" s="216">
        <v>100505.23826054677</v>
      </c>
      <c r="H27" s="224"/>
      <c r="I27" s="213"/>
    </row>
    <row r="28" spans="1:9" s="247" customFormat="1" ht="16.5" customHeight="1">
      <c r="A28" s="109"/>
      <c r="B28" s="248"/>
      <c r="C28" s="214" t="s">
        <v>178</v>
      </c>
      <c r="D28" s="225">
        <v>-47217</v>
      </c>
      <c r="E28" s="225">
        <v>-114722</v>
      </c>
      <c r="F28" s="225">
        <v>-33260</v>
      </c>
      <c r="G28" s="226">
        <v>-61604</v>
      </c>
      <c r="H28" s="212"/>
      <c r="I28" s="213"/>
    </row>
    <row r="29" spans="1:9" s="247" customFormat="1" ht="16.5" customHeight="1">
      <c r="A29" s="109"/>
      <c r="B29" s="248"/>
      <c r="C29" s="217" t="s">
        <v>179</v>
      </c>
      <c r="D29" s="216">
        <v>200</v>
      </c>
      <c r="E29" s="216">
        <v>-3100</v>
      </c>
      <c r="F29" s="216">
        <v>600</v>
      </c>
      <c r="G29" s="216">
        <v>-460</v>
      </c>
      <c r="H29" s="212"/>
      <c r="I29" s="213"/>
    </row>
    <row r="30" spans="1:9" s="247" customFormat="1" ht="16.5" customHeight="1">
      <c r="A30" s="245"/>
      <c r="B30" s="248"/>
      <c r="C30" s="222"/>
      <c r="D30" s="436"/>
      <c r="E30" s="437"/>
      <c r="F30" s="437"/>
      <c r="G30" s="438"/>
      <c r="H30" s="212"/>
      <c r="I30" s="213"/>
    </row>
    <row r="31" spans="1:9" s="247" customFormat="1" ht="16.5" customHeight="1">
      <c r="A31" s="109"/>
      <c r="B31" s="248"/>
      <c r="C31" s="214" t="s">
        <v>180</v>
      </c>
      <c r="D31" s="215">
        <v>232940.0012918748</v>
      </c>
      <c r="E31" s="215">
        <v>-197462.43085753685</v>
      </c>
      <c r="F31" s="215">
        <v>127244.04756024783</v>
      </c>
      <c r="G31" s="216">
        <v>-19507.23826054763</v>
      </c>
      <c r="H31" s="212"/>
      <c r="I31" s="213"/>
    </row>
    <row r="32" spans="1:9" s="247" customFormat="1" ht="16.5" customHeight="1">
      <c r="A32" s="109"/>
      <c r="B32" s="248"/>
      <c r="C32" s="214" t="s">
        <v>181</v>
      </c>
      <c r="D32" s="215">
        <v>0</v>
      </c>
      <c r="E32" s="215">
        <v>0</v>
      </c>
      <c r="F32" s="215">
        <v>0</v>
      </c>
      <c r="G32" s="216">
        <v>0</v>
      </c>
      <c r="H32" s="212"/>
      <c r="I32" s="213"/>
    </row>
    <row r="33" spans="1:9" s="247" customFormat="1" ht="16.5" customHeight="1">
      <c r="A33" s="109"/>
      <c r="B33" s="248"/>
      <c r="C33" s="214" t="s">
        <v>182</v>
      </c>
      <c r="D33" s="225">
        <v>0</v>
      </c>
      <c r="E33" s="225">
        <v>0</v>
      </c>
      <c r="F33" s="225">
        <v>0</v>
      </c>
      <c r="G33" s="226">
        <v>0</v>
      </c>
      <c r="H33" s="212"/>
      <c r="I33" s="213"/>
    </row>
    <row r="34" spans="1:9" s="247" customFormat="1" ht="16.5" customHeight="1">
      <c r="A34" s="108"/>
      <c r="B34" s="248"/>
      <c r="C34" s="222"/>
      <c r="D34" s="433"/>
      <c r="E34" s="434"/>
      <c r="F34" s="434"/>
      <c r="G34" s="435"/>
      <c r="H34" s="212"/>
      <c r="I34" s="213"/>
    </row>
    <row r="35" spans="1:9" s="247" customFormat="1" ht="16.5" customHeight="1">
      <c r="A35" s="109"/>
      <c r="B35" s="248"/>
      <c r="C35" s="330" t="s">
        <v>183</v>
      </c>
      <c r="D35" s="216">
        <f>+D36</f>
        <v>44447</v>
      </c>
      <c r="E35" s="216">
        <f>+E36</f>
        <v>24569</v>
      </c>
      <c r="F35" s="216">
        <f>+F36</f>
        <v>49218.3846153845</v>
      </c>
      <c r="G35" s="216">
        <f>+G36</f>
        <v>-36065.6408477122</v>
      </c>
      <c r="H35" s="212"/>
      <c r="I35" s="213"/>
    </row>
    <row r="36" spans="1:9" s="247" customFormat="1" ht="16.5" customHeight="1">
      <c r="A36" s="109"/>
      <c r="B36" s="248"/>
      <c r="C36" s="331" t="s">
        <v>184</v>
      </c>
      <c r="D36" s="215">
        <v>44447</v>
      </c>
      <c r="E36" s="215">
        <f>23111+1458</f>
        <v>24569</v>
      </c>
      <c r="F36" s="215">
        <f>48803.3846153845+415</f>
        <v>49218.3846153845</v>
      </c>
      <c r="G36" s="216">
        <f>-15972.6408477122-20093</f>
        <v>-36065.6408477122</v>
      </c>
      <c r="H36" s="212"/>
      <c r="I36" s="213"/>
    </row>
    <row r="37" spans="1:9" s="247" customFormat="1" ht="16.5" customHeight="1">
      <c r="A37" s="109"/>
      <c r="B37" s="248"/>
      <c r="C37" s="214" t="s">
        <v>185</v>
      </c>
      <c r="D37" s="215">
        <v>0</v>
      </c>
      <c r="E37" s="215">
        <v>0</v>
      </c>
      <c r="F37" s="215">
        <v>0</v>
      </c>
      <c r="G37" s="216">
        <v>0</v>
      </c>
      <c r="H37" s="212"/>
      <c r="I37" s="213"/>
    </row>
    <row r="38" spans="1:9" s="247" customFormat="1" ht="11.25" customHeight="1" thickBot="1">
      <c r="A38" s="108"/>
      <c r="B38" s="248"/>
      <c r="C38" s="214"/>
      <c r="D38" s="439"/>
      <c r="E38" s="440"/>
      <c r="F38" s="440"/>
      <c r="G38" s="441"/>
      <c r="H38" s="232"/>
      <c r="I38" s="213"/>
    </row>
    <row r="39" spans="1:9" s="247" customFormat="1" ht="20.25" customHeight="1" thickBot="1" thickTop="1">
      <c r="A39" s="249"/>
      <c r="B39" s="248"/>
      <c r="C39" s="211" t="s">
        <v>186</v>
      </c>
      <c r="D39" s="233">
        <v>1408067</v>
      </c>
      <c r="E39" s="233">
        <v>1314360</v>
      </c>
      <c r="F39" s="233">
        <v>1286195</v>
      </c>
      <c r="G39" s="234">
        <v>1975435</v>
      </c>
      <c r="H39" s="235"/>
      <c r="I39" s="213"/>
    </row>
    <row r="40" spans="1:9" s="247" customFormat="1" ht="9" customHeight="1" thickBot="1" thickTop="1">
      <c r="A40" s="108"/>
      <c r="B40" s="248"/>
      <c r="C40" s="236"/>
      <c r="D40" s="237"/>
      <c r="E40" s="237"/>
      <c r="F40" s="237"/>
      <c r="G40" s="237"/>
      <c r="H40" s="237"/>
      <c r="I40" s="213"/>
    </row>
    <row r="41" spans="1:11" ht="20.25" thickBot="1" thickTop="1">
      <c r="A41" s="108"/>
      <c r="B41" s="66"/>
      <c r="C41" s="332" t="s">
        <v>187</v>
      </c>
      <c r="D41" s="238"/>
      <c r="E41" s="238"/>
      <c r="F41" s="238"/>
      <c r="G41" s="238"/>
      <c r="H41" s="239"/>
      <c r="I41" s="35"/>
      <c r="K41" s="106"/>
    </row>
    <row r="42" spans="1:11" ht="8.25" customHeight="1" thickTop="1">
      <c r="A42" s="108"/>
      <c r="B42" s="66"/>
      <c r="C42" s="240"/>
      <c r="D42" s="241"/>
      <c r="E42" s="242"/>
      <c r="F42" s="242"/>
      <c r="G42" s="242"/>
      <c r="H42" s="242"/>
      <c r="I42" s="35"/>
      <c r="K42" s="106"/>
    </row>
    <row r="43" spans="1:11" ht="15.75">
      <c r="A43" s="108"/>
      <c r="B43" s="66"/>
      <c r="C43" s="243" t="s">
        <v>188</v>
      </c>
      <c r="D43" s="106"/>
      <c r="E43" s="57"/>
      <c r="F43" s="57"/>
      <c r="G43" s="106" t="s">
        <v>189</v>
      </c>
      <c r="H43" s="57"/>
      <c r="I43" s="35"/>
      <c r="K43" s="106"/>
    </row>
    <row r="44" spans="1:11" ht="15.75">
      <c r="A44" s="108"/>
      <c r="B44" s="66"/>
      <c r="C44" s="243" t="s">
        <v>190</v>
      </c>
      <c r="D44" s="106"/>
      <c r="E44" s="57"/>
      <c r="F44" s="57"/>
      <c r="G44" s="106" t="s">
        <v>191</v>
      </c>
      <c r="H44" s="57"/>
      <c r="I44" s="35"/>
      <c r="K44" s="106"/>
    </row>
    <row r="45" spans="1:11" ht="15.75">
      <c r="A45" s="108"/>
      <c r="B45" s="66"/>
      <c r="C45" s="243" t="s">
        <v>192</v>
      </c>
      <c r="D45" s="106"/>
      <c r="E45" s="57"/>
      <c r="F45" s="57"/>
      <c r="G45" s="106" t="s">
        <v>193</v>
      </c>
      <c r="H45" s="57"/>
      <c r="I45" s="35"/>
      <c r="K45" s="106"/>
    </row>
    <row r="46" spans="1:11" ht="9.75" customHeight="1" thickBot="1">
      <c r="A46" s="250"/>
      <c r="B46" s="97"/>
      <c r="C46" s="244"/>
      <c r="D46" s="170"/>
      <c r="E46" s="62"/>
      <c r="F46" s="62"/>
      <c r="G46" s="62"/>
      <c r="H46" s="62"/>
      <c r="I46" s="63"/>
      <c r="K46" s="106"/>
    </row>
    <row r="47" spans="1:11" ht="16.5" thickTop="1">
      <c r="A47" s="105"/>
      <c r="B47" s="251"/>
      <c r="C47" s="243"/>
      <c r="D47" s="106"/>
      <c r="E47" s="106"/>
      <c r="F47" s="106"/>
      <c r="G47" s="106"/>
      <c r="H47" s="106"/>
      <c r="I47" s="106"/>
      <c r="J47" s="106"/>
      <c r="K47" s="106"/>
    </row>
    <row r="49" spans="2:9" ht="15">
      <c r="B49" s="295" t="s">
        <v>48</v>
      </c>
      <c r="C49" s="311"/>
      <c r="D49" s="297"/>
      <c r="E49" s="297"/>
      <c r="F49" s="297"/>
      <c r="G49" s="297"/>
      <c r="H49" s="297"/>
      <c r="I49" s="298"/>
    </row>
    <row r="50" spans="2:9" ht="15.75">
      <c r="B50" s="333"/>
      <c r="C50" s="252" t="s">
        <v>194</v>
      </c>
      <c r="D50" s="110">
        <f>IF(D39="M",0,D39)-IF(D10="M",0,D10)-IF(D12="M",0,D12)-IF(D23="M",0,D23)-IF(D35="M",0,D35)</f>
        <v>-9.89530235528946E-10</v>
      </c>
      <c r="E50" s="110">
        <f>IF(E39="M",0,E39)-IF(E10="M",0,E10)-IF(E12="M",0,E12)-IF(E23="M",0,E23)-IF(E35="M",0,E35)</f>
        <v>0</v>
      </c>
      <c r="F50" s="110">
        <f>IF(F39="M",0,F39)-IF(F10="M",0,F10)-IF(F12="M",0,F12)-IF(F23="M",0,F23)-IF(F35="M",0,F35)</f>
        <v>2.4010660126805305E-10</v>
      </c>
      <c r="G50" s="110">
        <f>IF(G39="M",0,G39)-IF(G10="M",0,G10)-IF(G12="M",0,G12)-IF(G23="M",0,G23)-IF(G35="M",0,G35)</f>
        <v>-1.3096723705530167E-10</v>
      </c>
      <c r="H50" s="253"/>
      <c r="I50" s="313"/>
    </row>
    <row r="51" spans="2:9" ht="15.75">
      <c r="B51" s="333"/>
      <c r="C51" s="252" t="s">
        <v>195</v>
      </c>
      <c r="D51" s="110">
        <f>IF(D12="M",0,D12)-IF(D13="M",0,D13)-IF(D14="M",0,D14)-IF(D15="M",0,D15)-IF(D18="M",0,D18)-IF(D21="M",0,D21)</f>
        <v>0</v>
      </c>
      <c r="E51" s="110">
        <f>IF(E12="M",0,E12)-IF(E13="M",0,E13)-IF(E14="M",0,E14)-IF(E15="M",0,E15)-IF(E18="M",0,E18)-IF(E21="M",0,E21)</f>
        <v>0</v>
      </c>
      <c r="F51" s="110">
        <f>IF(F12="M",0,F12)-IF(F13="M",0,F13)-IF(F14="M",0,F14)-IF(F15="M",0,F15)-IF(F18="M",0,F18)-IF(F21="M",0,F21)</f>
        <v>0</v>
      </c>
      <c r="G51" s="110">
        <f>IF(G12="M",0,G12)-IF(G13="M",0,G13)-IF(G14="M",0,G14)-IF(G15="M",0,G15)-IF(G18="M",0,G18)-IF(G21="M",0,G21)</f>
        <v>0</v>
      </c>
      <c r="H51" s="253"/>
      <c r="I51" s="313"/>
    </row>
    <row r="52" spans="2:9" ht="15.75">
      <c r="B52" s="333"/>
      <c r="C52" s="252" t="s">
        <v>196</v>
      </c>
      <c r="D52" s="110">
        <f>IF(D15="M",0,D15)-IF(D16="M",0,D16)-IF(D17="M",0,D17)</f>
        <v>0</v>
      </c>
      <c r="E52" s="110">
        <f>IF(E15="M",0,E15)-IF(E16="M",0,E16)-IF(E17="M",0,E17)</f>
        <v>0</v>
      </c>
      <c r="F52" s="110">
        <f>IF(F15="M",0,F15)-IF(F16="M",0,F16)-IF(F17="M",0,F17)</f>
        <v>0</v>
      </c>
      <c r="G52" s="110">
        <f>IF(G15="M",0,G15)-IF(G16="M",0,G16)-IF(G17="M",0,G17)</f>
        <v>0</v>
      </c>
      <c r="H52" s="253"/>
      <c r="I52" s="313"/>
    </row>
    <row r="53" spans="2:9" ht="15.75">
      <c r="B53" s="333"/>
      <c r="C53" s="252" t="s">
        <v>197</v>
      </c>
      <c r="D53" s="110">
        <f>IF(D18="M",0,D18)-IF(D19="M",0,D19)-IF(D20="M",0,D20)</f>
        <v>0</v>
      </c>
      <c r="E53" s="110">
        <f>IF(E18="M",0,E18)-IF(E19="M",0,E19)-IF(E20="M",0,E20)</f>
        <v>0</v>
      </c>
      <c r="F53" s="110">
        <f>IF(F18="M",0,F18)-IF(F19="M",0,F19)-IF(F20="M",0,F20)</f>
        <v>0</v>
      </c>
      <c r="G53" s="110">
        <f>IF(G18="M",0,G18)-IF(G19="M",0,G19)-IF(G20="M",0,G20)</f>
        <v>0</v>
      </c>
      <c r="H53" s="253"/>
      <c r="I53" s="313"/>
    </row>
    <row r="54" spans="2:9" ht="23.25">
      <c r="B54" s="333"/>
      <c r="C54" s="252" t="s">
        <v>198</v>
      </c>
      <c r="D54" s="110">
        <f>IF(D23="M",0,D23)-IF(D24="M",0,D24)-IF(D25="M",0,D25)-IF(D27="M",0,D27)-IF(D28="M",0,D28)-IF(D29="M",0,D29)-IF(D31="M",0,D31)-IF(D32="M",0,D32)-IF(D33="M",0,D33)</f>
        <v>-2.9103830456733704E-11</v>
      </c>
      <c r="E54" s="110">
        <f>IF(E23="M",0,E23)-IF(E24="M",0,E24)-IF(E25="M",0,E25)-IF(E27="M",0,E27)-IF(E28="M",0,E28)-IF(E29="M",0,E29)-IF(E31="M",0,E31)-IF(E32="M",0,E32)-IF(E33="M",0,E33)</f>
        <v>-3.4924596548080444E-10</v>
      </c>
      <c r="F54" s="110">
        <f>IF(F23="M",0,F23)-IF(F24="M",0,F24)-IF(F25="M",0,F25)-IF(F27="M",0,F27)-IF(F28="M",0,F28)-IF(F29="M",0,F29)-IF(F31="M",0,F31)-IF(F32="M",0,F32)-IF(F33="M",0,F33)</f>
        <v>0</v>
      </c>
      <c r="G54" s="110">
        <f>IF(G23="M",0,G23)-IF(G24="M",0,G24)-IF(G25="M",0,G25)-IF(G27="M",0,G27)-IF(G28="M",0,G28)-IF(G29="M",0,G29)-IF(G31="M",0,G31)-IF(G32="M",0,G32)-IF(G33="M",0,G33)</f>
        <v>-2.9103830456733704E-11</v>
      </c>
      <c r="H54" s="253"/>
      <c r="I54" s="313"/>
    </row>
    <row r="55" spans="2:9" ht="15.75">
      <c r="B55" s="333"/>
      <c r="C55" s="252" t="s">
        <v>199</v>
      </c>
      <c r="D55" s="110">
        <f>IF(D35="M",0,D35)-IF(D36="M",0,D36)-IF(D37="M",0,D37)</f>
        <v>0</v>
      </c>
      <c r="E55" s="110">
        <f>IF(E35="M",0,E35)-IF(E36="M",0,E36)-IF(E37="M",0,E37)</f>
        <v>0</v>
      </c>
      <c r="F55" s="110">
        <f>IF(F35="M",0,F35)-IF(F36="M",0,F36)-IF(F37="M",0,F37)</f>
        <v>0</v>
      </c>
      <c r="G55" s="110">
        <f>IF(G35="M",0,G35)-IF(G36="M",0,G36)-IF(G37="M",0,G37)</f>
        <v>0</v>
      </c>
      <c r="H55" s="111"/>
      <c r="I55" s="313"/>
    </row>
    <row r="56" spans="2:9" ht="15.75">
      <c r="B56" s="314" t="s">
        <v>75</v>
      </c>
      <c r="C56" s="254"/>
      <c r="D56" s="113"/>
      <c r="E56" s="113"/>
      <c r="F56" s="113"/>
      <c r="G56" s="113"/>
      <c r="H56" s="111"/>
      <c r="I56" s="313"/>
    </row>
    <row r="57" spans="2:9" ht="15.75">
      <c r="B57" s="333"/>
      <c r="C57" s="252" t="s">
        <v>200</v>
      </c>
      <c r="D57" s="113">
        <f>IF('Table 1'!E10="M",0,'Table 1'!E10)+IF('Table 3A'!D10="M",0,'Table 3A'!D10)</f>
        <v>0</v>
      </c>
      <c r="E57" s="113">
        <f>IF('Table 1'!F10="M",0,'Table 1'!F10)+IF('Table 3A'!E10="M",0,'Table 3A'!E10)</f>
        <v>0</v>
      </c>
      <c r="F57" s="113">
        <f>IF('Table 1'!G10="M",0,'Table 1'!G10)+IF('Table 3A'!F10="M",0,'Table 3A'!F10)</f>
        <v>0</v>
      </c>
      <c r="G57" s="113">
        <f>IF('Table 1'!H10="M",0,'Table 1'!H10)+IF('Table 3A'!G10="M",0,'Table 3A'!G10)</f>
        <v>0</v>
      </c>
      <c r="H57" s="111"/>
      <c r="I57" s="313"/>
    </row>
    <row r="58" spans="2:9" ht="15.75">
      <c r="B58" s="333"/>
      <c r="C58" s="252" t="s">
        <v>201</v>
      </c>
      <c r="D58" s="113"/>
      <c r="E58" s="113">
        <f>IF(E39="M",0,E39)-IF('Table 1'!F18="M",0,'Table 1'!F18)+IF('Table 1'!E18="M",0,'Table 1'!E18)</f>
        <v>0</v>
      </c>
      <c r="F58" s="113">
        <f>IF(F39="M",0,F39)-IF('Table 1'!G18="M",0,'Table 1'!G18)+IF('Table 1'!F18="M",0,'Table 1'!F18)</f>
        <v>0</v>
      </c>
      <c r="G58" s="113">
        <f>IF(G39="M",0,G39)-IF('Table 1'!H18="M",0,'Table 1'!H18)+IF('Table 1'!G18="M",0,'Table 1'!G18)</f>
        <v>0</v>
      </c>
      <c r="H58" s="111"/>
      <c r="I58" s="313"/>
    </row>
    <row r="59" spans="2:9" ht="15.75">
      <c r="B59" s="334"/>
      <c r="C59" s="316" t="s">
        <v>202</v>
      </c>
      <c r="D59" s="335">
        <f>IF('Table 1'!E18="M",0,'Table 1'!E18)-IF('Table 3B'!D42="M",0,'Table 3B'!D42)-IF('Table 3C'!D42="M",0,'Table 3C'!D42)-IF('Table 3D'!D42="M",0,'Table 3D'!D42)-IF('Table 3E'!D42="M",0,'Table 3E'!D42)</f>
        <v>0</v>
      </c>
      <c r="E59" s="335">
        <f>IF('Table 1'!F18="M",0,'Table 1'!F18)-IF('Table 3B'!E42="M",0,'Table 3B'!E42)-IF('Table 3C'!E42="M",0,'Table 3C'!E42)-IF('Table 3D'!E42="M",0,'Table 3D'!E42)-IF('Table 3E'!E42="M",0,'Table 3E'!E42)</f>
        <v>0</v>
      </c>
      <c r="F59" s="335">
        <f>IF('Table 1'!G18="M",0,'Table 1'!G18)-IF('Table 3B'!F42="M",0,'Table 3B'!F42)-IF('Table 3C'!F42="M",0,'Table 3C'!F42)-IF('Table 3D'!F42="M",0,'Table 3D'!F42)-IF('Table 3E'!F42="M",0,'Table 3E'!F42)</f>
        <v>0</v>
      </c>
      <c r="G59" s="335">
        <f>IF('Table 1'!H18="M",0,'Table 1'!H18)-IF('Table 3B'!G42="M",0,'Table 3B'!G42)-IF('Table 3C'!G42="M",0,'Table 3C'!G42)-IF('Table 3D'!G42="M",0,'Table 3D'!G42)-IF('Table 3E'!G42="M",0,'Table 3E'!G42)</f>
        <v>0</v>
      </c>
      <c r="H59" s="317"/>
      <c r="I59" s="318"/>
    </row>
    <row r="60" spans="4:7" ht="15.75">
      <c r="D60" s="106"/>
      <c r="E60" s="106"/>
      <c r="F60" s="106"/>
      <c r="G60" s="106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4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57" hidden="1" customWidth="1"/>
    <col min="2" max="2" width="4.8515625" style="3" customWidth="1"/>
    <col min="3" max="3" width="93.140625" style="208" customWidth="1"/>
    <col min="4" max="4" width="14.140625" style="3" customWidth="1"/>
    <col min="5" max="6" width="13.8515625" style="3" customWidth="1"/>
    <col min="7" max="7" width="13.7109375" style="3" customWidth="1"/>
    <col min="8" max="8" width="112.5742187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2" spans="1:11" ht="18">
      <c r="A2" s="105"/>
      <c r="B2" s="64" t="s">
        <v>0</v>
      </c>
      <c r="C2" s="207" t="s">
        <v>203</v>
      </c>
      <c r="D2" s="2"/>
      <c r="K2" s="106"/>
    </row>
    <row r="3" spans="1:11" ht="18">
      <c r="A3" s="105"/>
      <c r="B3" s="64"/>
      <c r="C3" s="207" t="s">
        <v>204</v>
      </c>
      <c r="D3" s="2"/>
      <c r="K3" s="106"/>
    </row>
    <row r="4" spans="1:11" ht="16.5" thickBot="1">
      <c r="A4" s="105"/>
      <c r="B4" s="64"/>
      <c r="C4" s="59"/>
      <c r="D4" s="257"/>
      <c r="K4" s="106"/>
    </row>
    <row r="5" spans="1:11" ht="16.5" thickTop="1">
      <c r="A5" s="107"/>
      <c r="B5" s="65"/>
      <c r="C5" s="7"/>
      <c r="D5" s="8"/>
      <c r="E5" s="8"/>
      <c r="F5" s="8"/>
      <c r="G5" s="9"/>
      <c r="H5" s="9"/>
      <c r="I5" s="10"/>
      <c r="K5" s="106"/>
    </row>
    <row r="6" spans="1:9" ht="15">
      <c r="A6" s="108"/>
      <c r="B6" s="66"/>
      <c r="C6" s="12" t="s">
        <v>21</v>
      </c>
      <c r="D6" s="13"/>
      <c r="E6" s="460" t="s">
        <v>22</v>
      </c>
      <c r="F6" s="460"/>
      <c r="G6" s="15"/>
      <c r="H6" s="15"/>
      <c r="I6" s="35"/>
    </row>
    <row r="7" spans="1:9" ht="15.75">
      <c r="A7" s="108"/>
      <c r="B7" s="66"/>
      <c r="C7" s="17" t="s">
        <v>23</v>
      </c>
      <c r="D7" s="18">
        <v>2003</v>
      </c>
      <c r="E7" s="18">
        <v>2004</v>
      </c>
      <c r="F7" s="18">
        <v>2005</v>
      </c>
      <c r="G7" s="18">
        <v>2006</v>
      </c>
      <c r="H7" s="19"/>
      <c r="I7" s="35"/>
    </row>
    <row r="8" spans="1:9" ht="18.75">
      <c r="A8" s="108"/>
      <c r="B8" s="66"/>
      <c r="C8" s="20" t="s">
        <v>280</v>
      </c>
      <c r="D8" s="431" t="s">
        <v>25</v>
      </c>
      <c r="E8" s="431" t="s">
        <v>25</v>
      </c>
      <c r="F8" s="432" t="s">
        <v>26</v>
      </c>
      <c r="G8" s="451" t="s">
        <v>281</v>
      </c>
      <c r="H8" s="68"/>
      <c r="I8" s="35"/>
    </row>
    <row r="9" spans="1:9" ht="10.5" customHeight="1" thickBot="1">
      <c r="A9" s="108"/>
      <c r="B9" s="66"/>
      <c r="C9" s="24"/>
      <c r="D9" s="129"/>
      <c r="E9" s="129"/>
      <c r="F9" s="129"/>
      <c r="G9" s="258"/>
      <c r="H9" s="210"/>
      <c r="I9" s="35"/>
    </row>
    <row r="10" spans="1:9" ht="16.5" thickBot="1" thickTop="1">
      <c r="A10" s="109"/>
      <c r="B10" s="66"/>
      <c r="C10" s="457" t="s">
        <v>286</v>
      </c>
      <c r="D10" s="27">
        <f>-'Table 1'!E11</f>
        <v>1094060</v>
      </c>
      <c r="E10" s="27">
        <f>-'Table 1'!F11</f>
        <v>1229734</v>
      </c>
      <c r="F10" s="27">
        <f>-'Table 1'!G11</f>
        <v>1583077</v>
      </c>
      <c r="G10" s="28">
        <f>-'Table 1'!H11</f>
        <v>2348935.500847713</v>
      </c>
      <c r="H10" s="56"/>
      <c r="I10" s="35"/>
    </row>
    <row r="11" spans="1:9" ht="6" customHeight="1" thickTop="1">
      <c r="A11" s="245"/>
      <c r="B11" s="66"/>
      <c r="C11" s="85"/>
      <c r="D11" s="376"/>
      <c r="E11" s="377"/>
      <c r="F11" s="377"/>
      <c r="G11" s="37"/>
      <c r="H11" s="38"/>
      <c r="I11" s="35"/>
    </row>
    <row r="12" spans="1:9" s="247" customFormat="1" ht="16.5" customHeight="1">
      <c r="A12" s="109"/>
      <c r="B12" s="246"/>
      <c r="C12" s="326" t="s">
        <v>166</v>
      </c>
      <c r="D12" s="269">
        <v>140119</v>
      </c>
      <c r="E12" s="269">
        <v>374557</v>
      </c>
      <c r="F12" s="269">
        <v>-390164</v>
      </c>
      <c r="G12" s="270">
        <v>-524852</v>
      </c>
      <c r="H12" s="212"/>
      <c r="I12" s="213"/>
    </row>
    <row r="13" spans="1:9" s="247" customFormat="1" ht="16.5" customHeight="1">
      <c r="A13" s="109"/>
      <c r="B13" s="248"/>
      <c r="C13" s="214" t="s">
        <v>167</v>
      </c>
      <c r="D13" s="215">
        <v>32329</v>
      </c>
      <c r="E13" s="215">
        <v>194145</v>
      </c>
      <c r="F13" s="215">
        <v>-29263</v>
      </c>
      <c r="G13" s="216">
        <v>95694</v>
      </c>
      <c r="H13" s="212"/>
      <c r="I13" s="213"/>
    </row>
    <row r="14" spans="1:9" s="247" customFormat="1" ht="16.5" customHeight="1">
      <c r="A14" s="109"/>
      <c r="B14" s="248"/>
      <c r="C14" s="214" t="s">
        <v>168</v>
      </c>
      <c r="D14" s="215">
        <v>1175</v>
      </c>
      <c r="E14" s="215">
        <v>-14578</v>
      </c>
      <c r="F14" s="215">
        <v>-18186</v>
      </c>
      <c r="G14" s="216">
        <v>-21228</v>
      </c>
      <c r="H14" s="212"/>
      <c r="I14" s="213"/>
    </row>
    <row r="15" spans="1:9" s="247" customFormat="1" ht="16.5" customHeight="1">
      <c r="A15" s="109"/>
      <c r="B15" s="248"/>
      <c r="C15" s="214" t="s">
        <v>169</v>
      </c>
      <c r="D15" s="216">
        <v>192876</v>
      </c>
      <c r="E15" s="216">
        <v>145585</v>
      </c>
      <c r="F15" s="216">
        <v>-32835</v>
      </c>
      <c r="G15" s="216">
        <v>-372586</v>
      </c>
      <c r="H15" s="212"/>
      <c r="I15" s="213"/>
    </row>
    <row r="16" spans="1:9" s="247" customFormat="1" ht="16.5" customHeight="1">
      <c r="A16" s="109"/>
      <c r="B16" s="248"/>
      <c r="C16" s="217" t="s">
        <v>170</v>
      </c>
      <c r="D16" s="215">
        <v>2398953.837</v>
      </c>
      <c r="E16" s="215">
        <v>2799500</v>
      </c>
      <c r="F16" s="215">
        <v>3030400</v>
      </c>
      <c r="G16" s="216">
        <v>3615088</v>
      </c>
      <c r="H16" s="212"/>
      <c r="I16" s="213"/>
    </row>
    <row r="17" spans="1:9" s="247" customFormat="1" ht="16.5" customHeight="1">
      <c r="A17" s="109"/>
      <c r="B17" s="248"/>
      <c r="C17" s="214" t="s">
        <v>171</v>
      </c>
      <c r="D17" s="215">
        <v>-2206077.837</v>
      </c>
      <c r="E17" s="215">
        <v>-2653915</v>
      </c>
      <c r="F17" s="215">
        <v>-3063235</v>
      </c>
      <c r="G17" s="216">
        <v>-3987674</v>
      </c>
      <c r="H17" s="212"/>
      <c r="I17" s="213"/>
    </row>
    <row r="18" spans="1:9" s="247" customFormat="1" ht="16.5" customHeight="1">
      <c r="A18" s="109"/>
      <c r="B18" s="248"/>
      <c r="C18" s="217" t="s">
        <v>172</v>
      </c>
      <c r="D18" s="216">
        <v>-106903</v>
      </c>
      <c r="E18" s="216">
        <v>-108594</v>
      </c>
      <c r="F18" s="216">
        <v>-490434</v>
      </c>
      <c r="G18" s="216">
        <v>-272669</v>
      </c>
      <c r="H18" s="212"/>
      <c r="I18" s="213"/>
    </row>
    <row r="19" spans="1:9" s="247" customFormat="1" ht="16.5" customHeight="1">
      <c r="A19" s="109"/>
      <c r="B19" s="248"/>
      <c r="C19" s="217" t="s">
        <v>170</v>
      </c>
      <c r="D19" s="215">
        <v>15800</v>
      </c>
      <c r="E19" s="215">
        <v>18500</v>
      </c>
      <c r="F19" s="215">
        <v>36800</v>
      </c>
      <c r="G19" s="216">
        <v>41231</v>
      </c>
      <c r="H19" s="212"/>
      <c r="I19" s="213"/>
    </row>
    <row r="20" spans="1:9" s="247" customFormat="1" ht="16.5" customHeight="1">
      <c r="A20" s="109"/>
      <c r="B20" s="248"/>
      <c r="C20" s="214" t="s">
        <v>171</v>
      </c>
      <c r="D20" s="215">
        <v>-122703</v>
      </c>
      <c r="E20" s="215">
        <v>-127094</v>
      </c>
      <c r="F20" s="215">
        <v>-527234</v>
      </c>
      <c r="G20" s="216">
        <v>-313900</v>
      </c>
      <c r="H20" s="212"/>
      <c r="I20" s="213"/>
    </row>
    <row r="21" spans="1:9" s="247" customFormat="1" ht="16.5" customHeight="1">
      <c r="A21" s="109"/>
      <c r="B21" s="248"/>
      <c r="C21" s="214" t="s">
        <v>173</v>
      </c>
      <c r="D21" s="215">
        <v>20642</v>
      </c>
      <c r="E21" s="215">
        <v>157999</v>
      </c>
      <c r="F21" s="215">
        <v>180554</v>
      </c>
      <c r="G21" s="216">
        <v>45937</v>
      </c>
      <c r="H21" s="212"/>
      <c r="I21" s="213"/>
    </row>
    <row r="22" spans="1:9" s="247" customFormat="1" ht="16.5" customHeight="1">
      <c r="A22" s="245"/>
      <c r="B22" s="248"/>
      <c r="C22" s="214"/>
      <c r="D22" s="433"/>
      <c r="E22" s="434"/>
      <c r="F22" s="434"/>
      <c r="G22" s="435"/>
      <c r="H22" s="212"/>
      <c r="I22" s="213"/>
    </row>
    <row r="23" spans="1:9" s="247" customFormat="1" ht="16.5" customHeight="1">
      <c r="A23" s="109"/>
      <c r="B23" s="248"/>
      <c r="C23" s="326" t="s">
        <v>174</v>
      </c>
      <c r="D23" s="270">
        <v>98219.99999999854</v>
      </c>
      <c r="E23" s="270">
        <v>-387056.99999999924</v>
      </c>
      <c r="F23" s="270">
        <v>-23466</v>
      </c>
      <c r="G23" s="270">
        <v>31654.999999999694</v>
      </c>
      <c r="H23" s="212"/>
      <c r="I23" s="213"/>
    </row>
    <row r="24" spans="1:9" s="247" customFormat="1" ht="16.5" customHeight="1">
      <c r="A24" s="109"/>
      <c r="B24" s="248"/>
      <c r="C24" s="214" t="s">
        <v>175</v>
      </c>
      <c r="D24" s="215">
        <v>35829</v>
      </c>
      <c r="E24" s="215">
        <v>39289</v>
      </c>
      <c r="F24" s="215">
        <v>29801</v>
      </c>
      <c r="G24" s="216">
        <v>32900</v>
      </c>
      <c r="H24" s="212"/>
      <c r="I24" s="213"/>
    </row>
    <row r="25" spans="1:9" s="247" customFormat="1" ht="16.5" customHeight="1">
      <c r="A25" s="109"/>
      <c r="B25" s="248"/>
      <c r="C25" s="214" t="s">
        <v>176</v>
      </c>
      <c r="D25" s="215">
        <v>-172887</v>
      </c>
      <c r="E25" s="215">
        <v>-194777</v>
      </c>
      <c r="F25" s="215">
        <v>-80286</v>
      </c>
      <c r="G25" s="216">
        <v>-23355</v>
      </c>
      <c r="H25" s="212"/>
      <c r="I25" s="213"/>
    </row>
    <row r="26" spans="1:9" s="247" customFormat="1" ht="16.5" customHeight="1">
      <c r="A26" s="245"/>
      <c r="B26" s="248"/>
      <c r="C26" s="222"/>
      <c r="D26" s="436"/>
      <c r="E26" s="437"/>
      <c r="F26" s="434"/>
      <c r="G26" s="435"/>
      <c r="H26" s="212"/>
      <c r="I26" s="213"/>
    </row>
    <row r="27" spans="1:9" s="247" customFormat="1" ht="16.5" customHeight="1">
      <c r="A27" s="109"/>
      <c r="B27" s="248"/>
      <c r="C27" s="222" t="s">
        <v>177</v>
      </c>
      <c r="D27" s="215">
        <v>58169.36539774918</v>
      </c>
      <c r="E27" s="215">
        <v>81163.86014559475</v>
      </c>
      <c r="F27" s="215">
        <v>-65752.94612654671</v>
      </c>
      <c r="G27" s="216">
        <v>100384.6207484571</v>
      </c>
      <c r="H27" s="224"/>
      <c r="I27" s="213"/>
    </row>
    <row r="28" spans="1:9" s="247" customFormat="1" ht="16.5" customHeight="1">
      <c r="A28" s="109"/>
      <c r="B28" s="248"/>
      <c r="C28" s="214" t="s">
        <v>178</v>
      </c>
      <c r="D28" s="225">
        <v>-47635</v>
      </c>
      <c r="E28" s="225">
        <v>-115519</v>
      </c>
      <c r="F28" s="225">
        <v>-31231</v>
      </c>
      <c r="G28" s="226">
        <v>-61326.99999999994</v>
      </c>
      <c r="H28" s="212"/>
      <c r="I28" s="213"/>
    </row>
    <row r="29" spans="1:9" s="247" customFormat="1" ht="16.5" customHeight="1">
      <c r="A29" s="109"/>
      <c r="B29" s="248"/>
      <c r="C29" s="217" t="s">
        <v>179</v>
      </c>
      <c r="D29" s="216">
        <v>200</v>
      </c>
      <c r="E29" s="216">
        <v>-3100</v>
      </c>
      <c r="F29" s="216">
        <v>600</v>
      </c>
      <c r="G29" s="216">
        <v>-460</v>
      </c>
      <c r="H29" s="212"/>
      <c r="I29" s="213"/>
    </row>
    <row r="30" spans="1:9" s="247" customFormat="1" ht="16.5" customHeight="1">
      <c r="A30" s="245"/>
      <c r="B30" s="248"/>
      <c r="C30" s="222"/>
      <c r="D30" s="436"/>
      <c r="E30" s="437"/>
      <c r="F30" s="437"/>
      <c r="G30" s="438"/>
      <c r="H30" s="212"/>
      <c r="I30" s="213"/>
    </row>
    <row r="31" spans="1:9" s="247" customFormat="1" ht="16.5" customHeight="1">
      <c r="A31" s="109"/>
      <c r="B31" s="248"/>
      <c r="C31" s="214" t="s">
        <v>180</v>
      </c>
      <c r="D31" s="215">
        <v>224543.63460224937</v>
      </c>
      <c r="E31" s="215">
        <v>-194113.860145594</v>
      </c>
      <c r="F31" s="215">
        <v>123402.94612654671</v>
      </c>
      <c r="G31" s="216">
        <v>-16487.6207484575</v>
      </c>
      <c r="H31" s="212"/>
      <c r="I31" s="213"/>
    </row>
    <row r="32" spans="1:9" s="247" customFormat="1" ht="16.5" customHeight="1">
      <c r="A32" s="109"/>
      <c r="B32" s="248"/>
      <c r="C32" s="214" t="s">
        <v>181</v>
      </c>
      <c r="D32" s="215">
        <v>0</v>
      </c>
      <c r="E32" s="215">
        <v>0</v>
      </c>
      <c r="F32" s="215">
        <v>0</v>
      </c>
      <c r="G32" s="216">
        <v>0</v>
      </c>
      <c r="H32" s="212"/>
      <c r="I32" s="213"/>
    </row>
    <row r="33" spans="1:9" s="247" customFormat="1" ht="16.5" customHeight="1">
      <c r="A33" s="109"/>
      <c r="B33" s="248"/>
      <c r="C33" s="214" t="s">
        <v>182</v>
      </c>
      <c r="D33" s="225">
        <v>0</v>
      </c>
      <c r="E33" s="225">
        <v>0</v>
      </c>
      <c r="F33" s="225">
        <v>0</v>
      </c>
      <c r="G33" s="226">
        <v>0</v>
      </c>
      <c r="H33" s="212"/>
      <c r="I33" s="213"/>
    </row>
    <row r="34" spans="1:9" s="247" customFormat="1" ht="16.5" customHeight="1">
      <c r="A34" s="245"/>
      <c r="B34" s="248"/>
      <c r="C34" s="222"/>
      <c r="D34" s="433"/>
      <c r="E34" s="434"/>
      <c r="F34" s="434"/>
      <c r="G34" s="435"/>
      <c r="H34" s="212"/>
      <c r="I34" s="213"/>
    </row>
    <row r="35" spans="1:9" s="247" customFormat="1" ht="16.5" customHeight="1">
      <c r="A35" s="109"/>
      <c r="B35" s="248"/>
      <c r="C35" s="330" t="s">
        <v>183</v>
      </c>
      <c r="D35" s="216">
        <f>+D36</f>
        <v>27549</v>
      </c>
      <c r="E35" s="216">
        <f>+E36</f>
        <v>53912</v>
      </c>
      <c r="F35" s="216">
        <f>+F36</f>
        <v>19508</v>
      </c>
      <c r="G35" s="216">
        <f>+G36</f>
        <v>-31580.500847712603</v>
      </c>
      <c r="H35" s="212"/>
      <c r="I35" s="213"/>
    </row>
    <row r="36" spans="1:9" s="247" customFormat="1" ht="16.5" customHeight="1">
      <c r="A36" s="109"/>
      <c r="B36" s="248"/>
      <c r="C36" s="331" t="s">
        <v>184</v>
      </c>
      <c r="D36" s="215">
        <v>27549</v>
      </c>
      <c r="E36" s="215">
        <f>52454+1458</f>
        <v>53912</v>
      </c>
      <c r="F36" s="215">
        <f>19093+451-36</f>
        <v>19508</v>
      </c>
      <c r="G36" s="216">
        <f>-34101.5008477126+2521</f>
        <v>-31580.500847712603</v>
      </c>
      <c r="H36" s="212"/>
      <c r="I36" s="213"/>
    </row>
    <row r="37" spans="1:9" s="247" customFormat="1" ht="16.5" customHeight="1">
      <c r="A37" s="109"/>
      <c r="B37" s="248"/>
      <c r="C37" s="214" t="s">
        <v>185</v>
      </c>
      <c r="D37" s="215">
        <v>0</v>
      </c>
      <c r="E37" s="215">
        <v>0</v>
      </c>
      <c r="F37" s="215">
        <v>0</v>
      </c>
      <c r="G37" s="216">
        <v>0</v>
      </c>
      <c r="H37" s="212"/>
      <c r="I37" s="213"/>
    </row>
    <row r="38" spans="1:9" s="247" customFormat="1" ht="13.5" customHeight="1" thickBot="1">
      <c r="A38" s="245"/>
      <c r="B38" s="248"/>
      <c r="C38" s="214"/>
      <c r="D38" s="439"/>
      <c r="E38" s="440"/>
      <c r="F38" s="440"/>
      <c r="G38" s="441"/>
      <c r="H38" s="259"/>
      <c r="I38" s="213"/>
    </row>
    <row r="39" spans="1:9" s="247" customFormat="1" ht="21.75" customHeight="1" thickBot="1" thickTop="1">
      <c r="A39" s="249"/>
      <c r="B39" s="248"/>
      <c r="C39" s="211" t="s">
        <v>205</v>
      </c>
      <c r="D39" s="233">
        <v>1359948</v>
      </c>
      <c r="E39" s="233">
        <v>1271146</v>
      </c>
      <c r="F39" s="233">
        <v>1188955</v>
      </c>
      <c r="G39" s="234">
        <v>1824158</v>
      </c>
      <c r="H39" s="235"/>
      <c r="I39" s="213"/>
    </row>
    <row r="40" spans="1:9" ht="9" customHeight="1" thickBot="1" thickTop="1">
      <c r="A40" s="245"/>
      <c r="B40" s="66"/>
      <c r="C40" s="236"/>
      <c r="D40" s="442"/>
      <c r="E40" s="442"/>
      <c r="F40" s="442"/>
      <c r="G40" s="442"/>
      <c r="H40" s="260"/>
      <c r="I40" s="35"/>
    </row>
    <row r="41" spans="1:9" ht="9" customHeight="1" thickBot="1" thickTop="1">
      <c r="A41" s="109"/>
      <c r="B41" s="66"/>
      <c r="C41" s="261"/>
      <c r="D41" s="443"/>
      <c r="E41" s="444"/>
      <c r="F41" s="444"/>
      <c r="G41" s="444"/>
      <c r="H41" s="262"/>
      <c r="I41" s="35"/>
    </row>
    <row r="42" spans="1:9" ht="16.5" thickBot="1" thickTop="1">
      <c r="A42" s="109"/>
      <c r="B42" s="66"/>
      <c r="C42" s="211" t="s">
        <v>206</v>
      </c>
      <c r="D42" s="27">
        <v>10377719</v>
      </c>
      <c r="E42" s="27">
        <v>11589956</v>
      </c>
      <c r="F42" s="27">
        <v>12740949</v>
      </c>
      <c r="G42" s="28">
        <v>14905027</v>
      </c>
      <c r="H42" s="56"/>
      <c r="I42" s="35"/>
    </row>
    <row r="43" spans="1:9" ht="15" thickTop="1">
      <c r="A43" s="109"/>
      <c r="B43" s="66"/>
      <c r="C43" s="214" t="s">
        <v>207</v>
      </c>
      <c r="D43" s="41">
        <v>10821720</v>
      </c>
      <c r="E43" s="41">
        <v>12092866</v>
      </c>
      <c r="F43" s="41">
        <v>13281821</v>
      </c>
      <c r="G43" s="41">
        <v>15105979</v>
      </c>
      <c r="H43" s="42"/>
      <c r="I43" s="35"/>
    </row>
    <row r="44" spans="1:9" ht="14.25">
      <c r="A44" s="109"/>
      <c r="B44" s="66"/>
      <c r="C44" s="214" t="s">
        <v>208</v>
      </c>
      <c r="D44" s="41">
        <v>444001</v>
      </c>
      <c r="E44" s="41">
        <v>502910</v>
      </c>
      <c r="F44" s="41">
        <v>540872</v>
      </c>
      <c r="G44" s="41">
        <v>200952</v>
      </c>
      <c r="H44" s="263"/>
      <c r="I44" s="35"/>
    </row>
    <row r="45" spans="1:9" ht="9.75" customHeight="1" thickBot="1">
      <c r="A45" s="109"/>
      <c r="B45" s="66"/>
      <c r="C45" s="217"/>
      <c r="D45" s="76"/>
      <c r="E45" s="76"/>
      <c r="F45" s="76"/>
      <c r="G45" s="76"/>
      <c r="H45" s="264"/>
      <c r="I45" s="35"/>
    </row>
    <row r="46" spans="1:11" ht="20.25" thickBot="1" thickTop="1">
      <c r="A46" s="109"/>
      <c r="B46" s="66"/>
      <c r="C46" s="332" t="s">
        <v>187</v>
      </c>
      <c r="D46" s="238"/>
      <c r="E46" s="238"/>
      <c r="F46" s="238"/>
      <c r="G46" s="238"/>
      <c r="H46" s="239"/>
      <c r="I46" s="35"/>
      <c r="K46" s="106"/>
    </row>
    <row r="47" spans="1:11" ht="8.25" customHeight="1" thickTop="1">
      <c r="A47" s="109"/>
      <c r="B47" s="66"/>
      <c r="C47" s="240"/>
      <c r="D47" s="241"/>
      <c r="E47" s="242"/>
      <c r="F47" s="242"/>
      <c r="G47" s="242"/>
      <c r="H47" s="242"/>
      <c r="I47" s="35"/>
      <c r="K47" s="106"/>
    </row>
    <row r="48" spans="1:11" ht="15.75">
      <c r="A48" s="109"/>
      <c r="B48" s="66"/>
      <c r="C48" s="243" t="s">
        <v>188</v>
      </c>
      <c r="D48" s="106"/>
      <c r="E48" s="57"/>
      <c r="F48" s="57"/>
      <c r="G48" s="106" t="s">
        <v>189</v>
      </c>
      <c r="H48" s="57"/>
      <c r="I48" s="35"/>
      <c r="K48" s="106"/>
    </row>
    <row r="49" spans="1:11" ht="15.75">
      <c r="A49" s="109"/>
      <c r="B49" s="66"/>
      <c r="C49" s="243" t="s">
        <v>209</v>
      </c>
      <c r="D49" s="106"/>
      <c r="E49" s="57"/>
      <c r="F49" s="57"/>
      <c r="G49" s="106" t="s">
        <v>191</v>
      </c>
      <c r="H49" s="57"/>
      <c r="I49" s="35"/>
      <c r="K49" s="106"/>
    </row>
    <row r="50" spans="1:11" ht="15.75">
      <c r="A50" s="109"/>
      <c r="B50" s="66"/>
      <c r="C50" s="243" t="s">
        <v>192</v>
      </c>
      <c r="D50" s="265"/>
      <c r="E50" s="266"/>
      <c r="F50" s="266"/>
      <c r="G50" s="265" t="s">
        <v>193</v>
      </c>
      <c r="H50" s="266"/>
      <c r="I50" s="35"/>
      <c r="K50" s="106"/>
    </row>
    <row r="51" spans="1:11" ht="9.75" customHeight="1" thickBot="1">
      <c r="A51" s="117"/>
      <c r="B51" s="97"/>
      <c r="C51" s="244"/>
      <c r="D51" s="267"/>
      <c r="E51" s="268"/>
      <c r="F51" s="268"/>
      <c r="G51" s="268"/>
      <c r="H51" s="268"/>
      <c r="I51" s="63"/>
      <c r="K51" s="106"/>
    </row>
    <row r="52" spans="1:11" ht="16.5" thickTop="1">
      <c r="A52" s="105"/>
      <c r="B52" s="251"/>
      <c r="C52" s="243"/>
      <c r="D52" s="265"/>
      <c r="E52" s="265"/>
      <c r="F52" s="265"/>
      <c r="G52" s="265"/>
      <c r="H52" s="265"/>
      <c r="I52" s="106"/>
      <c r="J52" s="106"/>
      <c r="K52" s="106"/>
    </row>
    <row r="53" spans="4:8" ht="12.75">
      <c r="D53" s="336"/>
      <c r="E53" s="336"/>
      <c r="F53" s="336"/>
      <c r="G53" s="336"/>
      <c r="H53" s="336"/>
    </row>
    <row r="54" spans="2:9" ht="15">
      <c r="B54" s="295" t="s">
        <v>48</v>
      </c>
      <c r="C54" s="311"/>
      <c r="D54" s="337"/>
      <c r="E54" s="337"/>
      <c r="F54" s="337"/>
      <c r="G54" s="337"/>
      <c r="H54" s="337"/>
      <c r="I54" s="298"/>
    </row>
    <row r="55" spans="2:9" ht="15.75">
      <c r="B55" s="333"/>
      <c r="C55" s="252" t="s">
        <v>210</v>
      </c>
      <c r="D55" s="110">
        <f>IF(D39="M",0,D39)-IF(D10="M",0,D10)-IF(D12="M",0,D12)-IF(D23="M",0,D23)-IF(D35="M",0,D35)</f>
        <v>1.4551915228366852E-09</v>
      </c>
      <c r="E55" s="110">
        <f>IF(E39="M",0,E39)-IF(E10="M",0,E10)-IF(E12="M",0,E12)-IF(E23="M",0,E23)-IF(E35="M",0,E35)</f>
        <v>-7.566995918750763E-10</v>
      </c>
      <c r="F55" s="110">
        <f>IF(F39="M",0,F39)-IF(F10="M",0,F10)-IF(F12="M",0,F12)-IF(F23="M",0,F23)-IF(F35="M",0,F35)</f>
        <v>0</v>
      </c>
      <c r="G55" s="110">
        <f>IF(G39="M",0,G39)-IF(G10="M",0,G10)-IF(G12="M",0,G12)-IF(G23="M",0,G23)-IF(G35="M",0,G35)</f>
        <v>-1.8189894035458565E-10</v>
      </c>
      <c r="H55" s="111"/>
      <c r="I55" s="313"/>
    </row>
    <row r="56" spans="2:9" ht="15.75">
      <c r="B56" s="333"/>
      <c r="C56" s="252" t="s">
        <v>211</v>
      </c>
      <c r="D56" s="110">
        <f>IF(D12="M",0,D12)-IF(D13="M",0,D13)-IF(D14="M",0,D14)-IF(D15="M",0,D15)-IF(D18="M",0,D18)-IF(D21="M",0,D21)</f>
        <v>0</v>
      </c>
      <c r="E56" s="110">
        <f>IF(E12="M",0,E12)-IF(E13="M",0,E13)-IF(E14="M",0,E14)-IF(E15="M",0,E15)-IF(E18="M",0,E18)-IF(E21="M",0,E21)</f>
        <v>0</v>
      </c>
      <c r="F56" s="110">
        <f>IF(F12="M",0,F12)-IF(F13="M",0,F13)-IF(F14="M",0,F14)-IF(F15="M",0,F15)-IF(F18="M",0,F18)-IF(F21="M",0,F21)</f>
        <v>0</v>
      </c>
      <c r="G56" s="110">
        <f>IF(G12="M",0,G12)-IF(G13="M",0,G13)-IF(G14="M",0,G14)-IF(G15="M",0,G15)-IF(G18="M",0,G18)-IF(G21="M",0,G21)</f>
        <v>0</v>
      </c>
      <c r="H56" s="111"/>
      <c r="I56" s="313"/>
    </row>
    <row r="57" spans="2:9" ht="15.75">
      <c r="B57" s="333"/>
      <c r="C57" s="252" t="s">
        <v>212</v>
      </c>
      <c r="D57" s="110">
        <f>IF(D15="M",0,D15)-IF(D16="M",0,D16)-IF(D17="M",0,D17)</f>
        <v>0</v>
      </c>
      <c r="E57" s="110">
        <f>IF(E15="M",0,E15)-IF(E16="M",0,E16)-IF(E17="M",0,E17)</f>
        <v>0</v>
      </c>
      <c r="F57" s="110">
        <f>IF(F15="M",0,F15)-IF(F16="M",0,F16)-IF(F17="M",0,F17)</f>
        <v>0</v>
      </c>
      <c r="G57" s="110">
        <f>IF(G15="M",0,G15)-IF(G16="M",0,G16)-IF(G17="M",0,G17)</f>
        <v>0</v>
      </c>
      <c r="H57" s="111"/>
      <c r="I57" s="313"/>
    </row>
    <row r="58" spans="2:9" ht="15.75">
      <c r="B58" s="333"/>
      <c r="C58" s="252" t="s">
        <v>213</v>
      </c>
      <c r="D58" s="110">
        <f>IF(D18="M",0,D18)-IF(D19="M",0,D19)-IF(D20="M",0,D20)</f>
        <v>0</v>
      </c>
      <c r="E58" s="110">
        <f>IF(E18="M",0,E18)-IF(E19="M",0,E19)-IF(E20="M",0,E20)</f>
        <v>0</v>
      </c>
      <c r="F58" s="110">
        <f>IF(F18="M",0,F18)-IF(F19="M",0,F19)-IF(F20="M",0,F20)</f>
        <v>0</v>
      </c>
      <c r="G58" s="110">
        <f>IF(G18="M",0,G18)-IF(G19="M",0,G19)-IF(G20="M",0,G20)</f>
        <v>0</v>
      </c>
      <c r="H58" s="111"/>
      <c r="I58" s="313"/>
    </row>
    <row r="59" spans="2:9" ht="23.25">
      <c r="B59" s="333"/>
      <c r="C59" s="252" t="s">
        <v>214</v>
      </c>
      <c r="D59" s="110">
        <f>IF(D23="M",0,D23)-IF(D24="M",0,D24)-IF(D25="M",0,D25)-IF(D27="M",0,D27)-IF(D28="M",0,D28)-IF(D29="M",0,D29)-IF(D31="M",0,D31)-IF(D32="M",0,D32)-IF(D33="M",0,D33)</f>
        <v>0</v>
      </c>
      <c r="E59" s="110">
        <f>IF(E23="M",0,E23)-IF(E24="M",0,E24)-IF(E25="M",0,E25)-IF(E27="M",0,E27)-IF(E28="M",0,E28)-IF(E29="M",0,E29)-IF(E31="M",0,E31)-IF(E32="M",0,E32)-IF(E33="M",0,E33)</f>
        <v>0</v>
      </c>
      <c r="F59" s="110">
        <f>IF(F23="M",0,F23)-IF(F24="M",0,F24)-IF(F25="M",0,F25)-IF(F27="M",0,F27)-IF(F28="M",0,F28)-IF(F29="M",0,F29)-IF(F31="M",0,F31)-IF(F32="M",0,F32)-IF(F33="M",0,F33)</f>
        <v>0</v>
      </c>
      <c r="G59" s="110">
        <f>IF(G23="M",0,G23)-IF(G24="M",0,G24)-IF(G25="M",0,G25)-IF(G27="M",0,G27)-IF(G28="M",0,G28)-IF(G29="M",0,G29)-IF(G31="M",0,G31)-IF(G32="M",0,G32)-IF(G33="M",0,G33)</f>
        <v>2.9103830456733704E-11</v>
      </c>
      <c r="H59" s="111"/>
      <c r="I59" s="313"/>
    </row>
    <row r="60" spans="2:9" ht="15.75">
      <c r="B60" s="333"/>
      <c r="C60" s="252" t="s">
        <v>215</v>
      </c>
      <c r="D60" s="110">
        <f>IF(D35="M",0,D35)-IF(D36="M",0,D36)-IF(D37="M",0,D37)</f>
        <v>0</v>
      </c>
      <c r="E60" s="110">
        <f>IF(E35="M",0,E35)-IF(E36="M",0,E36)-IF(E37="M",0,E37)</f>
        <v>0</v>
      </c>
      <c r="F60" s="110">
        <f>IF(F35="M",0,F35)-IF(F36="M",0,F36)-IF(F37="M",0,F37)</f>
        <v>0</v>
      </c>
      <c r="G60" s="110">
        <f>IF(G35="M",0,G35)-IF(G36="M",0,G36)-IF(G37="M",0,G37)</f>
        <v>0</v>
      </c>
      <c r="H60" s="111"/>
      <c r="I60" s="313"/>
    </row>
    <row r="61" spans="2:9" ht="15.75">
      <c r="B61" s="333"/>
      <c r="C61" s="252" t="s">
        <v>216</v>
      </c>
      <c r="D61" s="113"/>
      <c r="E61" s="113"/>
      <c r="F61" s="113"/>
      <c r="G61" s="113"/>
      <c r="H61" s="111"/>
      <c r="I61" s="313"/>
    </row>
    <row r="62" spans="2:9" ht="15.75">
      <c r="B62" s="333"/>
      <c r="C62" s="252" t="s">
        <v>217</v>
      </c>
      <c r="D62" s="110">
        <f>IF(D42="M",0,D42)-IF(D43="M",0,D43)+IF(D44="M",0,D44)</f>
        <v>0</v>
      </c>
      <c r="E62" s="110">
        <f>IF(E42="M",0,E42)-IF(E43="M",0,E43)+IF(E44="M",0,E44)</f>
        <v>0</v>
      </c>
      <c r="F62" s="110">
        <f>IF(F42="M",0,F42)-IF(F43="M",0,F43)+IF(F44="M",0,F44)</f>
        <v>0</v>
      </c>
      <c r="G62" s="110">
        <f>IF(G42="M",0,G42)-IF(G43="M",0,G43)+IF(G44="M",0,G44)</f>
        <v>0</v>
      </c>
      <c r="H62" s="111"/>
      <c r="I62" s="313"/>
    </row>
    <row r="63" spans="2:9" ht="15.75">
      <c r="B63" s="314" t="s">
        <v>75</v>
      </c>
      <c r="C63" s="254"/>
      <c r="D63" s="113"/>
      <c r="E63" s="113"/>
      <c r="F63" s="113"/>
      <c r="G63" s="113"/>
      <c r="H63" s="111"/>
      <c r="I63" s="313"/>
    </row>
    <row r="64" spans="2:9" ht="15.75">
      <c r="B64" s="334"/>
      <c r="C64" s="316" t="s">
        <v>218</v>
      </c>
      <c r="D64" s="335">
        <f>IF('Table 1'!E11="M",0,'Table 1'!E11)+IF('Table 3B'!D10="M",0,'Table 3B'!D10)</f>
        <v>0</v>
      </c>
      <c r="E64" s="335">
        <f>IF('Table 1'!F11="M",0,'Table 1'!F11)+IF('Table 3B'!E10="M",0,'Table 3B'!E10)</f>
        <v>0</v>
      </c>
      <c r="F64" s="335">
        <f>IF('Table 1'!G11="M",0,'Table 1'!G11)+IF('Table 3B'!F10="M",0,'Table 3B'!F10)</f>
        <v>0</v>
      </c>
      <c r="G64" s="335">
        <f>IF('Table 1'!H11="M",0,'Table 1'!H11)+IF('Table 3B'!G10="M",0,'Table 3B'!G10)</f>
        <v>0</v>
      </c>
      <c r="H64" s="317"/>
      <c r="I64" s="318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4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57" hidden="1" customWidth="1"/>
    <col min="2" max="2" width="4.8515625" style="3" customWidth="1"/>
    <col min="3" max="3" width="88.8515625" style="208" customWidth="1"/>
    <col min="4" max="4" width="14.140625" style="3" customWidth="1"/>
    <col min="5" max="6" width="13.8515625" style="3" customWidth="1"/>
    <col min="7" max="7" width="13.7109375" style="3" customWidth="1"/>
    <col min="8" max="8" width="112.5742187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2" spans="1:11" ht="18">
      <c r="A2" s="105"/>
      <c r="B2" s="64" t="s">
        <v>0</v>
      </c>
      <c r="C2" s="207" t="s">
        <v>219</v>
      </c>
      <c r="D2" s="2"/>
      <c r="K2" s="106"/>
    </row>
    <row r="3" spans="1:11" ht="18">
      <c r="A3" s="105"/>
      <c r="B3" s="64"/>
      <c r="C3" s="207" t="s">
        <v>220</v>
      </c>
      <c r="D3" s="2"/>
      <c r="K3" s="106"/>
    </row>
    <row r="4" spans="1:11" ht="16.5" thickBot="1">
      <c r="A4" s="105"/>
      <c r="B4" s="64"/>
      <c r="C4" s="59"/>
      <c r="D4" s="257"/>
      <c r="K4" s="106"/>
    </row>
    <row r="5" spans="1:11" ht="16.5" thickTop="1">
      <c r="A5" s="107"/>
      <c r="B5" s="65"/>
      <c r="C5" s="7"/>
      <c r="D5" s="8"/>
      <c r="E5" s="8"/>
      <c r="F5" s="8"/>
      <c r="G5" s="9"/>
      <c r="H5" s="9"/>
      <c r="I5" s="10"/>
      <c r="K5" s="106"/>
    </row>
    <row r="6" spans="1:9" ht="15">
      <c r="A6" s="108"/>
      <c r="B6" s="66"/>
      <c r="C6" s="12" t="s">
        <v>21</v>
      </c>
      <c r="D6" s="13"/>
      <c r="E6" s="460" t="s">
        <v>22</v>
      </c>
      <c r="F6" s="460"/>
      <c r="G6" s="15"/>
      <c r="H6" s="15"/>
      <c r="I6" s="35"/>
    </row>
    <row r="7" spans="1:9" ht="15.75">
      <c r="A7" s="108"/>
      <c r="B7" s="66"/>
      <c r="C7" s="17" t="s">
        <v>23</v>
      </c>
      <c r="D7" s="18">
        <v>2003</v>
      </c>
      <c r="E7" s="18">
        <v>2004</v>
      </c>
      <c r="F7" s="18">
        <v>2005</v>
      </c>
      <c r="G7" s="18">
        <v>2006</v>
      </c>
      <c r="H7" s="19"/>
      <c r="I7" s="35"/>
    </row>
    <row r="8" spans="1:9" ht="18.75">
      <c r="A8" s="108"/>
      <c r="B8" s="66"/>
      <c r="C8" s="20" t="s">
        <v>280</v>
      </c>
      <c r="D8" s="456" t="s">
        <v>1</v>
      </c>
      <c r="E8" s="456" t="s">
        <v>1</v>
      </c>
      <c r="F8" s="451" t="s">
        <v>1</v>
      </c>
      <c r="G8" s="451" t="s">
        <v>1</v>
      </c>
      <c r="H8" s="68"/>
      <c r="I8" s="35"/>
    </row>
    <row r="9" spans="1:9" ht="10.5" customHeight="1" thickBot="1">
      <c r="A9" s="108"/>
      <c r="B9" s="66"/>
      <c r="C9" s="24"/>
      <c r="D9" s="129"/>
      <c r="E9" s="129"/>
      <c r="F9" s="209"/>
      <c r="G9" s="209"/>
      <c r="H9" s="210"/>
      <c r="I9" s="35"/>
    </row>
    <row r="10" spans="1:9" ht="16.5" thickBot="1" thickTop="1">
      <c r="A10" s="109"/>
      <c r="B10" s="66"/>
      <c r="C10" s="457" t="s">
        <v>287</v>
      </c>
      <c r="D10" s="71" t="s">
        <v>1</v>
      </c>
      <c r="E10" s="71" t="s">
        <v>1</v>
      </c>
      <c r="F10" s="90" t="s">
        <v>1</v>
      </c>
      <c r="G10" s="90" t="s">
        <v>1</v>
      </c>
      <c r="H10" s="56"/>
      <c r="I10" s="35"/>
    </row>
    <row r="11" spans="1:9" ht="6" customHeight="1" thickTop="1">
      <c r="A11" s="245"/>
      <c r="B11" s="66"/>
      <c r="C11" s="85"/>
      <c r="D11" s="76"/>
      <c r="E11" s="76"/>
      <c r="F11" s="99"/>
      <c r="G11" s="99"/>
      <c r="H11" s="38"/>
      <c r="I11" s="35"/>
    </row>
    <row r="12" spans="1:9" s="247" customFormat="1" ht="16.5" customHeight="1">
      <c r="A12" s="109"/>
      <c r="B12" s="246"/>
      <c r="C12" s="326" t="s">
        <v>166</v>
      </c>
      <c r="D12" s="327" t="s">
        <v>1</v>
      </c>
      <c r="E12" s="327" t="s">
        <v>1</v>
      </c>
      <c r="F12" s="328" t="s">
        <v>1</v>
      </c>
      <c r="G12" s="328" t="s">
        <v>1</v>
      </c>
      <c r="H12" s="212"/>
      <c r="I12" s="213"/>
    </row>
    <row r="13" spans="1:9" s="247" customFormat="1" ht="16.5" customHeight="1">
      <c r="A13" s="109"/>
      <c r="B13" s="248"/>
      <c r="C13" s="214" t="s">
        <v>167</v>
      </c>
      <c r="D13" s="228" t="s">
        <v>1</v>
      </c>
      <c r="E13" s="228" t="s">
        <v>1</v>
      </c>
      <c r="F13" s="229" t="s">
        <v>1</v>
      </c>
      <c r="G13" s="229" t="s">
        <v>1</v>
      </c>
      <c r="H13" s="212"/>
      <c r="I13" s="213"/>
    </row>
    <row r="14" spans="1:9" s="247" customFormat="1" ht="16.5" customHeight="1">
      <c r="A14" s="109"/>
      <c r="B14" s="248"/>
      <c r="C14" s="214" t="s">
        <v>168</v>
      </c>
      <c r="D14" s="228" t="s">
        <v>1</v>
      </c>
      <c r="E14" s="228" t="s">
        <v>1</v>
      </c>
      <c r="F14" s="229" t="s">
        <v>1</v>
      </c>
      <c r="G14" s="229" t="s">
        <v>1</v>
      </c>
      <c r="H14" s="212"/>
      <c r="I14" s="213"/>
    </row>
    <row r="15" spans="1:9" s="247" customFormat="1" ht="16.5" customHeight="1">
      <c r="A15" s="109"/>
      <c r="B15" s="248"/>
      <c r="C15" s="214" t="s">
        <v>169</v>
      </c>
      <c r="D15" s="229" t="s">
        <v>1</v>
      </c>
      <c r="E15" s="229" t="s">
        <v>1</v>
      </c>
      <c r="F15" s="229" t="s">
        <v>1</v>
      </c>
      <c r="G15" s="229" t="s">
        <v>1</v>
      </c>
      <c r="H15" s="212"/>
      <c r="I15" s="213"/>
    </row>
    <row r="16" spans="1:9" s="247" customFormat="1" ht="16.5" customHeight="1">
      <c r="A16" s="109"/>
      <c r="B16" s="248"/>
      <c r="C16" s="217" t="s">
        <v>170</v>
      </c>
      <c r="D16" s="228" t="s">
        <v>1</v>
      </c>
      <c r="E16" s="228" t="s">
        <v>1</v>
      </c>
      <c r="F16" s="229" t="s">
        <v>1</v>
      </c>
      <c r="G16" s="229" t="s">
        <v>1</v>
      </c>
      <c r="H16" s="212"/>
      <c r="I16" s="213"/>
    </row>
    <row r="17" spans="1:9" s="247" customFormat="1" ht="16.5" customHeight="1">
      <c r="A17" s="109"/>
      <c r="B17" s="248"/>
      <c r="C17" s="214" t="s">
        <v>171</v>
      </c>
      <c r="D17" s="228" t="s">
        <v>1</v>
      </c>
      <c r="E17" s="228" t="s">
        <v>1</v>
      </c>
      <c r="F17" s="229" t="s">
        <v>1</v>
      </c>
      <c r="G17" s="229" t="s">
        <v>1</v>
      </c>
      <c r="H17" s="212"/>
      <c r="I17" s="213"/>
    </row>
    <row r="18" spans="1:9" s="247" customFormat="1" ht="16.5" customHeight="1">
      <c r="A18" s="109"/>
      <c r="B18" s="248"/>
      <c r="C18" s="217" t="s">
        <v>172</v>
      </c>
      <c r="D18" s="229" t="s">
        <v>1</v>
      </c>
      <c r="E18" s="229" t="s">
        <v>1</v>
      </c>
      <c r="F18" s="229" t="s">
        <v>1</v>
      </c>
      <c r="G18" s="229" t="s">
        <v>1</v>
      </c>
      <c r="H18" s="212"/>
      <c r="I18" s="213"/>
    </row>
    <row r="19" spans="1:9" s="247" customFormat="1" ht="16.5" customHeight="1">
      <c r="A19" s="109"/>
      <c r="B19" s="248"/>
      <c r="C19" s="217" t="s">
        <v>170</v>
      </c>
      <c r="D19" s="228" t="s">
        <v>1</v>
      </c>
      <c r="E19" s="228" t="s">
        <v>1</v>
      </c>
      <c r="F19" s="229" t="s">
        <v>1</v>
      </c>
      <c r="G19" s="229" t="s">
        <v>1</v>
      </c>
      <c r="H19" s="212"/>
      <c r="I19" s="213"/>
    </row>
    <row r="20" spans="1:9" s="247" customFormat="1" ht="16.5" customHeight="1">
      <c r="A20" s="109"/>
      <c r="B20" s="248"/>
      <c r="C20" s="214" t="s">
        <v>171</v>
      </c>
      <c r="D20" s="228" t="s">
        <v>1</v>
      </c>
      <c r="E20" s="228" t="s">
        <v>1</v>
      </c>
      <c r="F20" s="229" t="s">
        <v>1</v>
      </c>
      <c r="G20" s="229" t="s">
        <v>1</v>
      </c>
      <c r="H20" s="212"/>
      <c r="I20" s="213"/>
    </row>
    <row r="21" spans="1:9" s="247" customFormat="1" ht="16.5" customHeight="1">
      <c r="A21" s="109"/>
      <c r="B21" s="248"/>
      <c r="C21" s="214" t="s">
        <v>173</v>
      </c>
      <c r="D21" s="228" t="s">
        <v>1</v>
      </c>
      <c r="E21" s="228" t="s">
        <v>1</v>
      </c>
      <c r="F21" s="229" t="s">
        <v>1</v>
      </c>
      <c r="G21" s="229" t="s">
        <v>1</v>
      </c>
      <c r="H21" s="212"/>
      <c r="I21" s="213"/>
    </row>
    <row r="22" spans="1:9" s="247" customFormat="1" ht="16.5" customHeight="1">
      <c r="A22" s="245"/>
      <c r="B22" s="248"/>
      <c r="C22" s="214"/>
      <c r="D22" s="218"/>
      <c r="E22" s="218"/>
      <c r="F22" s="219"/>
      <c r="G22" s="219"/>
      <c r="H22" s="212"/>
      <c r="I22" s="213"/>
    </row>
    <row r="23" spans="1:9" s="247" customFormat="1" ht="16.5" customHeight="1">
      <c r="A23" s="109"/>
      <c r="B23" s="248"/>
      <c r="C23" s="326" t="s">
        <v>174</v>
      </c>
      <c r="D23" s="328" t="s">
        <v>1</v>
      </c>
      <c r="E23" s="328" t="s">
        <v>1</v>
      </c>
      <c r="F23" s="328" t="s">
        <v>1</v>
      </c>
      <c r="G23" s="328" t="s">
        <v>1</v>
      </c>
      <c r="H23" s="212"/>
      <c r="I23" s="213"/>
    </row>
    <row r="24" spans="1:9" s="247" customFormat="1" ht="16.5" customHeight="1">
      <c r="A24" s="109"/>
      <c r="B24" s="248"/>
      <c r="C24" s="214" t="s">
        <v>175</v>
      </c>
      <c r="D24" s="228" t="s">
        <v>1</v>
      </c>
      <c r="E24" s="228" t="s">
        <v>1</v>
      </c>
      <c r="F24" s="229" t="s">
        <v>1</v>
      </c>
      <c r="G24" s="229" t="s">
        <v>1</v>
      </c>
      <c r="H24" s="212"/>
      <c r="I24" s="213"/>
    </row>
    <row r="25" spans="1:9" s="247" customFormat="1" ht="16.5" customHeight="1">
      <c r="A25" s="109"/>
      <c r="B25" s="248"/>
      <c r="C25" s="214" t="s">
        <v>176</v>
      </c>
      <c r="D25" s="228" t="s">
        <v>1</v>
      </c>
      <c r="E25" s="228" t="s">
        <v>1</v>
      </c>
      <c r="F25" s="229" t="s">
        <v>1</v>
      </c>
      <c r="G25" s="229" t="s">
        <v>1</v>
      </c>
      <c r="H25" s="212"/>
      <c r="I25" s="213"/>
    </row>
    <row r="26" spans="1:9" s="247" customFormat="1" ht="16.5" customHeight="1">
      <c r="A26" s="245"/>
      <c r="B26" s="248"/>
      <c r="C26" s="222"/>
      <c r="D26" s="223"/>
      <c r="E26" s="218"/>
      <c r="F26" s="219"/>
      <c r="G26" s="219"/>
      <c r="H26" s="212"/>
      <c r="I26" s="213"/>
    </row>
    <row r="27" spans="1:9" s="247" customFormat="1" ht="16.5" customHeight="1">
      <c r="A27" s="109"/>
      <c r="B27" s="248"/>
      <c r="C27" s="222" t="s">
        <v>177</v>
      </c>
      <c r="D27" s="228" t="s">
        <v>1</v>
      </c>
      <c r="E27" s="228" t="s">
        <v>1</v>
      </c>
      <c r="F27" s="229" t="s">
        <v>1</v>
      </c>
      <c r="G27" s="229" t="s">
        <v>1</v>
      </c>
      <c r="H27" s="224"/>
      <c r="I27" s="213"/>
    </row>
    <row r="28" spans="1:9" s="247" customFormat="1" ht="16.5" customHeight="1">
      <c r="A28" s="109"/>
      <c r="B28" s="248"/>
      <c r="C28" s="214" t="s">
        <v>178</v>
      </c>
      <c r="D28" s="338" t="s">
        <v>1</v>
      </c>
      <c r="E28" s="338" t="s">
        <v>1</v>
      </c>
      <c r="F28" s="339" t="s">
        <v>1</v>
      </c>
      <c r="G28" s="339" t="s">
        <v>1</v>
      </c>
      <c r="H28" s="212"/>
      <c r="I28" s="213"/>
    </row>
    <row r="29" spans="1:9" s="247" customFormat="1" ht="16.5" customHeight="1">
      <c r="A29" s="109"/>
      <c r="B29" s="248"/>
      <c r="C29" s="217" t="s">
        <v>179</v>
      </c>
      <c r="D29" s="229" t="s">
        <v>1</v>
      </c>
      <c r="E29" s="229" t="s">
        <v>1</v>
      </c>
      <c r="F29" s="229" t="s">
        <v>1</v>
      </c>
      <c r="G29" s="229" t="s">
        <v>1</v>
      </c>
      <c r="H29" s="212"/>
      <c r="I29" s="213"/>
    </row>
    <row r="30" spans="1:9" s="247" customFormat="1" ht="16.5" customHeight="1">
      <c r="A30" s="245"/>
      <c r="B30" s="248"/>
      <c r="C30" s="222"/>
      <c r="D30" s="223"/>
      <c r="E30" s="223"/>
      <c r="F30" s="227"/>
      <c r="G30" s="227"/>
      <c r="H30" s="212"/>
      <c r="I30" s="213"/>
    </row>
    <row r="31" spans="1:9" s="247" customFormat="1" ht="16.5" customHeight="1">
      <c r="A31" s="109"/>
      <c r="B31" s="248"/>
      <c r="C31" s="214" t="s">
        <v>180</v>
      </c>
      <c r="D31" s="228" t="s">
        <v>1</v>
      </c>
      <c r="E31" s="228" t="s">
        <v>1</v>
      </c>
      <c r="F31" s="229" t="s">
        <v>1</v>
      </c>
      <c r="G31" s="229" t="s">
        <v>1</v>
      </c>
      <c r="H31" s="212"/>
      <c r="I31" s="213"/>
    </row>
    <row r="32" spans="1:9" s="247" customFormat="1" ht="16.5" customHeight="1">
      <c r="A32" s="109"/>
      <c r="B32" s="248"/>
      <c r="C32" s="214" t="s">
        <v>181</v>
      </c>
      <c r="D32" s="228" t="s">
        <v>1</v>
      </c>
      <c r="E32" s="228" t="s">
        <v>1</v>
      </c>
      <c r="F32" s="229" t="s">
        <v>1</v>
      </c>
      <c r="G32" s="229" t="s">
        <v>1</v>
      </c>
      <c r="H32" s="212"/>
      <c r="I32" s="213"/>
    </row>
    <row r="33" spans="1:9" s="247" customFormat="1" ht="16.5" customHeight="1">
      <c r="A33" s="109"/>
      <c r="B33" s="248"/>
      <c r="C33" s="214" t="s">
        <v>182</v>
      </c>
      <c r="D33" s="338" t="s">
        <v>1</v>
      </c>
      <c r="E33" s="338" t="s">
        <v>1</v>
      </c>
      <c r="F33" s="339" t="s">
        <v>1</v>
      </c>
      <c r="G33" s="339" t="s">
        <v>1</v>
      </c>
      <c r="H33" s="212"/>
      <c r="I33" s="213"/>
    </row>
    <row r="34" spans="1:9" s="247" customFormat="1" ht="16.5" customHeight="1">
      <c r="A34" s="245"/>
      <c r="B34" s="248"/>
      <c r="C34" s="222"/>
      <c r="D34" s="218"/>
      <c r="E34" s="218"/>
      <c r="F34" s="219"/>
      <c r="G34" s="219"/>
      <c r="H34" s="212"/>
      <c r="I34" s="213"/>
    </row>
    <row r="35" spans="1:9" s="247" customFormat="1" ht="16.5" customHeight="1">
      <c r="A35" s="109"/>
      <c r="B35" s="248"/>
      <c r="C35" s="330" t="s">
        <v>183</v>
      </c>
      <c r="D35" s="229" t="s">
        <v>1</v>
      </c>
      <c r="E35" s="229" t="s">
        <v>1</v>
      </c>
      <c r="F35" s="229" t="s">
        <v>1</v>
      </c>
      <c r="G35" s="229" t="s">
        <v>1</v>
      </c>
      <c r="H35" s="212"/>
      <c r="I35" s="213"/>
    </row>
    <row r="36" spans="1:9" s="247" customFormat="1" ht="16.5" customHeight="1">
      <c r="A36" s="109"/>
      <c r="B36" s="248"/>
      <c r="C36" s="331" t="s">
        <v>184</v>
      </c>
      <c r="D36" s="228" t="s">
        <v>1</v>
      </c>
      <c r="E36" s="228" t="s">
        <v>1</v>
      </c>
      <c r="F36" s="229" t="s">
        <v>1</v>
      </c>
      <c r="G36" s="229" t="s">
        <v>1</v>
      </c>
      <c r="H36" s="212"/>
      <c r="I36" s="213"/>
    </row>
    <row r="37" spans="1:9" s="247" customFormat="1" ht="16.5" customHeight="1">
      <c r="A37" s="109"/>
      <c r="B37" s="248"/>
      <c r="C37" s="214" t="s">
        <v>185</v>
      </c>
      <c r="D37" s="228" t="s">
        <v>1</v>
      </c>
      <c r="E37" s="228" t="s">
        <v>1</v>
      </c>
      <c r="F37" s="229" t="s">
        <v>1</v>
      </c>
      <c r="G37" s="229" t="s">
        <v>1</v>
      </c>
      <c r="H37" s="212"/>
      <c r="I37" s="213"/>
    </row>
    <row r="38" spans="1:9" s="247" customFormat="1" ht="13.5" customHeight="1" thickBot="1">
      <c r="A38" s="245"/>
      <c r="B38" s="248"/>
      <c r="C38" s="214"/>
      <c r="D38" s="230"/>
      <c r="E38" s="230"/>
      <c r="F38" s="231"/>
      <c r="G38" s="231"/>
      <c r="H38" s="340"/>
      <c r="I38" s="213"/>
    </row>
    <row r="39" spans="1:9" s="247" customFormat="1" ht="19.5" customHeight="1" thickBot="1" thickTop="1">
      <c r="A39" s="249"/>
      <c r="B39" s="248"/>
      <c r="C39" s="211" t="s">
        <v>221</v>
      </c>
      <c r="D39" s="341" t="s">
        <v>1</v>
      </c>
      <c r="E39" s="341" t="s">
        <v>1</v>
      </c>
      <c r="F39" s="342" t="s">
        <v>1</v>
      </c>
      <c r="G39" s="342" t="s">
        <v>1</v>
      </c>
      <c r="H39" s="235"/>
      <c r="I39" s="213"/>
    </row>
    <row r="40" spans="1:9" ht="9" customHeight="1" thickBot="1" thickTop="1">
      <c r="A40" s="245"/>
      <c r="B40" s="66"/>
      <c r="C40" s="236"/>
      <c r="D40" s="255"/>
      <c r="E40" s="255"/>
      <c r="F40" s="255"/>
      <c r="G40" s="255"/>
      <c r="H40" s="260"/>
      <c r="I40" s="35"/>
    </row>
    <row r="41" spans="1:9" ht="9" customHeight="1" thickBot="1" thickTop="1">
      <c r="A41" s="108"/>
      <c r="B41" s="66"/>
      <c r="C41" s="261"/>
      <c r="D41" s="256"/>
      <c r="E41" s="256"/>
      <c r="F41" s="256"/>
      <c r="G41" s="256"/>
      <c r="H41" s="262"/>
      <c r="I41" s="35"/>
    </row>
    <row r="42" spans="1:9" ht="16.5" thickBot="1" thickTop="1">
      <c r="A42" s="249"/>
      <c r="B42" s="66"/>
      <c r="C42" s="211" t="s">
        <v>222</v>
      </c>
      <c r="D42" s="71" t="s">
        <v>1</v>
      </c>
      <c r="E42" s="71" t="s">
        <v>1</v>
      </c>
      <c r="F42" s="90" t="s">
        <v>1</v>
      </c>
      <c r="G42" s="90" t="s">
        <v>1</v>
      </c>
      <c r="H42" s="56"/>
      <c r="I42" s="35"/>
    </row>
    <row r="43" spans="1:9" ht="15" thickTop="1">
      <c r="A43" s="109"/>
      <c r="B43" s="66"/>
      <c r="C43" s="214" t="s">
        <v>223</v>
      </c>
      <c r="D43" s="79" t="s">
        <v>1</v>
      </c>
      <c r="E43" s="79" t="s">
        <v>1</v>
      </c>
      <c r="F43" s="79" t="s">
        <v>1</v>
      </c>
      <c r="G43" s="79" t="s">
        <v>1</v>
      </c>
      <c r="H43" s="42"/>
      <c r="I43" s="35"/>
    </row>
    <row r="44" spans="1:9" ht="14.25">
      <c r="A44" s="109"/>
      <c r="B44" s="66"/>
      <c r="C44" s="214" t="s">
        <v>224</v>
      </c>
      <c r="D44" s="79" t="s">
        <v>1</v>
      </c>
      <c r="E44" s="79" t="s">
        <v>1</v>
      </c>
      <c r="F44" s="79" t="s">
        <v>1</v>
      </c>
      <c r="G44" s="79" t="s">
        <v>1</v>
      </c>
      <c r="H44" s="263"/>
      <c r="I44" s="35"/>
    </row>
    <row r="45" spans="1:9" ht="9.75" customHeight="1" thickBot="1">
      <c r="A45" s="108"/>
      <c r="B45" s="66"/>
      <c r="C45" s="217"/>
      <c r="D45" s="76"/>
      <c r="E45" s="76"/>
      <c r="F45" s="76"/>
      <c r="G45" s="76"/>
      <c r="H45" s="343"/>
      <c r="I45" s="35"/>
    </row>
    <row r="46" spans="1:11" ht="20.25" thickBot="1" thickTop="1">
      <c r="A46" s="108"/>
      <c r="B46" s="66"/>
      <c r="C46" s="332" t="s">
        <v>187</v>
      </c>
      <c r="D46" s="238"/>
      <c r="E46" s="238"/>
      <c r="F46" s="238"/>
      <c r="G46" s="238"/>
      <c r="H46" s="239"/>
      <c r="I46" s="35"/>
      <c r="K46" s="106"/>
    </row>
    <row r="47" spans="1:11" ht="8.25" customHeight="1" thickTop="1">
      <c r="A47" s="108"/>
      <c r="B47" s="66"/>
      <c r="C47" s="240"/>
      <c r="D47" s="241"/>
      <c r="E47" s="242"/>
      <c r="F47" s="242"/>
      <c r="G47" s="242"/>
      <c r="H47" s="242"/>
      <c r="I47" s="35"/>
      <c r="K47" s="106"/>
    </row>
    <row r="48" spans="1:11" ht="15.75">
      <c r="A48" s="108"/>
      <c r="B48" s="66"/>
      <c r="C48" s="243" t="s">
        <v>188</v>
      </c>
      <c r="D48" s="106"/>
      <c r="E48" s="57"/>
      <c r="F48" s="57"/>
      <c r="G48" s="106" t="s">
        <v>189</v>
      </c>
      <c r="H48" s="57"/>
      <c r="I48" s="35"/>
      <c r="K48" s="106"/>
    </row>
    <row r="49" spans="1:11" ht="15.75">
      <c r="A49" s="108"/>
      <c r="B49" s="66"/>
      <c r="C49" s="243" t="s">
        <v>225</v>
      </c>
      <c r="D49" s="106"/>
      <c r="E49" s="57"/>
      <c r="F49" s="57"/>
      <c r="G49" s="106" t="s">
        <v>191</v>
      </c>
      <c r="H49" s="57"/>
      <c r="I49" s="35"/>
      <c r="K49" s="106"/>
    </row>
    <row r="50" spans="1:11" ht="15.75">
      <c r="A50" s="108"/>
      <c r="B50" s="66"/>
      <c r="C50" s="243" t="s">
        <v>192</v>
      </c>
      <c r="D50" s="265"/>
      <c r="E50" s="266"/>
      <c r="F50" s="266"/>
      <c r="G50" s="265" t="s">
        <v>193</v>
      </c>
      <c r="H50" s="266"/>
      <c r="I50" s="35"/>
      <c r="K50" s="106"/>
    </row>
    <row r="51" spans="1:11" ht="9.75" customHeight="1" thickBot="1">
      <c r="A51" s="250"/>
      <c r="B51" s="97"/>
      <c r="C51" s="244"/>
      <c r="D51" s="267"/>
      <c r="E51" s="268"/>
      <c r="F51" s="268"/>
      <c r="G51" s="268"/>
      <c r="H51" s="268"/>
      <c r="I51" s="63"/>
      <c r="K51" s="106"/>
    </row>
    <row r="52" spans="1:11" ht="16.5" thickTop="1">
      <c r="A52" s="105"/>
      <c r="B52" s="251"/>
      <c r="C52" s="243"/>
      <c r="D52" s="265"/>
      <c r="E52" s="265"/>
      <c r="F52" s="265"/>
      <c r="G52" s="265"/>
      <c r="H52" s="265"/>
      <c r="I52" s="106"/>
      <c r="J52" s="106"/>
      <c r="K52" s="106"/>
    </row>
    <row r="53" spans="4:8" ht="12.75">
      <c r="D53" s="336"/>
      <c r="E53" s="336"/>
      <c r="F53" s="336"/>
      <c r="G53" s="336"/>
      <c r="H53" s="336"/>
    </row>
    <row r="54" spans="2:9" ht="15">
      <c r="B54" s="295" t="s">
        <v>48</v>
      </c>
      <c r="C54" s="311"/>
      <c r="D54" s="337"/>
      <c r="E54" s="337"/>
      <c r="F54" s="337"/>
      <c r="G54" s="337"/>
      <c r="H54" s="337"/>
      <c r="I54" s="298"/>
    </row>
    <row r="55" spans="2:9" ht="15.75">
      <c r="B55" s="333"/>
      <c r="C55" s="252" t="s">
        <v>226</v>
      </c>
      <c r="D55" s="110">
        <f>IF(D39="M",0,D39)-IF(D10="M",0,D10)-IF(D12="M",0,D12)-IF(D23="M",0,D23)-IF(D35="M",0,D35)</f>
        <v>0</v>
      </c>
      <c r="E55" s="110">
        <f>IF(E39="M",0,E39)-IF(E10="M",0,E10)-IF(E12="M",0,E12)-IF(E23="M",0,E23)-IF(E35="M",0,E35)</f>
        <v>0</v>
      </c>
      <c r="F55" s="110">
        <f>IF(F39="M",0,F39)-IF(F10="M",0,F10)-IF(F12="M",0,F12)-IF(F23="M",0,F23)-IF(F35="M",0,F35)</f>
        <v>0</v>
      </c>
      <c r="G55" s="110">
        <f>IF(G39="M",0,G39)-IF(G10="M",0,G10)-IF(G12="M",0,G12)-IF(G23="M",0,G23)-IF(G35="M",0,G35)</f>
        <v>0</v>
      </c>
      <c r="H55" s="111"/>
      <c r="I55" s="313"/>
    </row>
    <row r="56" spans="2:9" ht="15.75">
      <c r="B56" s="333"/>
      <c r="C56" s="252" t="s">
        <v>227</v>
      </c>
      <c r="D56" s="110">
        <f>IF(D12="M",0,D12)-IF(D13="M",0,D13)-IF(D14="M",0,D14)-IF(D15="M",0,D15)-IF(D18="M",0,D18)-IF(D21="M",0,D21)</f>
        <v>0</v>
      </c>
      <c r="E56" s="110">
        <f>IF(E12="M",0,E12)-IF(E13="M",0,E13)-IF(E14="M",0,E14)-IF(E15="M",0,E15)-IF(E18="M",0,E18)-IF(E21="M",0,E21)</f>
        <v>0</v>
      </c>
      <c r="F56" s="110">
        <f>IF(F12="M",0,F12)-IF(F13="M",0,F13)-IF(F14="M",0,F14)-IF(F15="M",0,F15)-IF(F18="M",0,F18)-IF(F21="M",0,F21)</f>
        <v>0</v>
      </c>
      <c r="G56" s="110">
        <f>IF(G12="M",0,G12)-IF(G13="M",0,G13)-IF(G14="M",0,G14)-IF(G15="M",0,G15)-IF(G18="M",0,G18)-IF(G21="M",0,G21)</f>
        <v>0</v>
      </c>
      <c r="H56" s="111"/>
      <c r="I56" s="313"/>
    </row>
    <row r="57" spans="2:9" ht="15.75">
      <c r="B57" s="333"/>
      <c r="C57" s="252" t="s">
        <v>228</v>
      </c>
      <c r="D57" s="110">
        <f>IF(D15="M",0,D15)-IF(D16="M",0,D16)-IF(D17="M",0,D17)</f>
        <v>0</v>
      </c>
      <c r="E57" s="110">
        <f>IF(E15="M",0,E15)-IF(E16="M",0,E16)-IF(E17="M",0,E17)</f>
        <v>0</v>
      </c>
      <c r="F57" s="110">
        <f>IF(F15="M",0,F15)-IF(F16="M",0,F16)-IF(F17="M",0,F17)</f>
        <v>0</v>
      </c>
      <c r="G57" s="110">
        <f>IF(G15="M",0,G15)-IF(G16="M",0,G16)-IF(G17="M",0,G17)</f>
        <v>0</v>
      </c>
      <c r="H57" s="111"/>
      <c r="I57" s="313"/>
    </row>
    <row r="58" spans="2:9" ht="15.75">
      <c r="B58" s="333"/>
      <c r="C58" s="252" t="s">
        <v>229</v>
      </c>
      <c r="D58" s="110">
        <f>IF(D18="M",0,D18)-IF(D19="M",0,D19)-IF(D20="M",0,D20)</f>
        <v>0</v>
      </c>
      <c r="E58" s="110">
        <f>IF(E18="M",0,E18)-IF(E19="M",0,E19)-IF(E20="M",0,E20)</f>
        <v>0</v>
      </c>
      <c r="F58" s="110">
        <f>IF(F18="M",0,F18)-IF(F19="M",0,F19)-IF(F20="M",0,F20)</f>
        <v>0</v>
      </c>
      <c r="G58" s="110">
        <f>IF(G18="M",0,G18)-IF(G19="M",0,G19)-IF(G20="M",0,G20)</f>
        <v>0</v>
      </c>
      <c r="H58" s="111"/>
      <c r="I58" s="313"/>
    </row>
    <row r="59" spans="2:9" ht="23.25">
      <c r="B59" s="333"/>
      <c r="C59" s="252" t="s">
        <v>230</v>
      </c>
      <c r="D59" s="110">
        <f>IF(D23="M",0,D23)-IF(D24="M",0,D24)-IF(D25="M",0,D25)-IF(D27="M",0,D27)-IF(D28="M",0,D28)-IF(D29="M",0,D29)-IF(D31="M",0,D31)-IF(D32="M",0,D32)-IF(D33="M",0,D33)</f>
        <v>0</v>
      </c>
      <c r="E59" s="110">
        <f>IF(E23="M",0,E23)-IF(E24="M",0,E24)-IF(E25="M",0,E25)-IF(E27="M",0,E27)-IF(E28="M",0,E28)-IF(E29="M",0,E29)-IF(E31="M",0,E31)-IF(E32="M",0,E32)-IF(E33="M",0,E33)</f>
        <v>0</v>
      </c>
      <c r="F59" s="110">
        <f>IF(F23="M",0,F23)-IF(F24="M",0,F24)-IF(F25="M",0,F25)-IF(F27="M",0,F27)-IF(F28="M",0,F28)-IF(F29="M",0,F29)-IF(F31="M",0,F31)-IF(F32="M",0,F32)-IF(F33="M",0,F33)</f>
        <v>0</v>
      </c>
      <c r="G59" s="110">
        <f>IF(G23="M",0,G23)-IF(G24="M",0,G24)-IF(G25="M",0,G25)-IF(G27="M",0,G27)-IF(G28="M",0,G28)-IF(G29="M",0,G29)-IF(G31="M",0,G31)-IF(G32="M",0,G32)-IF(G33="M",0,G33)</f>
        <v>0</v>
      </c>
      <c r="H59" s="111"/>
      <c r="I59" s="313"/>
    </row>
    <row r="60" spans="2:9" ht="15.75">
      <c r="B60" s="333"/>
      <c r="C60" s="252" t="s">
        <v>231</v>
      </c>
      <c r="D60" s="110">
        <f>IF(D35="M",0,D35)-IF(D36="M",0,D36)-IF(D37="M",0,D37)</f>
        <v>0</v>
      </c>
      <c r="E60" s="110">
        <f>IF(E35="M",0,E35)-IF(E36="M",0,E36)-IF(E37="M",0,E37)</f>
        <v>0</v>
      </c>
      <c r="F60" s="110">
        <f>IF(F35="M",0,F35)-IF(F36="M",0,F36)-IF(F37="M",0,F37)</f>
        <v>0</v>
      </c>
      <c r="G60" s="110">
        <f>IF(G35="M",0,G35)-IF(G36="M",0,G36)-IF(G37="M",0,G37)</f>
        <v>0</v>
      </c>
      <c r="H60" s="111"/>
      <c r="I60" s="313"/>
    </row>
    <row r="61" spans="2:9" ht="15.75">
      <c r="B61" s="333"/>
      <c r="C61" s="252" t="s">
        <v>232</v>
      </c>
      <c r="D61" s="113"/>
      <c r="E61" s="113"/>
      <c r="F61" s="113"/>
      <c r="G61" s="113"/>
      <c r="H61" s="111"/>
      <c r="I61" s="313"/>
    </row>
    <row r="62" spans="2:9" ht="15.75">
      <c r="B62" s="333"/>
      <c r="C62" s="252" t="s">
        <v>233</v>
      </c>
      <c r="D62" s="110">
        <f>IF(D42="M",0,D42)-IF(D43="M",0,D43)+IF(D44="M",0,D44)</f>
        <v>0</v>
      </c>
      <c r="E62" s="110">
        <f>IF(E42="M",0,E42)-IF(E43="M",0,E43)+IF(E44="M",0,E44)</f>
        <v>0</v>
      </c>
      <c r="F62" s="110">
        <f>IF(F42="M",0,F42)-IF(F43="M",0,F43)+IF(F44="M",0,F44)</f>
        <v>0</v>
      </c>
      <c r="G62" s="110">
        <f>IF(G42="M",0,G42)-IF(G43="M",0,G43)+IF(G44="M",0,G44)</f>
        <v>0</v>
      </c>
      <c r="H62" s="111"/>
      <c r="I62" s="313"/>
    </row>
    <row r="63" spans="2:9" ht="15.75">
      <c r="B63" s="314" t="s">
        <v>75</v>
      </c>
      <c r="C63" s="254"/>
      <c r="D63" s="113"/>
      <c r="E63" s="113"/>
      <c r="F63" s="113"/>
      <c r="G63" s="113"/>
      <c r="H63" s="111"/>
      <c r="I63" s="313"/>
    </row>
    <row r="64" spans="2:9" ht="15.75">
      <c r="B64" s="334"/>
      <c r="C64" s="316" t="s">
        <v>234</v>
      </c>
      <c r="D64" s="335">
        <f>IF('Table 1'!E12="M",0,'Table 1'!E12)+IF('Table 3C'!D10="M",0,'Table 3C'!D10)</f>
        <v>0</v>
      </c>
      <c r="E64" s="335">
        <f>IF('Table 1'!F12="M",0,'Table 1'!F12)+IF('Table 3C'!E10="M",0,'Table 3C'!E10)</f>
        <v>0</v>
      </c>
      <c r="F64" s="335">
        <f>IF('Table 1'!G12="M",0,'Table 1'!G12)+IF('Table 3C'!F10="M",0,'Table 3C'!F10)</f>
        <v>0</v>
      </c>
      <c r="G64" s="335">
        <f>IF('Table 1'!H12="M",0,'Table 1'!H12)+IF('Table 3C'!G10="M",0,'Table 3C'!G10)</f>
        <v>0</v>
      </c>
      <c r="H64" s="317"/>
      <c r="I64" s="318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Kondora Szilárd</dc:creator>
  <cp:keywords/>
  <dc:description/>
  <cp:lastModifiedBy>ga05158</cp:lastModifiedBy>
  <cp:lastPrinted>2007-03-30T13:10:27Z</cp:lastPrinted>
  <dcterms:created xsi:type="dcterms:W3CDTF">2006-10-12T07:36:22Z</dcterms:created>
  <dcterms:modified xsi:type="dcterms:W3CDTF">2009-12-14T10:53:51Z</dcterms:modified>
  <cp:category/>
  <cp:version/>
  <cp:contentType/>
  <cp:contentStatus/>
</cp:coreProperties>
</file>