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5480" windowHeight="5985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2A'!$C$1:$J$66</definedName>
    <definedName name="_xlnm.Print_Area" localSheetId="3">'Table 2B'!$C$1:$J$47</definedName>
    <definedName name="_xlnm.Print_Area" localSheetId="4">'Table 2C'!$C$1:$J$48</definedName>
    <definedName name="_xlnm.Print_Area" localSheetId="5">'Table 2D'!$A$1:$J$48</definedName>
    <definedName name="_xlnm.Print_Area" localSheetId="6">'Table 3A'!$C$2:$I$54</definedName>
    <definedName name="_xlnm.Print_Area" localSheetId="7">'Table 3B'!$C$1:$I$59</definedName>
    <definedName name="_xlnm.Print_Area" localSheetId="8">'Table 3C'!$C$1:$I$59</definedName>
    <definedName name="_xlnm.Print_Area" localSheetId="9">'Table 3D'!$C$1:$I$59</definedName>
    <definedName name="_xlnm.Print_Area" localSheetId="10">'Table 3E'!$C$1:$I$59</definedName>
    <definedName name="_xlnm.Print_Area" localSheetId="11">'Table 4'!$A$1:$J$42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2A'!$A$1:$K$66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2C'!$B$1:$K$48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2D'!$B$1:$K$48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<sst xmlns="http://schemas.openxmlformats.org/spreadsheetml/2006/main" count="1198" uniqueCount="624">
  <si>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</si>
  <si>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</si>
  <si>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</si>
  <si>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</si>
  <si>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</si>
  <si>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</si>
  <si>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</si>
  <si>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</si>
  <si>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</si>
  <si>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</si>
  <si>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</si>
  <si>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</si>
  <si>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</si>
  <si>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</si>
  <si>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</si>
  <si>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</si>
  <si>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</si>
  <si>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</si>
  <si>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</si>
  <si>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</si>
  <si>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</si>
  <si>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</si>
  <si>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</si>
  <si>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</si>
  <si>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</si>
  <si>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</si>
  <si>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</si>
  <si>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</si>
  <si>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</si>
  <si>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</si>
  <si>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</si>
  <si>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</si>
  <si>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</si>
  <si>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</si>
  <si>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</si>
  <si>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</si>
  <si>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</si>
  <si>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</si>
  <si>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</si>
  <si>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</si>
  <si>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</si>
  <si>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</si>
  <si>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</si>
  <si>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</si>
  <si>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</si>
  <si>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</si>
  <si>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</si>
  <si>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</si>
  <si>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</si>
  <si>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</si>
  <si>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</si>
  <si>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</si>
  <si>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</si>
  <si>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</si>
  <si>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</si>
  <si>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</si>
  <si>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</si>
  <si>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</si>
  <si>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</si>
  <si>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</si>
  <si>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</si>
  <si>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</si>
  <si>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</si>
  <si>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</si>
  <si>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</si>
  <si>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</si>
  <si>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</si>
  <si>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</si>
  <si>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</si>
  <si>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</si>
  <si>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</si>
  <si>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</si>
  <si>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</si>
  <si>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</si>
  <si>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</si>
  <si>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</si>
  <si>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</si>
  <si>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</si>
  <si>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</si>
  <si>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</si>
  <si>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</si>
  <si>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</si>
  <si>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</si>
  <si>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</si>
  <si>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</si>
  <si>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</si>
  <si>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</si>
  <si>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</si>
  <si>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</si>
  <si>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</si>
  <si>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</si>
  <si>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</si>
  <si>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</si>
  <si>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</si>
  <si>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</si>
  <si>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</si>
  <si>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</si>
  <si>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</si>
  <si>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</si>
  <si>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</si>
  <si>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</si>
  <si>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</si>
  <si>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</si>
  <si>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</si>
  <si>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</si>
  <si>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</si>
  <si>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</si>
  <si>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</si>
  <si>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</si>
  <si>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</si>
  <si>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</si>
  <si>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</si>
  <si>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</si>
  <si>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</si>
  <si>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</si>
  <si>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</si>
  <si>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</si>
  <si>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</si>
  <si>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</si>
  <si>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</si>
  <si>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</si>
  <si>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</si>
  <si>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</si>
  <si>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</si>
  <si>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</si>
  <si>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</si>
  <si>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</si>
  <si>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</si>
  <si>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</si>
  <si>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</si>
  <si>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</si>
  <si>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</si>
  <si>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</si>
  <si>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</si>
  <si>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</si>
  <si>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</si>
  <si>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</si>
  <si>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</si>
  <si>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</si>
  <si>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</si>
  <si>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</si>
  <si>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</si>
  <si>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</si>
  <si>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</si>
  <si>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</si>
  <si>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</si>
  <si>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</si>
  <si>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</si>
  <si>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</si>
  <si>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t>(5) AF.2, AF.33 and AF.4. At face value.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</si>
  <si>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</si>
  <si>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</si>
  <si>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</si>
  <si>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</si>
  <si>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</si>
  <si>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</si>
  <si>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</si>
  <si>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</si>
  <si>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</si>
  <si>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</si>
  <si>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</si>
  <si>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</si>
  <si>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</si>
  <si>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</si>
  <si>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</si>
  <si>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</si>
  <si>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</si>
  <si>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</si>
  <si>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</si>
  <si>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</si>
  <si>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</si>
  <si>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</si>
  <si>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</si>
  <si>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</si>
  <si>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</si>
  <si>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</si>
  <si>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</si>
  <si>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</si>
  <si>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</si>
  <si>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</si>
  <si>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</si>
  <si>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</si>
  <si>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</si>
  <si>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</si>
  <si>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</si>
  <si>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</si>
  <si>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T3.B9.S13+ T3.FA.S13+T3.ADJ.S13+T3.SD.S13=T3.CHDEBT.S13</t>
  </si>
  <si>
    <t>T3.FA.S13=T3.F2.S13+T3.F3.S13+T3.F4.S13+ T3.F5.S13+T3.OFA.S13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</si>
  <si>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</si>
  <si>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</si>
  <si>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</si>
  <si>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</si>
  <si>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</si>
  <si>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</si>
  <si>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</si>
  <si>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</si>
  <si>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</si>
  <si>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</si>
  <si>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</si>
  <si>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</si>
  <si>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</si>
  <si>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</si>
  <si>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</si>
  <si>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</si>
  <si>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</si>
  <si>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</si>
  <si>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</si>
  <si>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</si>
  <si>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>Set of reporting tables as endorsed by the CMFB on 06/08/2009.</t>
  </si>
  <si>
    <t>T2.WB.S1314+T2.FT.S1314+T2.ONFT.S1314+T2.D41DIF.S1314+T2.F7ASS.S1314+T2.F7LIA.S1314+T2.WBN.S1314+T2.B9_OB.S1314+T2.OA.S1314= T2.B9.S1314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</si>
  <si>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</si>
  <si>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</si>
  <si>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</si>
  <si>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</si>
  <si>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</si>
  <si>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</si>
  <si>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</si>
  <si>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T3.FA.S1314=T3.F2.S1314+T3.F3.S1314+T3.F4.S1314+ T3.F5.S1314+T3.OFA.S1314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</si>
  <si>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</si>
  <si>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</si>
  <si>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</si>
  <si>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</si>
  <si>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</si>
  <si>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</si>
  <si>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</si>
  <si>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</si>
  <si>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T3.FA.S1313=T3.F2.S1313+T3.F3.S1313+T3.F4.S1313+ T3.F5.S1313+T3.OFA.S1313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</si>
  <si>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</si>
  <si>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</si>
  <si>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</si>
  <si>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</si>
  <si>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</si>
  <si>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</si>
  <si>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</si>
  <si>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</si>
  <si>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T3.FA.S1312=T3.F2.S1312+T3.F3.S1312+T3.F4.S1312+ T3.F5.S1312+T3.OFA.S1312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</si>
  <si>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</si>
  <si>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</si>
  <si>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</si>
  <si>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</si>
  <si>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</si>
  <si>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</si>
  <si>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</si>
  <si>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</si>
  <si>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T3.FA.S1311=T3.F2.S1311+T3.F3.S1311+T3.F4.S1311+ T3.F5.S1311+T3.OFA.S1311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</si>
  <si>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</si>
  <si>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</si>
  <si>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</si>
  <si>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</si>
  <si>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</si>
  <si>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</si>
  <si>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</si>
  <si>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</si>
  <si>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</si>
  <si>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</si>
  <si>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</si>
  <si>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</si>
  <si>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</si>
  <si>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</si>
  <si>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</si>
  <si>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</si>
  <si>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</si>
  <si>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</si>
  <si>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</si>
  <si>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</si>
  <si>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</si>
  <si>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</si>
  <si>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</si>
  <si>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</si>
  <si>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</si>
  <si>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</si>
  <si>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</si>
  <si>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</si>
  <si>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</si>
  <si>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</si>
  <si>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</si>
  <si>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</si>
  <si>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</si>
  <si>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</si>
  <si>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</si>
  <si>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</si>
  <si>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</si>
  <si>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</si>
  <si>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</si>
  <si>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</si>
  <si>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</si>
  <si>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</si>
  <si>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</si>
  <si>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</si>
  <si>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</si>
  <si>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</si>
  <si>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</si>
  <si>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</si>
  <si>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</si>
  <si>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</si>
  <si>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</si>
  <si>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</si>
  <si>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</si>
  <si>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</si>
  <si>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</si>
  <si>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</si>
  <si>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</si>
  <si>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</si>
  <si>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</si>
  <si>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</si>
  <si>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</si>
  <si>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</si>
  <si>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</si>
  <si>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</si>
  <si>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</si>
  <si>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</si>
  <si>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</si>
  <si>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</si>
  <si>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</si>
  <si>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</si>
  <si>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</si>
  <si>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</si>
  <si>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</si>
  <si>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</si>
  <si>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</si>
  <si>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</si>
  <si>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</si>
  <si>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</si>
  <si>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</si>
  <si>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</si>
  <si>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</si>
  <si>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</si>
  <si>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</si>
  <si>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</si>
  <si>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</si>
  <si>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</si>
  <si>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</si>
  <si>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</si>
  <si>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</si>
  <si>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</si>
  <si>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</si>
  <si>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</si>
  <si>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</si>
  <si>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</si>
  <si>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</si>
  <si>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</si>
  <si>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</si>
  <si>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</si>
  <si>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</si>
  <si>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</si>
  <si>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</si>
  <si>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</si>
  <si>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</si>
  <si>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</si>
  <si>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</si>
  <si>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</si>
  <si>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</si>
  <si>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</si>
  <si>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</si>
  <si>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</si>
  <si>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</si>
  <si>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</si>
  <si>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</si>
  <si>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</si>
  <si>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</si>
  <si>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</si>
  <si>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</si>
  <si>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</si>
  <si>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</si>
  <si>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</si>
  <si>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</si>
  <si>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</si>
  <si>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</si>
  <si>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</si>
  <si>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</si>
  <si>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</si>
  <si>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</si>
  <si>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</si>
  <si>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</si>
  <si>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</si>
  <si>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</si>
  <si>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</si>
  <si>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</si>
  <si>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</si>
  <si>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</si>
  <si>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</si>
  <si>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</si>
  <si>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</si>
  <si>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</si>
  <si>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</si>
  <si>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</si>
  <si>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</si>
  <si>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</si>
  <si>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</si>
  <si>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</si>
  <si>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</si>
  <si>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</si>
  <si>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</si>
  <si>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</si>
  <si>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</si>
  <si>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</si>
  <si>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</si>
  <si>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</si>
  <si>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</si>
  <si>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</si>
  <si>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</si>
  <si>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</si>
  <si>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</si>
  <si>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</si>
  <si>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T3.D41_AFD.S13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</si>
  <si>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</si>
  <si>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</si>
  <si>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</si>
  <si>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</si>
  <si>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</si>
  <si>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</si>
  <si>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</si>
  <si>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</si>
  <si>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</si>
  <si>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</si>
  <si>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</si>
  <si>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</si>
  <si>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</si>
  <si>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</si>
  <si>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</si>
  <si>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</si>
  <si>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</si>
  <si>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</si>
  <si>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</si>
  <si>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</si>
  <si>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</si>
  <si>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</si>
  <si>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</si>
  <si>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</si>
  <si>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T3.OFA.S1311</t>
  </si>
  <si>
    <t>T3.ADJ.S1311</t>
  </si>
  <si>
    <t>T3.LIA.S1311</t>
  </si>
  <si>
    <t>T3.OLIA.S1311</t>
  </si>
  <si>
    <t>T3.ISS_A.S1311</t>
  </si>
  <si>
    <t>T3.D41_A.S1311</t>
  </si>
  <si>
    <t>T3.D41_AFD.S1311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</si>
  <si>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</si>
  <si>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</si>
  <si>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</si>
  <si>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</si>
  <si>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</si>
  <si>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</si>
  <si>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</si>
  <si>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</si>
  <si>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</si>
  <si>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</si>
  <si>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</si>
  <si>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</si>
  <si>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</si>
  <si>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</si>
  <si>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</si>
  <si>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</si>
  <si>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</si>
  <si>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</si>
  <si>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</si>
  <si>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</si>
  <si>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</si>
  <si>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</si>
  <si>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</si>
  <si>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</si>
  <si>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</si>
  <si>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</si>
  <si>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</si>
  <si>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</si>
  <si>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</si>
  <si>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</si>
  <si>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</si>
  <si>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</si>
  <si>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</si>
  <si>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T3.D41_AFD.S1312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</si>
  <si>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</si>
  <si>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</si>
  <si>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</si>
  <si>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</si>
  <si>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</si>
  <si>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</si>
  <si>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</si>
  <si>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</si>
  <si>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</si>
  <si>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</si>
  <si>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</si>
  <si>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</si>
  <si>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</si>
  <si>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</si>
  <si>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</si>
  <si>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</si>
  <si>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</si>
  <si>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</si>
  <si>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</si>
  <si>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</si>
  <si>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</si>
  <si>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</si>
  <si>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</si>
  <si>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</si>
  <si>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</si>
  <si>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</si>
  <si>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</si>
  <si>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</si>
  <si>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</si>
  <si>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</si>
  <si>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</si>
  <si>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</si>
  <si>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</si>
  <si>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T3.D41_AFD.S1313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</si>
  <si>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</si>
  <si>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</si>
  <si>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</si>
  <si>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</si>
  <si>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</si>
  <si>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</si>
  <si>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</si>
  <si>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</si>
  <si>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</si>
  <si>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</si>
  <si>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</si>
  <si>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</si>
  <si>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</si>
  <si>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</si>
  <si>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</si>
  <si>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</si>
  <si>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</si>
  <si>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</si>
  <si>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</si>
  <si>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</si>
  <si>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</si>
  <si>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</si>
  <si>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</si>
  <si>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</si>
  <si>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</si>
  <si>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</si>
  <si>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</si>
  <si>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</si>
  <si>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</si>
  <si>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</si>
  <si>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</si>
  <si>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</si>
  <si>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</si>
  <si>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T3.D41_AFD.S1314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</si>
  <si>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</si>
  <si>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</si>
  <si>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</si>
  <si>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</si>
  <si>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</si>
  <si>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</si>
  <si>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</si>
  <si>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</si>
  <si>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</si>
  <si>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</si>
  <si>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</si>
  <si>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</si>
  <si>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</si>
  <si>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</si>
  <si>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</si>
  <si>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</si>
  <si>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</si>
  <si>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</si>
  <si>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</si>
  <si>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</si>
  <si>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</si>
  <si>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</si>
  <si>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Shares and other equity other than portfolio investments</t>
  </si>
  <si>
    <t>T3.ADJ.S13=T3.LIA.S13+T3.OLIA.S13+T3.ISS_A.S13+T3.D41_A.S13+T3.RED_A.S13+
+T3.FREV_A.S13+T3.K121_A.S13+T3.OCVO_A.S13</t>
  </si>
  <si>
    <t>Yellow and grey cells: compulsory detail; green cells: automatic compilation; blue cells: voluntary detail.</t>
  </si>
  <si>
    <t xml:space="preserve">      Detail 1</t>
  </si>
  <si>
    <t xml:space="preserve">      Detail 2</t>
  </si>
  <si>
    <t>T2.WB.S1313+T2.FT.S1313+T2.ONFT.S1313+T2.D41DIF.S1313+T2.F7ASS.S1313+T2.F7LIA.S1313+
+T2.WBN.S1313+T2.B9_OB.S1313+T2.OA.S1313= T2.B9.S1313</t>
  </si>
  <si>
    <t>T2.WB.S1312+T2.FT.S1312+T2.ONFT.S1312+T2.D41DIF.S1312+T2.F7ASS.S1312+T2.F7LIA.S1312+
+T2.WBN.S1312+T2.B9_OB.S1312+T2.OA.S1312= T2.B9.S1312</t>
  </si>
  <si>
    <t>T2.WB.S1311+T2.FT.S1311+T2.ONFT.S1311+T2.D41DIF.S1311+T2.F7ASS.S1311+T2.F7LIA.S1311+
+T2.WBN.S1311+T2.B9_OB.S1311+T2.OA.S1311= T2.B9.S1311</t>
  </si>
  <si>
    <t>T3.ADJ.S1311=T3.LIA.S1311+T3.OLIA.S1311+T3.ISS_A.S1311+T3.D41_A.S1311+T3.RED_A.S1311+
+T3.FREV_A.S1311+T3.K121_A.S1311+T3.OCVO_A.S1311</t>
  </si>
  <si>
    <t>T3.ADJ.S1312=T3.LIA.S1312+T3.OLIA.S1312+T3.ISS_A.S1312+T3.D41_A.S1312+T3.RED_A.S1312+
+T3.FREV_A.S1312+T3.K121_A.S1312+T3.OCVO_A.S1312</t>
  </si>
  <si>
    <t>T3.ADJ.S1313=T3.LIA.S1313+T3.OLIA.S1313+T3.ISS_A.S1313+T3.D41_A.S1313+T3.RED_A.S1313+
+T3.FREV_A.S1313+T3.K121_A.S1313+T3.OCVO_A.S1313</t>
  </si>
  <si>
    <t>T3.ADJ.S1314=T3.LIA.S1314+T3.OLIA.S1314+T3.ISS_A.S1314+T3.D41_A.S1314+T3.RED_A.S1314+
+T3.FREV_A.S1314+T3.K121_A.S1314+T3.OCVO_A.S1314</t>
  </si>
  <si>
    <t xml:space="preserve">in accordance with Council Regulation (EC) N° 479/2009, as amended </t>
  </si>
  <si>
    <t>Member state: Hungary</t>
  </si>
  <si>
    <t>Date: 30/09/2011</t>
  </si>
  <si>
    <t>Data are in HUF (millions of units of national currency)</t>
  </si>
  <si>
    <t xml:space="preserve">final </t>
  </si>
  <si>
    <t>final</t>
  </si>
  <si>
    <t>M</t>
  </si>
  <si>
    <t>half-finalized</t>
  </si>
  <si>
    <t xml:space="preserve">   Detail 6</t>
  </si>
  <si>
    <t xml:space="preserve">   Detail 7</t>
  </si>
  <si>
    <t xml:space="preserve">   Detail 8</t>
  </si>
  <si>
    <t xml:space="preserve">   Detail 9</t>
  </si>
  <si>
    <t xml:space="preserve">   Detail 10</t>
  </si>
  <si>
    <t xml:space="preserve">   Detail 11</t>
  </si>
  <si>
    <t>cash</t>
  </si>
  <si>
    <t>L</t>
  </si>
  <si>
    <t>Memorandum item: advance payment by CG to financial institutions (relates to dwelling subsidies)</t>
  </si>
  <si>
    <t>Memorandum item: holding gains on EU transfers and other items related to change in exchange rate</t>
  </si>
  <si>
    <t>Relates to P.11, P.131</t>
  </si>
  <si>
    <t>Relates to D.2</t>
  </si>
  <si>
    <t>Relates to D.42</t>
  </si>
  <si>
    <t>Relates to D.45 and K.2 in 2007-8</t>
  </si>
  <si>
    <t>Relates to D.5 and D.91 from 2010</t>
  </si>
  <si>
    <t>Relates to: Eu transfers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</si>
  <si>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</si>
  <si>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</si>
  <si>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</si>
  <si>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</si>
  <si>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</si>
  <si>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Component 1: Extrabudgetary funds</t>
  </si>
  <si>
    <t>Component 2: Pension Reform and Debt Reduction Fund</t>
  </si>
  <si>
    <t>Component 2: Corporations classified in Central Government</t>
  </si>
  <si>
    <t>Component 3: Nonprofit institutions classified in Central Government</t>
  </si>
  <si>
    <t>Claim cancellation against Social Security funds</t>
  </si>
  <si>
    <t>Transfers from privatisation receipts paid by State Privatisation Co. to the Treasury single account (off-budget transaction)</t>
  </si>
  <si>
    <t>Gripen reclassification from operative lease to financial lease</t>
  </si>
  <si>
    <t>Capital transfer to non-financial corporations</t>
  </si>
  <si>
    <t>Transfer of privatisation receipt from sale of MAV Cargo to MAV</t>
  </si>
  <si>
    <t>Claim cancellation of "old government claim" Mozambique, Cambodia</t>
  </si>
  <si>
    <t>VAT reinbursement adjustment due to European Court decision</t>
  </si>
  <si>
    <t>Reduction of EU transfer revenue related to M43 motorway construction</t>
  </si>
  <si>
    <t>Transactions related to a call on a government guarantee (BTA)</t>
  </si>
  <si>
    <t>Owners' loan provided to MALÉV Plc.</t>
  </si>
  <si>
    <t>Transfer to MNB</t>
  </si>
  <si>
    <t>Relates to P.11 and P.131</t>
  </si>
  <si>
    <t>Corporations classified into Local Government</t>
  </si>
  <si>
    <t>Non-profit institutions classified into Local Government</t>
  </si>
  <si>
    <t>Imputed dwelling privatisation financed by loan</t>
  </si>
  <si>
    <t>Free transfer of equities to State Privatization Co.</t>
  </si>
  <si>
    <t>Relates to taxes</t>
  </si>
  <si>
    <t>Relates to D.611</t>
  </si>
  <si>
    <t>Elimination of technical revenue (residual of 2007)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</si>
</sst>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809]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  <numFmt numFmtId="195" formatCode="#,##0;\-#,##0;_-* &quot;-&quot;??_-;_-@_-"/>
    <numFmt numFmtId="196" formatCode="#,##0.00;\-#,##0.00;_-* &quot;-&quot;??_-;_-@_-"/>
  </numFmts>
  <fonts count="58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z val="12"/>
      <color indexed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0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23"/>
      </right>
      <top>
        <color indexed="63"/>
      </top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23"/>
      </right>
      <top style="thin">
        <color indexed="47"/>
      </top>
      <bottom>
        <color indexed="63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8"/>
      </bottom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thin">
        <color indexed="23"/>
      </left>
      <right style="thin">
        <color indexed="8"/>
      </right>
      <top>
        <color indexed="63"/>
      </top>
      <bottom style="dotted">
        <color indexed="23"/>
      </bottom>
    </border>
    <border>
      <left style="dotted">
        <color indexed="22"/>
      </left>
      <right style="thin">
        <color indexed="23"/>
      </right>
      <top>
        <color indexed="63"/>
      </top>
      <bottom style="dotted">
        <color indexed="22"/>
      </bottom>
    </border>
    <border>
      <left style="dotted">
        <color indexed="22"/>
      </left>
      <right>
        <color indexed="63"/>
      </right>
      <top style="thin">
        <color indexed="23"/>
      </top>
      <bottom style="dotted">
        <color indexed="22"/>
      </bottom>
    </border>
    <border>
      <left style="dotted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2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2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2" fillId="0" borderId="6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12" fillId="0" borderId="6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9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6" xfId="0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1" fillId="0" borderId="6" xfId="0" applyFon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11" fillId="0" borderId="6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/>
      <protection/>
    </xf>
    <xf numFmtId="0" fontId="27" fillId="0" borderId="6" xfId="0" applyFont="1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20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21" xfId="0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left"/>
      <protection/>
    </xf>
    <xf numFmtId="0" fontId="23" fillId="0" borderId="11" xfId="0" applyFont="1" applyFill="1" applyBorder="1" applyAlignment="1" applyProtection="1">
      <alignment horizontal="left"/>
      <protection/>
    </xf>
    <xf numFmtId="0" fontId="30" fillId="0" borderId="11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30" fillId="0" borderId="0" xfId="0" applyFont="1" applyFill="1" applyAlignment="1" applyProtection="1">
      <alignment horizontal="left"/>
      <protection/>
    </xf>
    <xf numFmtId="0" fontId="23" fillId="0" borderId="24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left"/>
      <protection/>
    </xf>
    <xf numFmtId="0" fontId="16" fillId="0" borderId="26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3" fillId="0" borderId="23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11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5" fillId="0" borderId="27" xfId="0" applyFont="1" applyFill="1" applyBorder="1" applyAlignment="1" applyProtection="1">
      <alignment horizontal="centerContinuous" vertical="center"/>
      <protection locked="0"/>
    </xf>
    <xf numFmtId="0" fontId="1" fillId="0" borderId="4" xfId="0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Continuous"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3" fillId="0" borderId="27" xfId="0" applyFont="1" applyFill="1" applyBorder="1" applyAlignment="1" applyProtection="1">
      <alignment/>
      <protection locked="0"/>
    </xf>
    <xf numFmtId="0" fontId="30" fillId="0" borderId="6" xfId="0" applyFont="1" applyFill="1" applyBorder="1" applyAlignment="1" applyProtection="1">
      <alignment horizontal="centerContinuous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5" fillId="0" borderId="27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>
      <alignment/>
    </xf>
    <xf numFmtId="0" fontId="1" fillId="0" borderId="29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5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 quotePrefix="1">
      <alignment horizontal="center"/>
      <protection locked="0"/>
    </xf>
    <xf numFmtId="0" fontId="1" fillId="2" borderId="5" xfId="0" applyFont="1" applyFill="1" applyBorder="1" applyAlignment="1" applyProtection="1" quotePrefix="1">
      <alignment horizontal="center"/>
      <protection locked="0"/>
    </xf>
    <xf numFmtId="0" fontId="13" fillId="0" borderId="10" xfId="0" applyFont="1" applyFill="1" applyBorder="1" applyAlignment="1" applyProtection="1">
      <alignment horizontal="left"/>
      <protection/>
    </xf>
    <xf numFmtId="0" fontId="13" fillId="0" borderId="11" xfId="0" applyFont="1" applyFill="1" applyBorder="1" applyAlignment="1" applyProtection="1">
      <alignment horizontal="left"/>
      <protection/>
    </xf>
    <xf numFmtId="0" fontId="30" fillId="0" borderId="11" xfId="0" applyFont="1" applyFill="1" applyBorder="1" applyAlignment="1" applyProtection="1">
      <alignment horizontal="left"/>
      <protection/>
    </xf>
    <xf numFmtId="0" fontId="13" fillId="0" borderId="19" xfId="0" applyFont="1" applyFill="1" applyBorder="1" applyAlignment="1" applyProtection="1">
      <alignment horizontal="left"/>
      <protection/>
    </xf>
    <xf numFmtId="0" fontId="16" fillId="0" borderId="30" xfId="0" applyFont="1" applyFill="1" applyBorder="1" applyAlignment="1" applyProtection="1">
      <alignment horizontal="left" vertical="center"/>
      <protection/>
    </xf>
    <xf numFmtId="0" fontId="23" fillId="0" borderId="2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16" fillId="0" borderId="31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42" fillId="0" borderId="5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45" fillId="3" borderId="0" xfId="0" applyFont="1" applyFill="1" applyBorder="1" applyAlignment="1">
      <alignment/>
    </xf>
    <xf numFmtId="0" fontId="45" fillId="3" borderId="0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9" fillId="0" borderId="32" xfId="0" applyFont="1" applyFill="1" applyBorder="1" applyAlignment="1" applyProtection="1">
      <alignment/>
      <protection/>
    </xf>
    <xf numFmtId="0" fontId="49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49" fillId="0" borderId="35" xfId="0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50" fillId="0" borderId="35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 wrapText="1"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51" fillId="0" borderId="38" xfId="0" applyFont="1" applyBorder="1" applyAlignment="1" applyProtection="1">
      <alignment wrapText="1"/>
      <protection/>
    </xf>
    <xf numFmtId="0" fontId="6" fillId="0" borderId="38" xfId="0" applyFont="1" applyFill="1" applyBorder="1" applyAlignment="1" applyProtection="1">
      <alignment/>
      <protection/>
    </xf>
    <xf numFmtId="0" fontId="49" fillId="0" borderId="39" xfId="0" applyFont="1" applyFill="1" applyBorder="1" applyAlignment="1" applyProtection="1">
      <alignment/>
      <protection/>
    </xf>
    <xf numFmtId="0" fontId="49" fillId="0" borderId="40" xfId="0" applyFont="1" applyFill="1" applyBorder="1" applyAlignment="1" applyProtection="1">
      <alignment/>
      <protection/>
    </xf>
    <xf numFmtId="0" fontId="0" fillId="0" borderId="33" xfId="0" applyFill="1" applyBorder="1" applyAlignment="1" applyProtection="1">
      <alignment horizontal="left"/>
      <protection/>
    </xf>
    <xf numFmtId="0" fontId="0" fillId="0" borderId="35" xfId="0" applyBorder="1" applyAlignment="1" applyProtection="1">
      <alignment/>
      <protection/>
    </xf>
    <xf numFmtId="0" fontId="51" fillId="0" borderId="0" xfId="0" applyFont="1" applyBorder="1" applyAlignment="1" applyProtection="1">
      <alignment horizontal="left" wrapText="1"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52" fillId="0" borderId="35" xfId="0" applyFon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51" fillId="0" borderId="38" xfId="0" applyFont="1" applyBorder="1" applyAlignment="1" applyProtection="1">
      <alignment horizontal="left" wrapText="1"/>
      <protection/>
    </xf>
    <xf numFmtId="0" fontId="49" fillId="0" borderId="32" xfId="0" applyFont="1" applyFill="1" applyBorder="1" applyAlignment="1" applyProtection="1">
      <alignment vertical="top"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left"/>
      <protection/>
    </xf>
    <xf numFmtId="0" fontId="0" fillId="0" borderId="37" xfId="0" applyFill="1" applyBorder="1" applyAlignment="1" applyProtection="1">
      <alignment/>
      <protection/>
    </xf>
    <xf numFmtId="0" fontId="0" fillId="0" borderId="29" xfId="0" applyFont="1" applyFill="1" applyBorder="1" applyAlignment="1" applyProtection="1" quotePrefix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3" fillId="0" borderId="12" xfId="0" applyFont="1" applyFill="1" applyBorder="1" applyAlignment="1" applyProtection="1" quotePrefix="1">
      <alignment horizontal="center"/>
      <protection/>
    </xf>
    <xf numFmtId="0" fontId="43" fillId="0" borderId="5" xfId="0" applyFont="1" applyFill="1" applyBorder="1" applyAlignment="1" applyProtection="1" quotePrefix="1">
      <alignment horizontal="center"/>
      <protection/>
    </xf>
    <xf numFmtId="0" fontId="6" fillId="2" borderId="5" xfId="0" applyFont="1" applyFill="1" applyBorder="1" applyAlignment="1" applyProtection="1" quotePrefix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15" fillId="0" borderId="43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35" xfId="0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6" fillId="0" borderId="36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13" fillId="0" borderId="8" xfId="0" applyFont="1" applyFill="1" applyBorder="1" applyAlignment="1" applyProtection="1">
      <alignment/>
      <protection locked="0"/>
    </xf>
    <xf numFmtId="0" fontId="13" fillId="0" borderId="42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13" fillId="0" borderId="4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Continuous"/>
      <protection locked="0"/>
    </xf>
    <xf numFmtId="0" fontId="43" fillId="0" borderId="12" xfId="0" applyFont="1" applyFill="1" applyBorder="1" applyAlignment="1" applyProtection="1" quotePrefix="1">
      <alignment horizontal="center"/>
      <protection locked="0"/>
    </xf>
    <xf numFmtId="0" fontId="43" fillId="0" borderId="5" xfId="0" applyFont="1" applyFill="1" applyBorder="1" applyAlignment="1" applyProtection="1" quotePrefix="1">
      <alignment horizontal="center"/>
      <protection locked="0"/>
    </xf>
    <xf numFmtId="0" fontId="42" fillId="0" borderId="5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14" fillId="0" borderId="43" xfId="0" applyFont="1" applyFill="1" applyBorder="1" applyAlignment="1" applyProtection="1">
      <alignment/>
      <protection locked="0"/>
    </xf>
    <xf numFmtId="0" fontId="13" fillId="0" borderId="43" xfId="0" applyFont="1" applyFill="1" applyBorder="1" applyAlignment="1" applyProtection="1">
      <alignment/>
      <protection locked="0"/>
    </xf>
    <xf numFmtId="0" fontId="13" fillId="0" borderId="9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 quotePrefix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48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3" fillId="0" borderId="49" xfId="0" applyFont="1" applyFill="1" applyBorder="1" applyAlignment="1" applyProtection="1">
      <alignment/>
      <protection locked="0"/>
    </xf>
    <xf numFmtId="0" fontId="13" fillId="0" borderId="43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6" fillId="0" borderId="12" xfId="0" applyFont="1" applyFill="1" applyBorder="1" applyAlignment="1" applyProtection="1" quotePrefix="1">
      <alignment horizontal="center"/>
      <protection locked="0"/>
    </xf>
    <xf numFmtId="0" fontId="46" fillId="0" borderId="5" xfId="0" applyFont="1" applyFill="1" applyBorder="1" applyAlignment="1" applyProtection="1" quotePrefix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30" fillId="0" borderId="43" xfId="0" applyFont="1" applyFill="1" applyBorder="1" applyAlignment="1" applyProtection="1">
      <alignment/>
      <protection locked="0"/>
    </xf>
    <xf numFmtId="0" fontId="23" fillId="0" borderId="24" xfId="0" applyFont="1" applyFill="1" applyBorder="1" applyAlignment="1" applyProtection="1">
      <alignment/>
      <protection locked="0"/>
    </xf>
    <xf numFmtId="0" fontId="16" fillId="0" borderId="30" xfId="0" applyFont="1" applyFill="1" applyBorder="1" applyAlignment="1" applyProtection="1">
      <alignment horizontal="centerContinuous" vertical="center"/>
      <protection locked="0"/>
    </xf>
    <xf numFmtId="0" fontId="16" fillId="0" borderId="51" xfId="0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2" fontId="0" fillId="0" borderId="9" xfId="0" applyNumberFormat="1" applyFont="1" applyFill="1" applyBorder="1" applyAlignment="1" applyProtection="1">
      <alignment/>
      <protection locked="0"/>
    </xf>
    <xf numFmtId="2" fontId="13" fillId="0" borderId="9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 locked="0"/>
    </xf>
    <xf numFmtId="2" fontId="0" fillId="0" borderId="9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54" fillId="0" borderId="0" xfId="0" applyFont="1" applyAlignment="1">
      <alignment horizontal="center"/>
    </xf>
    <xf numFmtId="0" fontId="13" fillId="0" borderId="20" xfId="0" applyFont="1" applyFill="1" applyBorder="1" applyAlignment="1" applyProtection="1">
      <alignment horizontal="left"/>
      <protection/>
    </xf>
    <xf numFmtId="0" fontId="0" fillId="0" borderId="43" xfId="0" applyFill="1" applyBorder="1" applyAlignment="1" applyProtection="1">
      <alignment horizontal="left"/>
      <protection/>
    </xf>
    <xf numFmtId="0" fontId="13" fillId="0" borderId="52" xfId="0" applyFont="1" applyFill="1" applyBorder="1" applyAlignment="1" applyProtection="1">
      <alignment horizontal="left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22" xfId="0" applyFont="1" applyFill="1" applyBorder="1" applyAlignment="1" applyProtection="1">
      <alignment horizontal="left"/>
      <protection/>
    </xf>
    <xf numFmtId="0" fontId="13" fillId="0" borderId="21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 locked="0"/>
    </xf>
    <xf numFmtId="14" fontId="45" fillId="3" borderId="0" xfId="0" applyNumberFormat="1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3" fontId="6" fillId="2" borderId="53" xfId="0" applyNumberFormat="1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6" xfId="0" applyNumberFormat="1" applyFont="1" applyFill="1" applyBorder="1" applyAlignment="1" applyProtection="1">
      <alignment/>
      <protection locked="0"/>
    </xf>
    <xf numFmtId="3" fontId="10" fillId="0" borderId="6" xfId="0" applyNumberFormat="1" applyFont="1" applyFill="1" applyBorder="1" applyAlignment="1" applyProtection="1">
      <alignment horizontal="center"/>
      <protection locked="0"/>
    </xf>
    <xf numFmtId="3" fontId="6" fillId="0" borderId="2" xfId="0" applyNumberFormat="1" applyFont="1" applyFill="1" applyBorder="1" applyAlignment="1" applyProtection="1">
      <alignment horizontal="center"/>
      <protection locked="0"/>
    </xf>
    <xf numFmtId="3" fontId="6" fillId="0" borderId="3" xfId="0" applyNumberFormat="1" applyFont="1" applyFill="1" applyBorder="1" applyAlignment="1" applyProtection="1">
      <alignment horizontal="center"/>
      <protection locked="0"/>
    </xf>
    <xf numFmtId="3" fontId="6" fillId="0" borderId="4" xfId="0" applyNumberFormat="1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0" fillId="2" borderId="54" xfId="15" applyNumberFormat="1" applyFont="1" applyFill="1" applyBorder="1" applyAlignment="1" applyProtection="1">
      <alignment horizontal="right"/>
      <protection locked="0"/>
    </xf>
    <xf numFmtId="3" fontId="0" fillId="2" borderId="55" xfId="15" applyNumberFormat="1" applyFont="1" applyFill="1" applyBorder="1" applyAlignment="1" applyProtection="1">
      <alignment horizontal="right"/>
      <protection locked="0"/>
    </xf>
    <xf numFmtId="3" fontId="0" fillId="2" borderId="56" xfId="15" applyNumberFormat="1" applyFont="1" applyFill="1" applyBorder="1" applyAlignment="1" applyProtection="1">
      <alignment horizontal="right"/>
      <protection locked="0"/>
    </xf>
    <xf numFmtId="3" fontId="0" fillId="2" borderId="41" xfId="15" applyNumberFormat="1" applyFont="1" applyFill="1" applyBorder="1" applyAlignment="1" applyProtection="1">
      <alignment horizontal="right"/>
      <protection locked="0"/>
    </xf>
    <xf numFmtId="3" fontId="0" fillId="2" borderId="57" xfId="15" applyNumberFormat="1" applyFont="1" applyFill="1" applyBorder="1" applyAlignment="1" applyProtection="1">
      <alignment horizontal="right"/>
      <protection locked="0"/>
    </xf>
    <xf numFmtId="3" fontId="0" fillId="2" borderId="58" xfId="15" applyNumberFormat="1" applyFont="1" applyFill="1" applyBorder="1" applyAlignment="1" applyProtection="1">
      <alignment horizontal="right"/>
      <protection locked="0"/>
    </xf>
    <xf numFmtId="3" fontId="0" fillId="2" borderId="58" xfId="15" applyNumberFormat="1" applyFont="1" applyFill="1" applyBorder="1" applyAlignment="1" applyProtection="1" quotePrefix="1">
      <alignment horizontal="right"/>
      <protection locked="0"/>
    </xf>
    <xf numFmtId="3" fontId="0" fillId="2" borderId="29" xfId="15" applyNumberFormat="1" applyFont="1" applyFill="1" applyBorder="1" applyAlignment="1" applyProtection="1" quotePrefix="1">
      <alignment horizontal="right"/>
      <protection locked="0"/>
    </xf>
    <xf numFmtId="3" fontId="8" fillId="2" borderId="58" xfId="15" applyNumberFormat="1" applyFont="1" applyFill="1" applyBorder="1" applyAlignment="1" applyProtection="1">
      <alignment horizontal="right"/>
      <protection locked="0"/>
    </xf>
    <xf numFmtId="3" fontId="8" fillId="2" borderId="29" xfId="15" applyNumberFormat="1" applyFont="1" applyFill="1" applyBorder="1" applyAlignment="1" applyProtection="1">
      <alignment horizontal="right"/>
      <protection locked="0"/>
    </xf>
    <xf numFmtId="3" fontId="1" fillId="0" borderId="0" xfId="15" applyNumberFormat="1" applyFont="1" applyFill="1" applyBorder="1" applyAlignment="1" applyProtection="1">
      <alignment horizontal="right"/>
      <protection locked="0"/>
    </xf>
    <xf numFmtId="3" fontId="23" fillId="2" borderId="58" xfId="15" applyNumberFormat="1" applyFont="1" applyFill="1" applyBorder="1" applyAlignment="1" applyProtection="1">
      <alignment horizontal="right"/>
      <protection locked="0"/>
    </xf>
    <xf numFmtId="3" fontId="23" fillId="2" borderId="29" xfId="15" applyNumberFormat="1" applyFont="1" applyFill="1" applyBorder="1" applyAlignment="1" applyProtection="1">
      <alignment horizontal="right"/>
      <protection locked="0"/>
    </xf>
    <xf numFmtId="3" fontId="8" fillId="0" borderId="24" xfId="15" applyNumberFormat="1" applyFont="1" applyFill="1" applyBorder="1" applyAlignment="1" applyProtection="1">
      <alignment horizontal="right"/>
      <protection locked="0"/>
    </xf>
    <xf numFmtId="3" fontId="3" fillId="0" borderId="25" xfId="15" applyNumberFormat="1" applyFont="1" applyFill="1" applyBorder="1" applyAlignment="1" applyProtection="1">
      <alignment horizontal="right"/>
      <protection locked="0"/>
    </xf>
    <xf numFmtId="3" fontId="8" fillId="0" borderId="25" xfId="15" applyNumberFormat="1" applyFont="1" applyFill="1" applyBorder="1" applyAlignment="1" applyProtection="1">
      <alignment horizontal="right"/>
      <protection locked="0"/>
    </xf>
    <xf numFmtId="3" fontId="0" fillId="0" borderId="0" xfId="15" applyNumberFormat="1" applyFont="1" applyFill="1" applyAlignment="1" applyProtection="1">
      <alignment horizontal="right"/>
      <protection locked="0"/>
    </xf>
    <xf numFmtId="3" fontId="0" fillId="0" borderId="14" xfId="15" applyNumberFormat="1" applyFont="1" applyFill="1" applyBorder="1" applyAlignment="1" applyProtection="1">
      <alignment horizontal="right"/>
      <protection locked="0"/>
    </xf>
    <xf numFmtId="3" fontId="1" fillId="4" borderId="59" xfId="15" applyNumberFormat="1" applyFont="1" applyFill="1" applyBorder="1" applyAlignment="1" applyProtection="1">
      <alignment horizontal="right"/>
      <protection locked="0"/>
    </xf>
    <xf numFmtId="3" fontId="0" fillId="0" borderId="16" xfId="15" applyNumberFormat="1" applyFont="1" applyFill="1" applyBorder="1" applyAlignment="1" applyProtection="1">
      <alignment horizontal="right"/>
      <protection locked="0"/>
    </xf>
    <xf numFmtId="3" fontId="0" fillId="0" borderId="1" xfId="15" applyNumberFormat="1" applyFont="1" applyFill="1" applyBorder="1" applyAlignment="1" applyProtection="1">
      <alignment horizontal="right"/>
      <protection locked="0"/>
    </xf>
    <xf numFmtId="3" fontId="0" fillId="2" borderId="54" xfId="15" applyNumberFormat="1" applyFont="1" applyFill="1" applyBorder="1" applyAlignment="1" applyProtection="1">
      <alignment/>
      <protection locked="0"/>
    </xf>
    <xf numFmtId="3" fontId="0" fillId="2" borderId="55" xfId="15" applyNumberFormat="1" applyFont="1" applyFill="1" applyBorder="1" applyAlignment="1" applyProtection="1">
      <alignment/>
      <protection locked="0"/>
    </xf>
    <xf numFmtId="3" fontId="0" fillId="2" borderId="56" xfId="15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3" fontId="0" fillId="0" borderId="6" xfId="0" applyNumberFormat="1" applyFont="1" applyFill="1" applyBorder="1" applyAlignment="1" applyProtection="1">
      <alignment/>
      <protection locked="0"/>
    </xf>
    <xf numFmtId="3" fontId="0" fillId="2" borderId="47" xfId="15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 locked="0"/>
    </xf>
    <xf numFmtId="3" fontId="0" fillId="2" borderId="57" xfId="15" applyNumberFormat="1" applyFont="1" applyFill="1" applyBorder="1" applyAlignment="1" applyProtection="1">
      <alignment/>
      <protection locked="0"/>
    </xf>
    <xf numFmtId="3" fontId="0" fillId="2" borderId="41" xfId="15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3" fontId="15" fillId="2" borderId="57" xfId="15" applyNumberFormat="1" applyFont="1" applyFill="1" applyBorder="1" applyAlignment="1" applyProtection="1">
      <alignment/>
      <protection locked="0"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65" xfId="0" applyNumberFormat="1" applyFont="1" applyFill="1" applyBorder="1" applyAlignment="1" applyProtection="1">
      <alignment/>
      <protection locked="0"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196" fontId="6" fillId="0" borderId="0" xfId="15" applyNumberFormat="1" applyFont="1" applyFill="1" applyBorder="1" applyAlignment="1" applyProtection="1">
      <alignment horizontal="right"/>
      <protection/>
    </xf>
    <xf numFmtId="196" fontId="6" fillId="0" borderId="38" xfId="15" applyNumberFormat="1" applyFont="1" applyFill="1" applyBorder="1" applyAlignment="1" applyProtection="1">
      <alignment horizontal="right"/>
      <protection/>
    </xf>
    <xf numFmtId="196" fontId="6" fillId="0" borderId="0" xfId="15" applyNumberFormat="1" applyFont="1" applyFill="1" applyBorder="1" applyAlignment="1" applyProtection="1" quotePrefix="1">
      <alignment horizontal="right"/>
      <protection/>
    </xf>
    <xf numFmtId="196" fontId="12" fillId="0" borderId="0" xfId="15" applyNumberFormat="1" applyFont="1" applyFill="1" applyBorder="1" applyAlignment="1" applyProtection="1" quotePrefix="1">
      <alignment horizontal="right"/>
      <protection/>
    </xf>
    <xf numFmtId="196" fontId="12" fillId="0" borderId="0" xfId="15" applyNumberFormat="1" applyFont="1" applyFill="1" applyBorder="1" applyAlignment="1" applyProtection="1">
      <alignment horizontal="right"/>
      <protection/>
    </xf>
    <xf numFmtId="196" fontId="12" fillId="0" borderId="38" xfId="15" applyNumberFormat="1" applyFont="1" applyFill="1" applyBorder="1" applyAlignment="1" applyProtection="1">
      <alignment horizontal="right"/>
      <protection/>
    </xf>
    <xf numFmtId="196" fontId="6" fillId="0" borderId="38" xfId="15" applyNumberFormat="1" applyFont="1" applyFill="1" applyBorder="1" applyAlignment="1" applyProtection="1" quotePrefix="1">
      <alignment horizontal="right"/>
      <protection/>
    </xf>
    <xf numFmtId="3" fontId="30" fillId="5" borderId="69" xfId="15" applyNumberFormat="1" applyFont="1" applyFill="1" applyBorder="1" applyAlignment="1" applyProtection="1">
      <alignment horizontal="right"/>
      <protection/>
    </xf>
    <xf numFmtId="0" fontId="30" fillId="0" borderId="70" xfId="0" applyFont="1" applyFill="1" applyBorder="1" applyAlignment="1" applyProtection="1">
      <alignment horizontal="centerContinuous"/>
      <protection locked="0"/>
    </xf>
    <xf numFmtId="0" fontId="30" fillId="0" borderId="71" xfId="0" applyFont="1" applyFill="1" applyBorder="1" applyAlignment="1" applyProtection="1">
      <alignment horizontal="left"/>
      <protection/>
    </xf>
    <xf numFmtId="3" fontId="30" fillId="2" borderId="69" xfId="15" applyNumberFormat="1" applyFont="1" applyFill="1" applyBorder="1" applyAlignment="1" applyProtection="1">
      <alignment horizontal="right"/>
      <protection locked="0"/>
    </xf>
    <xf numFmtId="0" fontId="56" fillId="0" borderId="0" xfId="0" applyFont="1" applyFill="1" applyBorder="1" applyAlignment="1" applyProtection="1">
      <alignment horizontal="left"/>
      <protection/>
    </xf>
    <xf numFmtId="3" fontId="56" fillId="3" borderId="72" xfId="15" applyNumberFormat="1" applyFont="1" applyFill="1" applyBorder="1" applyAlignment="1" applyProtection="1">
      <alignment horizontal="right"/>
      <protection locked="0"/>
    </xf>
    <xf numFmtId="3" fontId="56" fillId="3" borderId="73" xfId="15" applyNumberFormat="1" applyFont="1" applyFill="1" applyBorder="1" applyAlignment="1" applyProtection="1">
      <alignment horizontal="right"/>
      <protection locked="0"/>
    </xf>
    <xf numFmtId="3" fontId="56" fillId="3" borderId="74" xfId="15" applyNumberFormat="1" applyFont="1" applyFill="1" applyBorder="1" applyAlignment="1" applyProtection="1">
      <alignment horizontal="right"/>
      <protection locked="0"/>
    </xf>
    <xf numFmtId="3" fontId="56" fillId="3" borderId="75" xfId="15" applyNumberFormat="1" applyFont="1" applyFill="1" applyBorder="1" applyAlignment="1" applyProtection="1">
      <alignment horizontal="right"/>
      <protection locked="0"/>
    </xf>
    <xf numFmtId="3" fontId="56" fillId="3" borderId="76" xfId="15" applyNumberFormat="1" applyFont="1" applyFill="1" applyBorder="1" applyAlignment="1" applyProtection="1">
      <alignment horizontal="right"/>
      <protection locked="0"/>
    </xf>
    <xf numFmtId="3" fontId="56" fillId="3" borderId="77" xfId="15" applyNumberFormat="1" applyFont="1" applyFill="1" applyBorder="1" applyAlignment="1" applyProtection="1">
      <alignment horizontal="right"/>
      <protection locked="0"/>
    </xf>
    <xf numFmtId="0" fontId="30" fillId="0" borderId="78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left"/>
      <protection/>
    </xf>
    <xf numFmtId="3" fontId="57" fillId="3" borderId="72" xfId="15" applyNumberFormat="1" applyFont="1" applyFill="1" applyBorder="1" applyAlignment="1" applyProtection="1">
      <alignment horizontal="right"/>
      <protection locked="0"/>
    </xf>
    <xf numFmtId="3" fontId="57" fillId="3" borderId="73" xfId="15" applyNumberFormat="1" applyFont="1" applyFill="1" applyBorder="1" applyAlignment="1" applyProtection="1">
      <alignment horizontal="right"/>
      <protection locked="0"/>
    </xf>
    <xf numFmtId="3" fontId="57" fillId="3" borderId="74" xfId="15" applyNumberFormat="1" applyFont="1" applyFill="1" applyBorder="1" applyAlignment="1" applyProtection="1">
      <alignment horizontal="right"/>
      <protection locked="0"/>
    </xf>
    <xf numFmtId="3" fontId="57" fillId="3" borderId="75" xfId="15" applyNumberFormat="1" applyFont="1" applyFill="1" applyBorder="1" applyAlignment="1" applyProtection="1">
      <alignment horizontal="right"/>
      <protection locked="0"/>
    </xf>
    <xf numFmtId="3" fontId="57" fillId="3" borderId="76" xfId="15" applyNumberFormat="1" applyFont="1" applyFill="1" applyBorder="1" applyAlignment="1" applyProtection="1">
      <alignment horizontal="right"/>
      <protection locked="0"/>
    </xf>
    <xf numFmtId="3" fontId="57" fillId="3" borderId="77" xfId="15" applyNumberFormat="1" applyFont="1" applyFill="1" applyBorder="1" applyAlignment="1" applyProtection="1">
      <alignment horizontal="right"/>
      <protection locked="0"/>
    </xf>
    <xf numFmtId="3" fontId="57" fillId="3" borderId="79" xfId="15" applyNumberFormat="1" applyFont="1" applyFill="1" applyBorder="1" applyAlignment="1" applyProtection="1">
      <alignment horizontal="right"/>
      <protection locked="0"/>
    </xf>
    <xf numFmtId="3" fontId="57" fillId="3" borderId="80" xfId="15" applyNumberFormat="1" applyFont="1" applyFill="1" applyBorder="1" applyAlignment="1" applyProtection="1">
      <alignment horizontal="right"/>
      <protection locked="0"/>
    </xf>
    <xf numFmtId="3" fontId="57" fillId="3" borderId="81" xfId="15" applyNumberFormat="1" applyFont="1" applyFill="1" applyBorder="1" applyAlignment="1" applyProtection="1">
      <alignment horizontal="right"/>
      <protection locked="0"/>
    </xf>
    <xf numFmtId="3" fontId="30" fillId="0" borderId="71" xfId="15" applyNumberFormat="1" applyFont="1" applyFill="1" applyBorder="1" applyAlignment="1" applyProtection="1">
      <alignment horizontal="right"/>
      <protection locked="0"/>
    </xf>
    <xf numFmtId="3" fontId="30" fillId="0" borderId="82" xfId="15" applyNumberFormat="1" applyFont="1" applyFill="1" applyBorder="1" applyAlignment="1" applyProtection="1">
      <alignment horizontal="right"/>
      <protection locked="0"/>
    </xf>
    <xf numFmtId="3" fontId="30" fillId="0" borderId="83" xfId="15" applyNumberFormat="1" applyFont="1" applyFill="1" applyBorder="1" applyAlignment="1" applyProtection="1">
      <alignment horizontal="right"/>
      <protection locked="0"/>
    </xf>
    <xf numFmtId="3" fontId="30" fillId="0" borderId="84" xfId="15" applyNumberFormat="1" applyFont="1" applyFill="1" applyBorder="1" applyAlignment="1" applyProtection="1">
      <alignment horizontal="right"/>
      <protection locked="0"/>
    </xf>
    <xf numFmtId="3" fontId="30" fillId="0" borderId="0" xfId="15" applyNumberFormat="1" applyFont="1" applyFill="1" applyBorder="1" applyAlignment="1" applyProtection="1">
      <alignment horizontal="right"/>
      <protection locked="0"/>
    </xf>
    <xf numFmtId="3" fontId="30" fillId="0" borderId="85" xfId="15" applyNumberFormat="1" applyFont="1" applyFill="1" applyBorder="1" applyAlignment="1" applyProtection="1">
      <alignment horizontal="right"/>
      <protection locked="0"/>
    </xf>
    <xf numFmtId="0" fontId="30" fillId="0" borderId="86" xfId="0" applyFont="1" applyFill="1" applyBorder="1" applyAlignment="1" applyProtection="1">
      <alignment horizontal="left"/>
      <protection/>
    </xf>
    <xf numFmtId="3" fontId="30" fillId="0" borderId="87" xfId="15" applyNumberFormat="1" applyFont="1" applyFill="1" applyBorder="1" applyAlignment="1" applyProtection="1">
      <alignment horizontal="right"/>
      <protection locked="0"/>
    </xf>
    <xf numFmtId="3" fontId="30" fillId="0" borderId="9" xfId="15" applyNumberFormat="1" applyFont="1" applyFill="1" applyBorder="1" applyAlignment="1" applyProtection="1">
      <alignment horizontal="right"/>
      <protection locked="0"/>
    </xf>
    <xf numFmtId="3" fontId="30" fillId="0" borderId="88" xfId="15" applyNumberFormat="1" applyFont="1" applyFill="1" applyBorder="1" applyAlignment="1" applyProtection="1">
      <alignment horizontal="right"/>
      <protection locked="0"/>
    </xf>
    <xf numFmtId="0" fontId="30" fillId="0" borderId="50" xfId="0" applyFont="1" applyFill="1" applyBorder="1" applyAlignment="1" applyProtection="1">
      <alignment/>
      <protection locked="0"/>
    </xf>
    <xf numFmtId="0" fontId="0" fillId="2" borderId="89" xfId="0" applyFont="1" applyFill="1" applyBorder="1" applyAlignment="1" applyProtection="1" quotePrefix="1">
      <alignment horizontal="center"/>
      <protection locked="0"/>
    </xf>
    <xf numFmtId="0" fontId="1" fillId="0" borderId="84" xfId="0" applyFont="1" applyFill="1" applyBorder="1" applyAlignment="1" applyProtection="1">
      <alignment/>
      <protection locked="0"/>
    </xf>
    <xf numFmtId="0" fontId="1" fillId="0" borderId="8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centerContinuous"/>
      <protection locked="0"/>
    </xf>
    <xf numFmtId="0" fontId="0" fillId="0" borderId="69" xfId="0" applyFont="1" applyFill="1" applyBorder="1" applyAlignment="1" applyProtection="1">
      <alignment horizontal="left"/>
      <protection/>
    </xf>
    <xf numFmtId="3" fontId="1" fillId="2" borderId="69" xfId="15" applyNumberFormat="1" applyFont="1" applyFill="1" applyBorder="1" applyAlignment="1" applyProtection="1">
      <alignment horizontal="right"/>
      <protection locked="0"/>
    </xf>
    <xf numFmtId="0" fontId="1" fillId="0" borderId="70" xfId="0" applyFont="1" applyFill="1" applyBorder="1" applyAlignment="1" applyProtection="1">
      <alignment horizontal="centerContinuous"/>
      <protection locked="0"/>
    </xf>
    <xf numFmtId="0" fontId="0" fillId="0" borderId="90" xfId="0" applyFont="1" applyFill="1" applyBorder="1" applyAlignment="1" applyProtection="1">
      <alignment horizontal="left"/>
      <protection/>
    </xf>
    <xf numFmtId="0" fontId="0" fillId="0" borderId="78" xfId="0" applyFont="1" applyFill="1" applyBorder="1" applyAlignment="1" applyProtection="1">
      <alignment horizontal="left"/>
      <protection/>
    </xf>
    <xf numFmtId="3" fontId="57" fillId="4" borderId="69" xfId="15" applyNumberFormat="1" applyFont="1" applyFill="1" applyBorder="1" applyAlignment="1" applyProtection="1">
      <alignment horizontal="right"/>
      <protection locked="0"/>
    </xf>
    <xf numFmtId="0" fontId="1" fillId="4" borderId="70" xfId="0" applyFont="1" applyFill="1" applyBorder="1" applyAlignment="1" applyProtection="1">
      <alignment horizontal="centerContinuous"/>
      <protection locked="0"/>
    </xf>
    <xf numFmtId="3" fontId="1" fillId="0" borderId="84" xfId="15" applyNumberFormat="1" applyFont="1" applyFill="1" applyBorder="1" applyAlignment="1" applyProtection="1">
      <alignment horizontal="right"/>
      <protection locked="0"/>
    </xf>
    <xf numFmtId="3" fontId="1" fillId="0" borderId="85" xfId="15" applyNumberFormat="1" applyFont="1" applyFill="1" applyBorder="1" applyAlignment="1" applyProtection="1">
      <alignment horizontal="right"/>
      <protection locked="0"/>
    </xf>
    <xf numFmtId="0" fontId="1" fillId="0" borderId="91" xfId="0" applyFont="1" applyFill="1" applyBorder="1" applyAlignment="1" applyProtection="1">
      <alignment horizontal="centerContinuous"/>
      <protection locked="0"/>
    </xf>
    <xf numFmtId="3" fontId="0" fillId="0" borderId="84" xfId="15" applyNumberFormat="1" applyFill="1" applyBorder="1" applyAlignment="1" applyProtection="1">
      <alignment horizontal="right"/>
      <protection locked="0"/>
    </xf>
    <xf numFmtId="3" fontId="0" fillId="0" borderId="0" xfId="15" applyNumberFormat="1" applyFill="1" applyBorder="1" applyAlignment="1" applyProtection="1">
      <alignment horizontal="right"/>
      <protection locked="0"/>
    </xf>
    <xf numFmtId="3" fontId="0" fillId="0" borderId="85" xfId="15" applyNumberFormat="1" applyFill="1" applyBorder="1" applyAlignment="1" applyProtection="1">
      <alignment horizontal="right"/>
      <protection locked="0"/>
    </xf>
    <xf numFmtId="3" fontId="1" fillId="0" borderId="87" xfId="15" applyNumberFormat="1" applyFont="1" applyFill="1" applyBorder="1" applyAlignment="1" applyProtection="1">
      <alignment horizontal="right"/>
      <protection locked="0"/>
    </xf>
    <xf numFmtId="3" fontId="1" fillId="0" borderId="9" xfId="15" applyNumberFormat="1" applyFont="1" applyFill="1" applyBorder="1" applyAlignment="1" applyProtection="1">
      <alignment horizontal="right"/>
      <protection locked="0"/>
    </xf>
    <xf numFmtId="3" fontId="1" fillId="0" borderId="88" xfId="15" applyNumberFormat="1" applyFont="1" applyFill="1" applyBorder="1" applyAlignment="1" applyProtection="1">
      <alignment horizontal="right"/>
      <protection locked="0"/>
    </xf>
    <xf numFmtId="0" fontId="0" fillId="0" borderId="92" xfId="0" applyFont="1" applyFill="1" applyBorder="1" applyAlignment="1" applyProtection="1">
      <alignment horizontal="left"/>
      <protection/>
    </xf>
    <xf numFmtId="0" fontId="15" fillId="0" borderId="92" xfId="0" applyFont="1" applyFill="1" applyBorder="1" applyAlignment="1" applyProtection="1">
      <alignment horizontal="left"/>
      <protection locked="0"/>
    </xf>
    <xf numFmtId="0" fontId="0" fillId="0" borderId="71" xfId="0" applyFont="1" applyFill="1" applyBorder="1" applyAlignment="1" applyProtection="1">
      <alignment horizontal="left"/>
      <protection/>
    </xf>
    <xf numFmtId="0" fontId="0" fillId="0" borderId="93" xfId="0" applyFont="1" applyFill="1" applyBorder="1" applyAlignment="1" applyProtection="1">
      <alignment horizontal="left"/>
      <protection/>
    </xf>
    <xf numFmtId="0" fontId="0" fillId="0" borderId="94" xfId="0" applyFont="1" applyFill="1" applyBorder="1" applyAlignment="1" applyProtection="1">
      <alignment horizontal="left"/>
      <protection/>
    </xf>
    <xf numFmtId="0" fontId="0" fillId="0" borderId="95" xfId="0" applyFont="1" applyFill="1" applyBorder="1" applyAlignment="1" applyProtection="1">
      <alignment horizontal="left"/>
      <protection/>
    </xf>
    <xf numFmtId="0" fontId="15" fillId="0" borderId="95" xfId="0" applyFont="1" applyFill="1" applyBorder="1" applyAlignment="1" applyProtection="1">
      <alignment horizontal="left"/>
      <protection locked="0"/>
    </xf>
    <xf numFmtId="3" fontId="1" fillId="4" borderId="69" xfId="15" applyNumberFormat="1" applyFont="1" applyFill="1" applyBorder="1" applyAlignment="1" applyProtection="1">
      <alignment horizontal="right"/>
      <protection locked="0"/>
    </xf>
    <xf numFmtId="0" fontId="1" fillId="0" borderId="96" xfId="0" applyFont="1" applyFill="1" applyBorder="1" applyAlignment="1" applyProtection="1">
      <alignment/>
      <protection locked="0"/>
    </xf>
    <xf numFmtId="0" fontId="39" fillId="0" borderId="89" xfId="0" applyFont="1" applyFill="1" applyBorder="1" applyAlignment="1" applyProtection="1" quotePrefix="1">
      <alignment horizontal="center"/>
      <protection locked="0"/>
    </xf>
    <xf numFmtId="0" fontId="1" fillId="0" borderId="69" xfId="0" applyFont="1" applyFill="1" applyBorder="1" applyAlignment="1" applyProtection="1">
      <alignment/>
      <protection locked="0"/>
    </xf>
    <xf numFmtId="3" fontId="1" fillId="2" borderId="97" xfId="15" applyNumberFormat="1" applyFont="1" applyFill="1" applyBorder="1" applyAlignment="1" applyProtection="1">
      <alignment horizontal="right"/>
      <protection locked="0"/>
    </xf>
    <xf numFmtId="0" fontId="1" fillId="0" borderId="97" xfId="0" applyFont="1" applyFill="1" applyBorder="1" applyAlignment="1" applyProtection="1">
      <alignment/>
      <protection locked="0"/>
    </xf>
    <xf numFmtId="3" fontId="1" fillId="0" borderId="71" xfId="15" applyNumberFormat="1" applyFont="1" applyFill="1" applyBorder="1" applyAlignment="1" applyProtection="1">
      <alignment horizontal="right"/>
      <protection locked="0"/>
    </xf>
    <xf numFmtId="3" fontId="1" fillId="0" borderId="82" xfId="15" applyNumberFormat="1" applyFont="1" applyFill="1" applyBorder="1" applyAlignment="1" applyProtection="1">
      <alignment horizontal="right"/>
      <protection locked="0"/>
    </xf>
    <xf numFmtId="0" fontId="1" fillId="0" borderId="83" xfId="0" applyFont="1" applyFill="1" applyBorder="1" applyAlignment="1" applyProtection="1">
      <alignment/>
      <protection locked="0"/>
    </xf>
    <xf numFmtId="0" fontId="1" fillId="0" borderId="88" xfId="0" applyFont="1" applyFill="1" applyBorder="1" applyAlignment="1" applyProtection="1">
      <alignment/>
      <protection locked="0"/>
    </xf>
    <xf numFmtId="0" fontId="30" fillId="0" borderId="98" xfId="0" applyFont="1" applyFill="1" applyBorder="1" applyAlignment="1" applyProtection="1">
      <alignment horizontal="left"/>
      <protection/>
    </xf>
    <xf numFmtId="3" fontId="30" fillId="2" borderId="99" xfId="15" applyNumberFormat="1" applyFont="1" applyFill="1" applyBorder="1" applyAlignment="1" applyProtection="1">
      <alignment horizontal="right"/>
      <protection locked="0"/>
    </xf>
    <xf numFmtId="0" fontId="30" fillId="0" borderId="100" xfId="0" applyFont="1" applyFill="1" applyBorder="1" applyAlignment="1" applyProtection="1">
      <alignment horizontal="centerContinuous"/>
      <protection locked="0"/>
    </xf>
    <xf numFmtId="0" fontId="30" fillId="0" borderId="101" xfId="0" applyFont="1" applyFill="1" applyBorder="1" applyAlignment="1" applyProtection="1">
      <alignment horizontal="centerContinuous"/>
      <protection locked="0"/>
    </xf>
    <xf numFmtId="3" fontId="1" fillId="0" borderId="8" xfId="15" applyNumberFormat="1" applyFont="1" applyFill="1" applyBorder="1" applyAlignment="1" applyProtection="1">
      <alignment horizontal="right"/>
      <protection locked="0"/>
    </xf>
    <xf numFmtId="3" fontId="1" fillId="0" borderId="102" xfId="15" applyNumberFormat="1" applyFont="1" applyFill="1" applyBorder="1" applyAlignment="1" applyProtection="1">
      <alignment horizontal="right"/>
      <protection locked="0"/>
    </xf>
    <xf numFmtId="3" fontId="30" fillId="5" borderId="83" xfId="15" applyNumberFormat="1" applyFont="1" applyFill="1" applyBorder="1" applyAlignment="1" applyProtection="1">
      <alignment horizontal="right"/>
      <protection/>
    </xf>
    <xf numFmtId="0" fontId="23" fillId="0" borderId="103" xfId="0" applyFont="1" applyFill="1" applyBorder="1" applyAlignment="1" applyProtection="1">
      <alignment horizontal="left"/>
      <protection/>
    </xf>
    <xf numFmtId="0" fontId="15" fillId="0" borderId="102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 wrapText="1"/>
    </xf>
    <xf numFmtId="0" fontId="1" fillId="0" borderId="33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33" xfId="0" applyFill="1" applyBorder="1" applyAlignment="1" applyProtection="1">
      <alignment horizontal="center" wrapText="1"/>
      <protection/>
    </xf>
    <xf numFmtId="0" fontId="0" fillId="0" borderId="33" xfId="0" applyFont="1" applyFill="1" applyBorder="1" applyAlignment="1" applyProtection="1">
      <alignment horizontal="center" vertical="top" wrapText="1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 vertical="top" wrapText="1"/>
      <protection/>
    </xf>
    <xf numFmtId="0" fontId="0" fillId="0" borderId="40" xfId="0" applyFont="1" applyFill="1" applyBorder="1" applyAlignment="1" applyProtection="1">
      <alignment horizontal="center" wrapText="1"/>
      <protection/>
    </xf>
    <xf numFmtId="0" fontId="0" fillId="0" borderId="104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ont>
        <b/>
        <i val="0"/>
      </font>
      <fill>
        <patternFill patternType="solid">
          <bgColor rgb="FFFF99CC"/>
        </patternFill>
      </fill>
      <border/>
    </dxf>
    <dxf>
      <border/>
    </dxf>
    <dxf>
      <font>
        <b/>
        <i val="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14300" cy="285750"/>
    <xdr:sp>
      <xdr:nvSpPr>
        <xdr:cNvPr id="1" name="TextBox 7"/>
        <xdr:cNvSpPr txBox="1">
          <a:spLocks noChangeArrowheads="1"/>
        </xdr:cNvSpPr>
      </xdr:nvSpPr>
      <xdr:spPr>
        <a:xfrm>
          <a:off x="5676900" y="37528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040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0"/>
  <sheetViews>
    <sheetView showGridLines="0" tabSelected="1" defaultGridColor="0" zoomScale="50" zoomScaleNormal="50" colorId="22" workbookViewId="0" topLeftCell="A1">
      <selection activeCell="E13" sqref="E13"/>
    </sheetView>
  </sheetViews>
  <sheetFormatPr defaultColWidth="9.77734375" defaultRowHeight="15"/>
  <cols>
    <col min="1" max="1" width="9.77734375" style="173" customWidth="1"/>
    <col min="2" max="2" width="3.77734375" style="173" customWidth="1"/>
    <col min="3" max="3" width="54.10546875" style="173" customWidth="1"/>
    <col min="4" max="4" width="10.99609375" style="173" customWidth="1"/>
    <col min="5" max="6" width="10.77734375" style="173" customWidth="1"/>
    <col min="7" max="8" width="10.6640625" style="173" customWidth="1"/>
    <col min="9" max="9" width="13.4453125" style="173" customWidth="1"/>
    <col min="10" max="10" width="60.77734375" style="173" customWidth="1"/>
    <col min="11" max="11" width="5.3359375" style="173" customWidth="1"/>
    <col min="12" max="12" width="0.9921875" style="173" customWidth="1"/>
    <col min="13" max="13" width="0.55078125" style="173" customWidth="1"/>
    <col min="14" max="14" width="9.77734375" style="173" customWidth="1"/>
    <col min="15" max="15" width="40.77734375" style="173" customWidth="1"/>
    <col min="16" max="16384" width="9.77734375" style="173" customWidth="1"/>
  </cols>
  <sheetData>
    <row r="1" spans="3:12" ht="33.75"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3:14" ht="31.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N2" s="174"/>
    </row>
    <row r="3" spans="2:12" ht="41.25">
      <c r="B3" s="175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175"/>
      <c r="C4" s="16" t="s">
        <v>572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175"/>
      <c r="C5" s="16" t="s">
        <v>137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175"/>
      <c r="C6" s="176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175"/>
      <c r="C7" s="16"/>
      <c r="D7" s="17"/>
      <c r="E7" s="18"/>
      <c r="F7" s="18"/>
      <c r="G7" s="15"/>
      <c r="H7" s="15"/>
      <c r="I7" s="15"/>
      <c r="J7" s="4"/>
      <c r="K7" s="4"/>
      <c r="L7" s="4"/>
    </row>
    <row r="8" spans="2:12" ht="10.5" customHeight="1" thickBot="1">
      <c r="B8" s="175"/>
      <c r="C8" s="16"/>
      <c r="D8" s="19"/>
      <c r="E8" s="20"/>
      <c r="F8" s="20"/>
      <c r="G8" s="21"/>
      <c r="H8" s="21"/>
      <c r="I8" s="21"/>
      <c r="J8" s="4"/>
      <c r="K8" s="4"/>
      <c r="L8" s="4"/>
    </row>
    <row r="9" spans="2:12" ht="10.5" customHeight="1">
      <c r="B9" s="175"/>
      <c r="C9" s="16"/>
      <c r="D9" s="17"/>
      <c r="E9" s="18"/>
      <c r="F9" s="18"/>
      <c r="G9" s="15"/>
      <c r="H9" s="15"/>
      <c r="I9" s="15"/>
      <c r="J9" s="4"/>
      <c r="K9" s="4"/>
      <c r="L9" s="4"/>
    </row>
    <row r="10" spans="2:12" ht="42">
      <c r="B10" s="175"/>
      <c r="C10" s="16" t="s">
        <v>208</v>
      </c>
      <c r="D10" s="17"/>
      <c r="E10" s="18"/>
      <c r="F10" s="18"/>
      <c r="G10" s="15"/>
      <c r="H10" s="15"/>
      <c r="I10" s="15"/>
      <c r="J10" s="4"/>
      <c r="K10" s="4"/>
      <c r="L10" s="4"/>
    </row>
    <row r="11" spans="2:12" ht="32.25" customHeight="1">
      <c r="B11" s="175"/>
      <c r="G11" s="4"/>
      <c r="H11" s="4"/>
      <c r="I11" s="154"/>
      <c r="J11" s="154"/>
      <c r="K11" s="4"/>
      <c r="L11" s="4"/>
    </row>
    <row r="12" spans="2:12" ht="39.75">
      <c r="B12" s="175"/>
      <c r="G12" s="309"/>
      <c r="H12" s="4"/>
      <c r="I12" s="4"/>
      <c r="J12" s="4"/>
      <c r="K12" s="4"/>
      <c r="L12" s="4"/>
    </row>
    <row r="13" spans="2:12" ht="33.75">
      <c r="B13" s="175"/>
      <c r="C13" s="5"/>
      <c r="E13" s="178" t="s">
        <v>573</v>
      </c>
      <c r="F13" s="178"/>
      <c r="G13" s="178"/>
      <c r="H13" s="178"/>
      <c r="I13" s="178"/>
      <c r="J13" s="15"/>
      <c r="K13" s="4"/>
      <c r="L13" s="4"/>
    </row>
    <row r="14" spans="2:12" ht="33.75">
      <c r="B14" s="175"/>
      <c r="C14" s="5"/>
      <c r="E14" s="179" t="s">
        <v>574</v>
      </c>
      <c r="F14" s="317"/>
      <c r="G14" s="179"/>
      <c r="H14" s="179"/>
      <c r="I14" s="179"/>
      <c r="J14" s="319" t="s">
        <v>553</v>
      </c>
      <c r="K14" s="4"/>
      <c r="L14" s="4"/>
    </row>
    <row r="15" spans="2:7" ht="31.5">
      <c r="B15" s="175"/>
      <c r="C15" s="6"/>
      <c r="E15" s="155" t="s">
        <v>126</v>
      </c>
      <c r="G15" s="156"/>
    </row>
    <row r="16" spans="2:7" ht="31.5">
      <c r="B16" s="175"/>
      <c r="C16" s="6"/>
      <c r="D16" s="155"/>
      <c r="G16" s="156"/>
    </row>
    <row r="17" spans="2:10" ht="23.25">
      <c r="B17" s="175"/>
      <c r="C17" s="7" t="s">
        <v>115</v>
      </c>
      <c r="D17" s="7"/>
      <c r="E17" s="320"/>
      <c r="F17" s="320"/>
      <c r="G17" s="320"/>
      <c r="H17" s="320"/>
      <c r="I17" s="320"/>
      <c r="J17" s="320"/>
    </row>
    <row r="18" spans="2:10" ht="23.25">
      <c r="B18" s="175"/>
      <c r="C18" s="7"/>
      <c r="D18" s="7"/>
      <c r="E18" s="320"/>
      <c r="F18" s="320"/>
      <c r="G18" s="320"/>
      <c r="H18" s="320"/>
      <c r="I18" s="320"/>
      <c r="J18" s="320"/>
    </row>
    <row r="19" spans="1:16" ht="23.25" customHeight="1">
      <c r="A19" s="8"/>
      <c r="B19" s="9"/>
      <c r="C19" s="463" t="s">
        <v>116</v>
      </c>
      <c r="D19" s="463"/>
      <c r="E19" s="463"/>
      <c r="F19" s="463"/>
      <c r="G19" s="463"/>
      <c r="H19" s="463"/>
      <c r="I19" s="463"/>
      <c r="J19" s="463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463"/>
      <c r="D20" s="463"/>
      <c r="E20" s="463"/>
      <c r="F20" s="463"/>
      <c r="G20" s="463"/>
      <c r="H20" s="463"/>
      <c r="I20" s="463"/>
      <c r="J20" s="463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320"/>
      <c r="F21" s="320"/>
      <c r="G21" s="320"/>
      <c r="H21" s="320"/>
      <c r="I21" s="320"/>
      <c r="J21" s="320"/>
      <c r="K21" s="8"/>
      <c r="L21" s="8"/>
      <c r="M21" s="8"/>
      <c r="N21" s="8"/>
      <c r="O21" s="8"/>
      <c r="P21" s="8"/>
    </row>
    <row r="22" spans="1:10" ht="23.25" customHeight="1">
      <c r="A22" s="8"/>
      <c r="C22" s="463" t="s">
        <v>117</v>
      </c>
      <c r="D22" s="463"/>
      <c r="E22" s="463"/>
      <c r="F22" s="463"/>
      <c r="G22" s="463"/>
      <c r="H22" s="463"/>
      <c r="I22" s="463"/>
      <c r="J22" s="463"/>
    </row>
    <row r="23" spans="1:10" ht="23.25" customHeight="1">
      <c r="A23" s="8"/>
      <c r="C23" s="463"/>
      <c r="D23" s="463"/>
      <c r="E23" s="463"/>
      <c r="F23" s="463"/>
      <c r="G23" s="463"/>
      <c r="H23" s="463"/>
      <c r="I23" s="463"/>
      <c r="J23" s="463"/>
    </row>
    <row r="24" spans="1:10" ht="23.25">
      <c r="A24" s="8"/>
      <c r="C24" s="7"/>
      <c r="D24" s="7"/>
      <c r="E24" s="320"/>
      <c r="F24" s="320"/>
      <c r="G24" s="320"/>
      <c r="H24" s="320"/>
      <c r="I24" s="320"/>
      <c r="J24" s="320"/>
    </row>
    <row r="25" spans="1:10" ht="23.25">
      <c r="A25" s="8"/>
      <c r="C25" s="10" t="s">
        <v>1</v>
      </c>
      <c r="D25" s="10"/>
      <c r="E25" s="320"/>
      <c r="F25" s="320"/>
      <c r="G25" s="320"/>
      <c r="H25" s="320"/>
      <c r="I25" s="320"/>
      <c r="J25" s="320"/>
    </row>
    <row r="26" spans="1:13" ht="15.75">
      <c r="A26" s="8"/>
      <c r="B26" s="9"/>
      <c r="C26" s="320"/>
      <c r="D26" s="320"/>
      <c r="E26" s="320"/>
      <c r="F26" s="320"/>
      <c r="G26" s="320"/>
      <c r="H26" s="320"/>
      <c r="I26" s="320"/>
      <c r="J26" s="320"/>
      <c r="K26" s="8"/>
      <c r="L26" s="8"/>
      <c r="M26" s="8"/>
    </row>
    <row r="27" spans="1:13" ht="15.75">
      <c r="A27" s="8"/>
      <c r="B27" s="9"/>
      <c r="C27" s="320"/>
      <c r="D27" s="320"/>
      <c r="E27" s="320"/>
      <c r="F27" s="320"/>
      <c r="G27" s="320"/>
      <c r="H27" s="320"/>
      <c r="I27" s="320"/>
      <c r="J27" s="320"/>
      <c r="K27" s="8"/>
      <c r="L27" s="8"/>
      <c r="M27" s="8"/>
    </row>
    <row r="28" spans="1:13" ht="23.25">
      <c r="A28" s="8"/>
      <c r="B28" s="9"/>
      <c r="C28" s="152" t="s">
        <v>562</v>
      </c>
      <c r="D28" s="320"/>
      <c r="E28" s="320"/>
      <c r="F28" s="320"/>
      <c r="G28" s="320"/>
      <c r="H28" s="320"/>
      <c r="I28" s="320"/>
      <c r="J28" s="320"/>
      <c r="K28" s="8"/>
      <c r="L28" s="8"/>
      <c r="M28" s="8"/>
    </row>
    <row r="29" spans="1:13" ht="36" customHeight="1">
      <c r="A29" s="8"/>
      <c r="B29" s="9"/>
      <c r="C29" s="152" t="s">
        <v>109</v>
      </c>
      <c r="D29" s="321"/>
      <c r="E29" s="320"/>
      <c r="F29" s="320"/>
      <c r="G29" s="321"/>
      <c r="H29" s="321"/>
      <c r="I29" s="320"/>
      <c r="J29" s="320"/>
      <c r="K29" s="8"/>
      <c r="L29" s="8"/>
      <c r="M29" s="8"/>
    </row>
    <row r="30" spans="1:13" ht="23.25">
      <c r="A30" s="8"/>
      <c r="B30" s="9"/>
      <c r="C30" s="152" t="s">
        <v>554</v>
      </c>
      <c r="D30" s="320"/>
      <c r="E30" s="320"/>
      <c r="F30" s="320"/>
      <c r="G30" s="320"/>
      <c r="H30" s="320"/>
      <c r="I30" s="320"/>
      <c r="J30" s="320"/>
      <c r="K30" s="8"/>
      <c r="L30" s="8"/>
      <c r="M30" s="8"/>
    </row>
    <row r="31" spans="1:13" ht="15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1"/>
      <c r="F33" s="11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2"/>
      <c r="B36" s="13"/>
      <c r="C36" s="177"/>
      <c r="D36" s="4"/>
      <c r="E36" s="12"/>
      <c r="F36" s="12"/>
      <c r="G36" s="12"/>
      <c r="H36" s="12"/>
      <c r="I36" s="12"/>
      <c r="J36" s="12"/>
      <c r="K36" s="12"/>
      <c r="L36" s="12"/>
      <c r="M36" s="12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insertRows="0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K75"/>
  <sheetViews>
    <sheetView showGridLines="0" defaultGridColor="0" zoomScale="85" zoomScaleNormal="85" colorId="22" workbookViewId="0" topLeftCell="B10">
      <selection activeCell="B1" sqref="B1"/>
    </sheetView>
  </sheetViews>
  <sheetFormatPr defaultColWidth="9.77734375" defaultRowHeight="15"/>
  <cols>
    <col min="1" max="1" width="7.21484375" style="239" hidden="1" customWidth="1"/>
    <col min="2" max="2" width="3.77734375" style="147" customWidth="1"/>
    <col min="3" max="3" width="55.5546875" style="234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1" ht="9.75" customHeight="1">
      <c r="A1" s="35"/>
      <c r="B1" s="35"/>
      <c r="C1" s="110"/>
      <c r="D1" s="250"/>
      <c r="E1" s="235"/>
      <c r="F1" s="235"/>
      <c r="G1" s="235"/>
      <c r="H1" s="235"/>
      <c r="I1" s="235"/>
      <c r="K1" s="215"/>
    </row>
    <row r="2" spans="1:11" ht="18">
      <c r="A2" s="34"/>
      <c r="B2" s="111" t="s">
        <v>44</v>
      </c>
      <c r="C2" s="44" t="s">
        <v>84</v>
      </c>
      <c r="D2" s="240"/>
      <c r="K2" s="215"/>
    </row>
    <row r="3" spans="1:11" ht="18">
      <c r="A3" s="34"/>
      <c r="B3" s="111"/>
      <c r="C3" s="44" t="s">
        <v>85</v>
      </c>
      <c r="D3" s="240"/>
      <c r="K3" s="215"/>
    </row>
    <row r="4" spans="1:11" ht="16.5" thickBot="1">
      <c r="A4" s="34"/>
      <c r="B4" s="111"/>
      <c r="C4" s="50"/>
      <c r="D4" s="286"/>
      <c r="K4" s="215"/>
    </row>
    <row r="5" spans="1:11" ht="16.5" thickTop="1">
      <c r="A5" s="112"/>
      <c r="B5" s="113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57"/>
      <c r="C6" s="47" t="str">
        <f>'Cover page'!E13</f>
        <v>Member state: Hungary</v>
      </c>
      <c r="D6" s="25"/>
      <c r="E6" s="468" t="s">
        <v>2</v>
      </c>
      <c r="F6" s="468"/>
      <c r="G6" s="27"/>
      <c r="H6" s="260"/>
      <c r="I6" s="270"/>
    </row>
    <row r="7" spans="1:9" ht="15.75">
      <c r="A7" s="114"/>
      <c r="B7" s="57"/>
      <c r="C7" s="230" t="s">
        <v>575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62"/>
      <c r="I7" s="270"/>
    </row>
    <row r="8" spans="1:9" ht="15.75">
      <c r="A8" s="114"/>
      <c r="B8" s="57"/>
      <c r="C8" s="318" t="str">
        <f>'Cover page'!E14</f>
        <v>Date: 30/09/2011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57"/>
      <c r="C9" s="48"/>
      <c r="D9" s="243"/>
      <c r="E9" s="243"/>
      <c r="F9" s="243"/>
      <c r="G9" s="299"/>
      <c r="H9" s="290"/>
      <c r="I9" s="270"/>
    </row>
    <row r="10" spans="1:9" ht="17.25" thickBot="1" thickTop="1">
      <c r="A10" s="310" t="s">
        <v>481</v>
      </c>
      <c r="B10" s="57"/>
      <c r="C10" s="115" t="s">
        <v>113</v>
      </c>
      <c r="D10" s="340">
        <v>28761</v>
      </c>
      <c r="E10" s="340">
        <v>-18345</v>
      </c>
      <c r="F10" s="340">
        <v>99150</v>
      </c>
      <c r="G10" s="341">
        <v>220197</v>
      </c>
      <c r="H10" s="141"/>
      <c r="I10" s="270"/>
    </row>
    <row r="11" spans="1:9" ht="6" customHeight="1" thickTop="1">
      <c r="A11" s="310"/>
      <c r="B11" s="57"/>
      <c r="C11" s="461"/>
      <c r="D11" s="457"/>
      <c r="E11" s="457"/>
      <c r="F11" s="457"/>
      <c r="G11" s="458"/>
      <c r="H11" s="144"/>
      <c r="I11" s="270"/>
    </row>
    <row r="12" spans="1:9" s="226" customFormat="1" ht="16.5" customHeight="1">
      <c r="A12" s="310" t="s">
        <v>482</v>
      </c>
      <c r="B12" s="116"/>
      <c r="C12" s="460" t="s">
        <v>142</v>
      </c>
      <c r="D12" s="459">
        <f>IF(AND(D13="M",D14="M",D15="M",D22="M",D27="M"),"M",D13+D14+D15+D22+D27)</f>
        <v>124123</v>
      </c>
      <c r="E12" s="459">
        <f>IF(AND(E13="M",E14="M",E15="M",E22="M",E27="M"),"M",E13+E14+E15+E22+E27)</f>
        <v>178578</v>
      </c>
      <c r="F12" s="459">
        <f>IF(AND(F13="M",F14="M",F15="M",F22="M",F27="M"),"M",F13+F14+F15+F22+F27)</f>
        <v>-60825</v>
      </c>
      <c r="G12" s="459">
        <f>IF(AND(G13="M",G14="M",G15="M",G22="M",G27="M"),"M",G13+G14+G15+G22+G27)</f>
        <v>-173218</v>
      </c>
      <c r="H12" s="384"/>
      <c r="I12" s="291"/>
    </row>
    <row r="13" spans="1:9" s="226" customFormat="1" ht="16.5" customHeight="1">
      <c r="A13" s="310" t="s">
        <v>483</v>
      </c>
      <c r="B13" s="117"/>
      <c r="C13" s="385" t="s">
        <v>87</v>
      </c>
      <c r="D13" s="386">
        <v>150684</v>
      </c>
      <c r="E13" s="386">
        <v>152777</v>
      </c>
      <c r="F13" s="386">
        <v>-11417</v>
      </c>
      <c r="G13" s="386">
        <v>-165172</v>
      </c>
      <c r="H13" s="384"/>
      <c r="I13" s="291"/>
    </row>
    <row r="14" spans="1:9" s="226" customFormat="1" ht="16.5" customHeight="1">
      <c r="A14" s="310" t="s">
        <v>484</v>
      </c>
      <c r="B14" s="117"/>
      <c r="C14" s="385" t="s">
        <v>97</v>
      </c>
      <c r="D14" s="386">
        <v>8568</v>
      </c>
      <c r="E14" s="386">
        <v>41298</v>
      </c>
      <c r="F14" s="386">
        <v>-65381</v>
      </c>
      <c r="G14" s="386">
        <v>-12296</v>
      </c>
      <c r="H14" s="384"/>
      <c r="I14" s="291"/>
    </row>
    <row r="15" spans="1:9" s="226" customFormat="1" ht="16.5" customHeight="1">
      <c r="A15" s="310" t="s">
        <v>485</v>
      </c>
      <c r="B15" s="117"/>
      <c r="C15" s="385" t="s">
        <v>45</v>
      </c>
      <c r="D15" s="386">
        <v>-11157</v>
      </c>
      <c r="E15" s="386">
        <v>4394</v>
      </c>
      <c r="F15" s="386">
        <v>7507</v>
      </c>
      <c r="G15" s="386">
        <v>-7931</v>
      </c>
      <c r="H15" s="384"/>
      <c r="I15" s="291"/>
    </row>
    <row r="16" spans="1:9" s="226" customFormat="1" ht="16.5" customHeight="1">
      <c r="A16" s="310" t="s">
        <v>486</v>
      </c>
      <c r="B16" s="117"/>
      <c r="C16" s="387" t="s">
        <v>77</v>
      </c>
      <c r="D16" s="388">
        <v>14000</v>
      </c>
      <c r="E16" s="389">
        <v>18223</v>
      </c>
      <c r="F16" s="389">
        <v>15699</v>
      </c>
      <c r="G16" s="390">
        <v>16821</v>
      </c>
      <c r="H16" s="384"/>
      <c r="I16" s="291"/>
    </row>
    <row r="17" spans="1:9" s="226" customFormat="1" ht="16.5" customHeight="1">
      <c r="A17" s="310" t="s">
        <v>487</v>
      </c>
      <c r="B17" s="117"/>
      <c r="C17" s="387" t="s">
        <v>78</v>
      </c>
      <c r="D17" s="391">
        <v>-25157</v>
      </c>
      <c r="E17" s="392">
        <v>-13829</v>
      </c>
      <c r="F17" s="392">
        <v>-8192</v>
      </c>
      <c r="G17" s="393">
        <v>-24752</v>
      </c>
      <c r="H17" s="384"/>
      <c r="I17" s="291"/>
    </row>
    <row r="18" spans="1:9" s="226" customFormat="1" ht="16.5" customHeight="1">
      <c r="A18" s="310" t="s">
        <v>488</v>
      </c>
      <c r="B18" s="117"/>
      <c r="C18" s="394" t="s">
        <v>134</v>
      </c>
      <c r="D18" s="386">
        <v>-11057</v>
      </c>
      <c r="E18" s="386">
        <v>2710</v>
      </c>
      <c r="F18" s="386">
        <v>8821</v>
      </c>
      <c r="G18" s="386">
        <v>-6871</v>
      </c>
      <c r="H18" s="384"/>
      <c r="I18" s="291"/>
    </row>
    <row r="19" spans="1:9" s="226" customFormat="1" ht="16.5" customHeight="1">
      <c r="A19" s="310" t="s">
        <v>489</v>
      </c>
      <c r="B19" s="117"/>
      <c r="C19" s="394" t="s">
        <v>128</v>
      </c>
      <c r="D19" s="386">
        <v>-100</v>
      </c>
      <c r="E19" s="386">
        <v>1684</v>
      </c>
      <c r="F19" s="386">
        <v>-1314</v>
      </c>
      <c r="G19" s="386">
        <v>-1060</v>
      </c>
      <c r="H19" s="384"/>
      <c r="I19" s="291"/>
    </row>
    <row r="20" spans="1:9" s="226" customFormat="1" ht="16.5" customHeight="1">
      <c r="A20" s="310" t="s">
        <v>490</v>
      </c>
      <c r="B20" s="117"/>
      <c r="C20" s="395" t="s">
        <v>124</v>
      </c>
      <c r="D20" s="396">
        <v>13605</v>
      </c>
      <c r="E20" s="397">
        <v>12900</v>
      </c>
      <c r="F20" s="397">
        <v>9211</v>
      </c>
      <c r="G20" s="398">
        <v>10092.6</v>
      </c>
      <c r="H20" s="384"/>
      <c r="I20" s="291"/>
    </row>
    <row r="21" spans="1:9" s="226" customFormat="1" ht="16.5" customHeight="1">
      <c r="A21" s="310" t="s">
        <v>491</v>
      </c>
      <c r="B21" s="117"/>
      <c r="C21" s="395" t="s">
        <v>125</v>
      </c>
      <c r="D21" s="399">
        <v>-13705</v>
      </c>
      <c r="E21" s="400">
        <v>-11216</v>
      </c>
      <c r="F21" s="400">
        <v>-10525</v>
      </c>
      <c r="G21" s="401">
        <v>-11152.6</v>
      </c>
      <c r="H21" s="384"/>
      <c r="I21" s="291"/>
    </row>
    <row r="22" spans="1:9" s="226" customFormat="1" ht="16.5" customHeight="1">
      <c r="A22" s="310" t="s">
        <v>492</v>
      </c>
      <c r="B22" s="117"/>
      <c r="C22" s="385" t="s">
        <v>46</v>
      </c>
      <c r="D22" s="386">
        <v>-20982</v>
      </c>
      <c r="E22" s="386">
        <v>-18841</v>
      </c>
      <c r="F22" s="386">
        <v>7490</v>
      </c>
      <c r="G22" s="386">
        <v>9718</v>
      </c>
      <c r="H22" s="384"/>
      <c r="I22" s="291"/>
    </row>
    <row r="23" spans="1:9" s="226" customFormat="1" ht="16.5" customHeight="1">
      <c r="A23" s="310" t="s">
        <v>493</v>
      </c>
      <c r="B23" s="117"/>
      <c r="C23" s="394" t="s">
        <v>143</v>
      </c>
      <c r="D23" s="386">
        <v>2659</v>
      </c>
      <c r="E23" s="386">
        <v>-2946</v>
      </c>
      <c r="F23" s="386">
        <v>467.0000000000005</v>
      </c>
      <c r="G23" s="386">
        <v>-1542</v>
      </c>
      <c r="H23" s="384"/>
      <c r="I23" s="291"/>
    </row>
    <row r="24" spans="1:9" s="226" customFormat="1" ht="16.5" customHeight="1">
      <c r="A24" s="310" t="s">
        <v>494</v>
      </c>
      <c r="B24" s="117"/>
      <c r="C24" s="394" t="s">
        <v>135</v>
      </c>
      <c r="D24" s="386">
        <v>-23641</v>
      </c>
      <c r="E24" s="386">
        <v>-15895</v>
      </c>
      <c r="F24" s="386">
        <v>7023</v>
      </c>
      <c r="G24" s="386">
        <v>11260</v>
      </c>
      <c r="H24" s="384"/>
      <c r="I24" s="291"/>
    </row>
    <row r="25" spans="1:9" s="226" customFormat="1" ht="16.5" customHeight="1">
      <c r="A25" s="310" t="s">
        <v>495</v>
      </c>
      <c r="B25" s="117"/>
      <c r="C25" s="395" t="s">
        <v>129</v>
      </c>
      <c r="D25" s="402">
        <v>5894</v>
      </c>
      <c r="E25" s="403">
        <v>8390</v>
      </c>
      <c r="F25" s="403">
        <v>11250</v>
      </c>
      <c r="G25" s="404">
        <v>17113.271</v>
      </c>
      <c r="H25" s="384"/>
      <c r="I25" s="291"/>
    </row>
    <row r="26" spans="1:9" s="226" customFormat="1" ht="16.5" customHeight="1">
      <c r="A26" s="310" t="s">
        <v>496</v>
      </c>
      <c r="B26" s="117"/>
      <c r="C26" s="395" t="s">
        <v>130</v>
      </c>
      <c r="D26" s="402">
        <v>-29535</v>
      </c>
      <c r="E26" s="403">
        <v>-24285</v>
      </c>
      <c r="F26" s="403">
        <v>-4227</v>
      </c>
      <c r="G26" s="404">
        <v>-5853.270999999999</v>
      </c>
      <c r="H26" s="384"/>
      <c r="I26" s="291"/>
    </row>
    <row r="27" spans="1:9" s="226" customFormat="1" ht="16.5" customHeight="1">
      <c r="A27" s="310" t="s">
        <v>497</v>
      </c>
      <c r="B27" s="117"/>
      <c r="C27" s="385" t="s">
        <v>88</v>
      </c>
      <c r="D27" s="386">
        <v>-2989.999999999994</v>
      </c>
      <c r="E27" s="386">
        <v>-1050</v>
      </c>
      <c r="F27" s="386">
        <v>975.9999999999976</v>
      </c>
      <c r="G27" s="386">
        <v>2463</v>
      </c>
      <c r="H27" s="384"/>
      <c r="I27" s="291"/>
    </row>
    <row r="28" spans="1:9" s="226" customFormat="1" ht="16.5" customHeight="1">
      <c r="A28" s="310"/>
      <c r="B28" s="117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498</v>
      </c>
      <c r="B29" s="117"/>
      <c r="C29" s="127" t="s">
        <v>252</v>
      </c>
      <c r="D29" s="383">
        <f>IF(AND(D30="M",D31="M",D33="M",D34="M",D36="M",D38="M",D39="M",D40="M"),"M",SUM(D30:D31)+SUM(D33:D34)+D36+SUM(D38:D40))</f>
        <v>53084.99999999999</v>
      </c>
      <c r="E29" s="383">
        <f>IF(AND(E30="M",E31="M",E33="M",E34="M",E36="M",E38="M",E39="M",E40="M"),"M",SUM(E30:E31)+SUM(E33:E34)+E36+SUM(E38:E40))</f>
        <v>102955</v>
      </c>
      <c r="F29" s="383">
        <f>IF(AND(F30="M",F31="M",F33="M",F34="M",F36="M",F38="M",F39="M",F40="M"),"M",SUM(F30:F31)+SUM(F33:F34)+F36+SUM(F38:F40))</f>
        <v>-15069</v>
      </c>
      <c r="G29" s="383">
        <f>IF(AND(G30="M",G31="M",G33="M",G34="M",G36="M",G38="M",G39="M",G40="M"),"M",SUM(G30:G31)+SUM(G33:G34)+G36+SUM(G38:G40))</f>
        <v>97987</v>
      </c>
      <c r="H29" s="384"/>
      <c r="I29" s="291"/>
    </row>
    <row r="30" spans="1:9" s="226" customFormat="1" ht="16.5" customHeight="1">
      <c r="A30" s="310" t="s">
        <v>499</v>
      </c>
      <c r="B30" s="117"/>
      <c r="C30" s="385" t="s">
        <v>91</v>
      </c>
      <c r="D30" s="386">
        <v>0</v>
      </c>
      <c r="E30" s="386">
        <v>0</v>
      </c>
      <c r="F30" s="386">
        <v>0</v>
      </c>
      <c r="G30" s="386">
        <v>0</v>
      </c>
      <c r="H30" s="384"/>
      <c r="I30" s="291"/>
    </row>
    <row r="31" spans="1:9" s="226" customFormat="1" ht="16.5" customHeight="1">
      <c r="A31" s="310" t="s">
        <v>500</v>
      </c>
      <c r="B31" s="117"/>
      <c r="C31" s="385" t="s">
        <v>101</v>
      </c>
      <c r="D31" s="386">
        <v>54748</v>
      </c>
      <c r="E31" s="386">
        <v>42321</v>
      </c>
      <c r="F31" s="386">
        <v>-29165</v>
      </c>
      <c r="G31" s="386">
        <v>-13241</v>
      </c>
      <c r="H31" s="384"/>
      <c r="I31" s="291"/>
    </row>
    <row r="32" spans="1:9" s="226" customFormat="1" ht="16.5" customHeight="1">
      <c r="A32" s="310"/>
      <c r="B32" s="117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501</v>
      </c>
      <c r="B33" s="117"/>
      <c r="C33" s="385" t="s">
        <v>99</v>
      </c>
      <c r="D33" s="386">
        <v>0</v>
      </c>
      <c r="E33" s="386">
        <v>0</v>
      </c>
      <c r="F33" s="386">
        <v>0</v>
      </c>
      <c r="G33" s="386">
        <v>0</v>
      </c>
      <c r="H33" s="384"/>
      <c r="I33" s="291"/>
    </row>
    <row r="34" spans="1:9" s="226" customFormat="1" ht="16.5" customHeight="1">
      <c r="A34" s="310" t="s">
        <v>502</v>
      </c>
      <c r="B34" s="117"/>
      <c r="C34" s="385" t="s">
        <v>98</v>
      </c>
      <c r="D34" s="386">
        <v>-1608</v>
      </c>
      <c r="E34" s="386">
        <v>-2303</v>
      </c>
      <c r="F34" s="386">
        <v>853</v>
      </c>
      <c r="G34" s="386">
        <v>199</v>
      </c>
      <c r="H34" s="384"/>
      <c r="I34" s="291"/>
    </row>
    <row r="35" spans="1:9" s="226" customFormat="1" ht="16.5" customHeight="1">
      <c r="A35" s="310" t="s">
        <v>503</v>
      </c>
      <c r="B35" s="117"/>
      <c r="C35" s="394" t="s">
        <v>123</v>
      </c>
      <c r="D35" s="386">
        <v>0</v>
      </c>
      <c r="E35" s="386">
        <v>0</v>
      </c>
      <c r="F35" s="386">
        <v>0</v>
      </c>
      <c r="G35" s="386">
        <v>0</v>
      </c>
      <c r="H35" s="384"/>
      <c r="I35" s="291"/>
    </row>
    <row r="36" spans="1:9" s="226" customFormat="1" ht="16.5" customHeight="1">
      <c r="A36" s="310" t="s">
        <v>504</v>
      </c>
      <c r="B36" s="117"/>
      <c r="C36" s="411" t="s">
        <v>100</v>
      </c>
      <c r="D36" s="386">
        <v>0</v>
      </c>
      <c r="E36" s="386">
        <v>0</v>
      </c>
      <c r="F36" s="386">
        <v>0</v>
      </c>
      <c r="G36" s="386">
        <v>0</v>
      </c>
      <c r="H36" s="384"/>
      <c r="I36" s="291"/>
    </row>
    <row r="37" spans="1:9" s="226" customFormat="1" ht="16.5" customHeight="1">
      <c r="A37" s="310"/>
      <c r="B37" s="117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505</v>
      </c>
      <c r="B38" s="117"/>
      <c r="C38" s="385" t="s">
        <v>144</v>
      </c>
      <c r="D38" s="386">
        <v>-55.000000000007276</v>
      </c>
      <c r="E38" s="386">
        <v>62937</v>
      </c>
      <c r="F38" s="386">
        <v>13243</v>
      </c>
      <c r="G38" s="386">
        <v>111029</v>
      </c>
      <c r="H38" s="384"/>
      <c r="I38" s="291"/>
    </row>
    <row r="39" spans="1:9" s="226" customFormat="1" ht="16.5" customHeight="1">
      <c r="A39" s="310" t="s">
        <v>506</v>
      </c>
      <c r="B39" s="117"/>
      <c r="C39" s="385" t="s">
        <v>145</v>
      </c>
      <c r="D39" s="386">
        <v>0</v>
      </c>
      <c r="E39" s="386">
        <v>0</v>
      </c>
      <c r="F39" s="386">
        <v>0</v>
      </c>
      <c r="G39" s="386">
        <v>0</v>
      </c>
      <c r="H39" s="384"/>
      <c r="I39" s="291"/>
    </row>
    <row r="40" spans="1:9" s="226" customFormat="1" ht="16.5" customHeight="1">
      <c r="A40" s="310" t="s">
        <v>507</v>
      </c>
      <c r="B40" s="117"/>
      <c r="C40" s="385" t="s">
        <v>146</v>
      </c>
      <c r="D40" s="386">
        <v>0</v>
      </c>
      <c r="E40" s="386">
        <v>0</v>
      </c>
      <c r="F40" s="386">
        <v>0</v>
      </c>
      <c r="G40" s="386">
        <v>0</v>
      </c>
      <c r="H40" s="384"/>
      <c r="I40" s="291"/>
    </row>
    <row r="41" spans="1:9" s="226" customFormat="1" ht="16.5" customHeight="1">
      <c r="A41" s="310"/>
      <c r="B41" s="117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508</v>
      </c>
      <c r="B42" s="117"/>
      <c r="C42" s="127" t="s">
        <v>92</v>
      </c>
      <c r="D42" s="386">
        <v>7276</v>
      </c>
      <c r="E42" s="386">
        <v>-7284</v>
      </c>
      <c r="F42" s="386">
        <v>16409</v>
      </c>
      <c r="G42" s="386">
        <v>26586</v>
      </c>
      <c r="H42" s="384"/>
      <c r="I42" s="291"/>
    </row>
    <row r="43" spans="1:9" s="226" customFormat="1" ht="16.5" customHeight="1">
      <c r="A43" s="310" t="s">
        <v>509</v>
      </c>
      <c r="B43" s="117"/>
      <c r="C43" s="385" t="s">
        <v>110</v>
      </c>
      <c r="D43" s="386">
        <v>7276</v>
      </c>
      <c r="E43" s="386">
        <v>-7284</v>
      </c>
      <c r="F43" s="386">
        <v>16409</v>
      </c>
      <c r="G43" s="386">
        <v>26586</v>
      </c>
      <c r="H43" s="384"/>
      <c r="I43" s="291"/>
    </row>
    <row r="44" spans="1:9" s="226" customFormat="1" ht="16.5" customHeight="1">
      <c r="A44" s="310" t="s">
        <v>510</v>
      </c>
      <c r="B44" s="117"/>
      <c r="C44" s="385" t="s">
        <v>90</v>
      </c>
      <c r="D44" s="386">
        <v>0</v>
      </c>
      <c r="E44" s="386">
        <v>0</v>
      </c>
      <c r="F44" s="386">
        <v>0</v>
      </c>
      <c r="G44" s="386">
        <v>0</v>
      </c>
      <c r="H44" s="384"/>
      <c r="I44" s="291"/>
    </row>
    <row r="45" spans="1:9" ht="12.75" customHeight="1" thickBot="1">
      <c r="A45" s="310"/>
      <c r="B45" s="117"/>
      <c r="C45" s="118"/>
      <c r="D45" s="412"/>
      <c r="E45" s="413"/>
      <c r="F45" s="413"/>
      <c r="G45" s="414"/>
      <c r="H45" s="415"/>
      <c r="I45" s="291"/>
    </row>
    <row r="46" spans="1:9" s="226" customFormat="1" ht="20.25" customHeight="1" thickBot="1" thickTop="1">
      <c r="A46" s="312" t="s">
        <v>511</v>
      </c>
      <c r="B46" s="117"/>
      <c r="C46" s="115" t="s">
        <v>162</v>
      </c>
      <c r="D46" s="343">
        <v>213245</v>
      </c>
      <c r="E46" s="343">
        <v>255904</v>
      </c>
      <c r="F46" s="343">
        <v>39665</v>
      </c>
      <c r="G46" s="344">
        <v>171552</v>
      </c>
      <c r="H46" s="143"/>
      <c r="I46" s="291"/>
    </row>
    <row r="47" spans="1:9" s="231" customFormat="1" ht="9" customHeight="1" thickBot="1" thickTop="1">
      <c r="A47" s="310"/>
      <c r="B47" s="57"/>
      <c r="C47" s="120"/>
      <c r="D47" s="345"/>
      <c r="E47" s="345"/>
      <c r="F47" s="345"/>
      <c r="G47" s="345"/>
      <c r="H47" s="145"/>
      <c r="I47" s="270"/>
    </row>
    <row r="48" spans="1:9" s="231" customFormat="1" ht="9" customHeight="1" thickBot="1" thickTop="1">
      <c r="A48" s="310"/>
      <c r="B48" s="57"/>
      <c r="C48" s="121"/>
      <c r="D48" s="346"/>
      <c r="E48" s="347"/>
      <c r="F48" s="347"/>
      <c r="G48" s="347"/>
      <c r="H48" s="146"/>
      <c r="I48" s="270"/>
    </row>
    <row r="49" spans="1:9" s="231" customFormat="1" ht="18.75" thickBot="1" thickTop="1">
      <c r="A49" s="312" t="s">
        <v>512</v>
      </c>
      <c r="B49" s="57"/>
      <c r="C49" s="115" t="s">
        <v>163</v>
      </c>
      <c r="D49" s="340">
        <v>729570</v>
      </c>
      <c r="E49" s="340">
        <v>914044</v>
      </c>
      <c r="F49" s="340">
        <v>1031943</v>
      </c>
      <c r="G49" s="341">
        <v>1226926</v>
      </c>
      <c r="H49" s="141"/>
      <c r="I49" s="270"/>
    </row>
    <row r="50" spans="1:9" s="231" customFormat="1" ht="15.75" thickTop="1">
      <c r="A50" s="310" t="s">
        <v>513</v>
      </c>
      <c r="B50" s="57"/>
      <c r="C50" s="385" t="s">
        <v>164</v>
      </c>
      <c r="D50" s="386">
        <v>780242</v>
      </c>
      <c r="E50" s="386">
        <v>1036146</v>
      </c>
      <c r="F50" s="386">
        <v>1075811</v>
      </c>
      <c r="G50" s="386">
        <v>1247363</v>
      </c>
      <c r="H50" s="384"/>
      <c r="I50" s="270"/>
    </row>
    <row r="51" spans="1:9" s="231" customFormat="1" ht="15">
      <c r="A51" s="310" t="s">
        <v>514</v>
      </c>
      <c r="B51" s="57"/>
      <c r="C51" s="453" t="s">
        <v>165</v>
      </c>
      <c r="D51" s="454">
        <v>50672</v>
      </c>
      <c r="E51" s="454">
        <v>122102</v>
      </c>
      <c r="F51" s="454">
        <v>43868</v>
      </c>
      <c r="G51" s="454">
        <v>20437</v>
      </c>
      <c r="H51" s="455"/>
      <c r="I51" s="270"/>
    </row>
    <row r="52" spans="1:9" s="231" customFormat="1" ht="9.75" customHeight="1" thickBot="1">
      <c r="A52" s="114"/>
      <c r="B52" s="57"/>
      <c r="C52" s="118"/>
      <c r="D52" s="142"/>
      <c r="E52" s="142"/>
      <c r="F52" s="142"/>
      <c r="G52" s="142"/>
      <c r="H52" s="300"/>
      <c r="I52" s="270"/>
    </row>
    <row r="53" spans="1:11" s="231" customFormat="1" ht="20.25" thickBot="1" thickTop="1">
      <c r="A53" s="114"/>
      <c r="B53" s="57"/>
      <c r="C53" s="122" t="s">
        <v>94</v>
      </c>
      <c r="D53" s="293"/>
      <c r="E53" s="293"/>
      <c r="F53" s="293"/>
      <c r="G53" s="293"/>
      <c r="H53" s="294"/>
      <c r="I53" s="270"/>
      <c r="K53" s="215"/>
    </row>
    <row r="54" spans="1:11" s="231" customFormat="1" ht="8.25" customHeight="1" thickTop="1">
      <c r="A54" s="114"/>
      <c r="B54" s="57"/>
      <c r="C54" s="123"/>
      <c r="D54" s="295"/>
      <c r="E54" s="296"/>
      <c r="F54" s="296"/>
      <c r="G54" s="296"/>
      <c r="H54" s="296"/>
      <c r="I54" s="270"/>
      <c r="K54" s="215"/>
    </row>
    <row r="55" spans="1:11" s="231" customFormat="1" ht="15.75">
      <c r="A55" s="114"/>
      <c r="B55" s="57"/>
      <c r="C55" s="181"/>
      <c r="D55" s="215"/>
      <c r="E55" s="228"/>
      <c r="F55" s="228"/>
      <c r="G55" s="215"/>
      <c r="H55" s="228"/>
      <c r="I55" s="270"/>
      <c r="K55" s="215"/>
    </row>
    <row r="56" spans="1:11" s="231" customFormat="1" ht="15.75">
      <c r="A56" s="114"/>
      <c r="B56" s="57"/>
      <c r="C56" s="24" t="s">
        <v>147</v>
      </c>
      <c r="D56" s="215"/>
      <c r="E56" s="228"/>
      <c r="F56" s="228"/>
      <c r="G56" s="215" t="s">
        <v>93</v>
      </c>
      <c r="H56" s="228"/>
      <c r="I56" s="270"/>
      <c r="K56" s="215"/>
    </row>
    <row r="57" spans="1:11" s="231" customFormat="1" ht="15.75">
      <c r="A57" s="114"/>
      <c r="B57" s="57"/>
      <c r="C57" s="47" t="s">
        <v>161</v>
      </c>
      <c r="D57" s="215"/>
      <c r="E57" s="228"/>
      <c r="F57" s="228"/>
      <c r="G57" s="215" t="s">
        <v>149</v>
      </c>
      <c r="H57" s="228"/>
      <c r="I57" s="270"/>
      <c r="K57" s="215"/>
    </row>
    <row r="58" spans="1:11" s="231" customFormat="1" ht="15.75">
      <c r="A58" s="114"/>
      <c r="B58" s="57"/>
      <c r="C58" s="47" t="s">
        <v>141</v>
      </c>
      <c r="D58" s="215"/>
      <c r="E58" s="228"/>
      <c r="F58" s="228"/>
      <c r="H58" s="228"/>
      <c r="I58" s="270"/>
      <c r="K58" s="215"/>
    </row>
    <row r="59" spans="1:11" ht="9.75" customHeight="1" thickBot="1">
      <c r="A59" s="124"/>
      <c r="B59" s="125"/>
      <c r="C59" s="126"/>
      <c r="D59" s="307"/>
      <c r="E59" s="302"/>
      <c r="F59" s="302"/>
      <c r="G59" s="302"/>
      <c r="H59" s="302"/>
      <c r="I59" s="272"/>
      <c r="K59" s="215"/>
    </row>
    <row r="60" spans="2:11" ht="16.5" thickTop="1">
      <c r="B60" s="303"/>
      <c r="C60" s="242"/>
      <c r="D60" s="304"/>
      <c r="E60" s="304"/>
      <c r="F60" s="304"/>
      <c r="G60" s="304"/>
      <c r="H60" s="304"/>
      <c r="I60" s="215"/>
      <c r="J60" s="215"/>
      <c r="K60" s="215"/>
    </row>
    <row r="61" spans="4:8" ht="15">
      <c r="D61" s="308"/>
      <c r="E61" s="308"/>
      <c r="F61" s="308"/>
      <c r="G61" s="308"/>
      <c r="H61" s="308"/>
    </row>
    <row r="62" spans="1:10" s="231" customFormat="1" ht="30" customHeight="1">
      <c r="A62" s="239"/>
      <c r="B62" s="203" t="s">
        <v>172</v>
      </c>
      <c r="C62" s="196"/>
      <c r="D62" s="469" t="str">
        <f>IF(COUNTA(D10:G10,D12:G27,D29:G31,D33:G36,D38:G40,D42:G44,D46:G46,D49:G51)/136*100=100,"OK - Table 3D is fully completed","WARNING - Table 3D is not fully completed, please fill in figure, L, M or 0")</f>
        <v>OK - Table 3D is fully completed</v>
      </c>
      <c r="E62" s="469"/>
      <c r="F62" s="469"/>
      <c r="G62" s="469"/>
      <c r="H62" s="275"/>
      <c r="I62" s="224"/>
      <c r="J62" s="238"/>
    </row>
    <row r="63" spans="1:10" s="231" customFormat="1" ht="15">
      <c r="A63" s="239"/>
      <c r="B63" s="186" t="s">
        <v>173</v>
      </c>
      <c r="C63" s="110"/>
      <c r="D63" s="37"/>
      <c r="E63" s="37"/>
      <c r="F63" s="37"/>
      <c r="G63" s="37"/>
      <c r="H63" s="250"/>
      <c r="I63" s="225"/>
      <c r="J63" s="238"/>
    </row>
    <row r="64" spans="1:10" s="231" customFormat="1" ht="15.75">
      <c r="A64" s="239"/>
      <c r="B64" s="205"/>
      <c r="C64" s="198" t="s">
        <v>225</v>
      </c>
      <c r="D64" s="378">
        <f>IF(D46="M",0,D46)-IF(D10="M",0,D10)-IF(D12="M",0,D12)-IF(D29="M",0,D29)-IF(D42="M",0,D42)</f>
        <v>7.275957614183426E-12</v>
      </c>
      <c r="E64" s="378">
        <f>IF(E46="M",0,E46)-IF(E10="M",0,E10)-IF(E12="M",0,E12)-IF(E29="M",0,E29)-IF(E42="M",0,E42)</f>
        <v>0</v>
      </c>
      <c r="F64" s="378">
        <f>IF(F46="M",0,F46)-IF(F10="M",0,F10)-IF(F12="M",0,F12)-IF(F29="M",0,F29)-IF(F42="M",0,F42)</f>
        <v>0</v>
      </c>
      <c r="G64" s="378">
        <f>IF(G46="M",0,G46)-IF(G10="M",0,G10)-IF(G12="M",0,G12)-IF(G29="M",0,G29)-IF(G42="M",0,G42)</f>
        <v>0</v>
      </c>
      <c r="H64" s="298"/>
      <c r="I64" s="225"/>
      <c r="J64" s="238"/>
    </row>
    <row r="65" spans="1:10" s="231" customFormat="1" ht="15.75">
      <c r="A65" s="239"/>
      <c r="B65" s="205"/>
      <c r="C65" s="198" t="s">
        <v>226</v>
      </c>
      <c r="D65" s="378">
        <f>IF(D12="M",0,D12)-IF(D13="M",0,D13)-IF(D14="M",0,D14)-IF(D15="M",0,D15)-IF(D22="M",0,D22)-IF(D27="M",0,D27)</f>
        <v>-5.9117155615240335E-12</v>
      </c>
      <c r="E65" s="378">
        <f>IF(E12="M",0,E12)-IF(E13="M",0,E13)-IF(E14="M",0,E14)-IF(E15="M",0,E15)-IF(E22="M",0,E22)-IF(E27="M",0,E27)</f>
        <v>0</v>
      </c>
      <c r="F65" s="378">
        <f>IF(F12="M",0,F12)-IF(F13="M",0,F13)-IF(F14="M",0,F14)-IF(F15="M",0,F15)-IF(F22="M",0,F22)-IF(F27="M",0,F27)</f>
        <v>2.3874235921539366E-12</v>
      </c>
      <c r="G65" s="378">
        <f>IF(G12="M",0,G12)-IF(G13="M",0,G13)-IF(G14="M",0,G14)-IF(G15="M",0,G15)-IF(G22="M",0,G22)-IF(G27="M",0,G27)</f>
        <v>0</v>
      </c>
      <c r="H65" s="298"/>
      <c r="I65" s="225"/>
      <c r="J65" s="238"/>
    </row>
    <row r="66" spans="1:10" s="231" customFormat="1" ht="15.75">
      <c r="A66" s="239"/>
      <c r="B66" s="205"/>
      <c r="C66" s="132" t="s">
        <v>227</v>
      </c>
      <c r="D66" s="378">
        <f>IF(D15="M",0,D15)-IF(D18="M",0,D18)-IF(D19="M",0,D19)</f>
        <v>0</v>
      </c>
      <c r="E66" s="378">
        <f>IF(E15="M",0,E15)-IF(E18="M",0,E18)-IF(E19="M",0,E19)</f>
        <v>0</v>
      </c>
      <c r="F66" s="378">
        <f>IF(F15="M",0,F15)-IF(F18="M",0,F18)-IF(F19="M",0,F19)</f>
        <v>0</v>
      </c>
      <c r="G66" s="378">
        <f>IF(G15="M",0,G15)-IF(G18="M",0,G18)-IF(G19="M",0,G19)</f>
        <v>0</v>
      </c>
      <c r="H66" s="298"/>
      <c r="I66" s="225"/>
      <c r="J66" s="238"/>
    </row>
    <row r="67" spans="1:10" s="231" customFormat="1" ht="15.75">
      <c r="A67" s="239"/>
      <c r="B67" s="205"/>
      <c r="C67" s="198" t="s">
        <v>228</v>
      </c>
      <c r="D67" s="378">
        <f>IF(D15="M",0,D15)-IF(D16="M",0,D16)-IF(D17="M",0,D17)</f>
        <v>0</v>
      </c>
      <c r="E67" s="378">
        <f>IF(E15="M",0,E15)-IF(E16="M",0,E16)-IF(E17="M",0,E17)</f>
        <v>0</v>
      </c>
      <c r="F67" s="378">
        <f>IF(F15="M",0,F15)-IF(F16="M",0,F16)-IF(F17="M",0,F17)</f>
        <v>0</v>
      </c>
      <c r="G67" s="378">
        <f>IF(G15="M",0,G15)-IF(G16="M",0,G16)-IF(G17="M",0,G17)</f>
        <v>0</v>
      </c>
      <c r="H67" s="298"/>
      <c r="I67" s="225"/>
      <c r="J67" s="238"/>
    </row>
    <row r="68" spans="1:10" s="231" customFormat="1" ht="15.75">
      <c r="A68" s="239"/>
      <c r="B68" s="205"/>
      <c r="C68" s="198" t="s">
        <v>229</v>
      </c>
      <c r="D68" s="378">
        <f>IF(D19="M",0,D19)-IF(D20="M",0,D20)-IF(D21="M",0,D21)</f>
        <v>0</v>
      </c>
      <c r="E68" s="378">
        <f>IF(E19="M",0,E19)-IF(E20="M",0,E20)-IF(E21="M",0,E21)</f>
        <v>0</v>
      </c>
      <c r="F68" s="378">
        <f>IF(F19="M",0,F19)-IF(F20="M",0,F20)-IF(F21="M",0,F21)</f>
        <v>0</v>
      </c>
      <c r="G68" s="378">
        <f>IF(G19="M",0,G19)-IF(G20="M",0,G20)-IF(G21="M",0,G21)</f>
        <v>0</v>
      </c>
      <c r="H68" s="298"/>
      <c r="I68" s="225"/>
      <c r="J68" s="238"/>
    </row>
    <row r="69" spans="1:10" s="231" customFormat="1" ht="15.75">
      <c r="A69" s="239"/>
      <c r="B69" s="205"/>
      <c r="C69" s="198" t="s">
        <v>230</v>
      </c>
      <c r="D69" s="378">
        <f>IF(D22="M",0,D22)-IF(D23="M",0,D23)-IF(D24="M",0,D24)</f>
        <v>0</v>
      </c>
      <c r="E69" s="378">
        <f>IF(E22="M",0,E22)-IF(E23="M",0,E23)-IF(E24="M",0,E24)</f>
        <v>0</v>
      </c>
      <c r="F69" s="378">
        <f>IF(F22="M",0,F22)-IF(F23="M",0,F23)-IF(F24="M",0,F24)</f>
        <v>0</v>
      </c>
      <c r="G69" s="378">
        <f>IF(G22="M",0,G22)-IF(G23="M",0,G23)-IF(G24="M",0,G24)</f>
        <v>0</v>
      </c>
      <c r="H69" s="298"/>
      <c r="I69" s="225"/>
      <c r="J69" s="238"/>
    </row>
    <row r="70" spans="1:10" s="231" customFormat="1" ht="15.75">
      <c r="A70" s="239"/>
      <c r="B70" s="205"/>
      <c r="C70" s="198" t="s">
        <v>231</v>
      </c>
      <c r="D70" s="378">
        <f>IF(D24="M",0,D24)-IF(D25="M",0,D25)-IF(D26="M",0,D26)</f>
        <v>0</v>
      </c>
      <c r="E70" s="378">
        <f>IF(E24="M",0,E24)-IF(E25="M",0,E25)-IF(E26="M",0,E26)</f>
        <v>0</v>
      </c>
      <c r="F70" s="378">
        <f>IF(F24="M",0,F24)-IF(F25="M",0,F25)-IF(F26="M",0,F26)</f>
        <v>0</v>
      </c>
      <c r="G70" s="378">
        <f>IF(G24="M",0,G24)-IF(G25="M",0,G25)-IF(G26="M",0,G26)</f>
        <v>0</v>
      </c>
      <c r="H70" s="298"/>
      <c r="I70" s="225"/>
      <c r="J70" s="238"/>
    </row>
    <row r="71" spans="1:10" s="231" customFormat="1" ht="34.5">
      <c r="A71" s="239"/>
      <c r="B71" s="205"/>
      <c r="C71" s="198" t="s">
        <v>570</v>
      </c>
      <c r="D71" s="378">
        <f>IF(D29="M",0,D29)-IF(D30="M",0,D30)-IF(D31="M",0,D31)-IF(D33="M",0,D33)-IF(D34="M",0,D34)-IF(D36="M",0,D36)-IF(D38="M",0,D38)-IF(D39="M",0,D39)-IF(D40="M",0,D40)</f>
        <v>0</v>
      </c>
      <c r="E71" s="378">
        <f>IF(E29="M",0,E29)-IF(E30="M",0,E30)-IF(E31="M",0,E31)-IF(E33="M",0,E33)-IF(E34="M",0,E34)-IF(E36="M",0,E36)-IF(E38="M",0,E38)-IF(E39="M",0,E39)-IF(E40="M",0,E40)</f>
        <v>0</v>
      </c>
      <c r="F71" s="378">
        <f>IF(F29="M",0,F29)-IF(F30="M",0,F30)-IF(F31="M",0,F31)-IF(F33="M",0,F33)-IF(F34="M",0,F34)-IF(F36="M",0,F36)-IF(F38="M",0,F38)-IF(F39="M",0,F39)-IF(F40="M",0,F40)</f>
        <v>0</v>
      </c>
      <c r="G71" s="378">
        <f>IF(G29="M",0,G29)-IF(G30="M",0,G30)-IF(G31="M",0,G31)-IF(G33="M",0,G33)-IF(G34="M",0,G34)-IF(G36="M",0,G36)-IF(G38="M",0,G38)-IF(G39="M",0,G39)-IF(G40="M",0,G40)</f>
        <v>0</v>
      </c>
      <c r="H71" s="298"/>
      <c r="I71" s="225"/>
      <c r="J71" s="238"/>
    </row>
    <row r="72" spans="1:9" s="231" customFormat="1" ht="15.75">
      <c r="A72" s="239"/>
      <c r="B72" s="205"/>
      <c r="C72" s="198" t="s">
        <v>232</v>
      </c>
      <c r="D72" s="378">
        <f>IF(D42="M",0,D42)-IF(D43="M",0,D43)-IF(D44="M",0,D44)</f>
        <v>0</v>
      </c>
      <c r="E72" s="378">
        <f>IF(E42="M",0,E42)-IF(E43="M",0,E43)-IF(E44="M",0,E44)</f>
        <v>0</v>
      </c>
      <c r="F72" s="378">
        <f>IF(F42="M",0,F42)-IF(F43="M",0,F43)-IF(F44="M",0,F44)</f>
        <v>0</v>
      </c>
      <c r="G72" s="378">
        <f>IF(G42="M",0,G42)-IF(G43="M",0,G43)-IF(G44="M",0,G44)</f>
        <v>0</v>
      </c>
      <c r="H72" s="250"/>
      <c r="I72" s="225"/>
    </row>
    <row r="73" spans="1:9" s="231" customFormat="1" ht="15.75">
      <c r="A73" s="239"/>
      <c r="B73" s="205"/>
      <c r="C73" s="198" t="s">
        <v>199</v>
      </c>
      <c r="D73" s="378">
        <f>IF(D49="M",0,D49)-IF(D50="M",0,D50)+IF(D51="M",0,D51)</f>
        <v>0</v>
      </c>
      <c r="E73" s="378">
        <f>IF(E49="M",0,E49)-IF(E50="M",0,E50)+IF(E51="M",0,E51)</f>
        <v>0</v>
      </c>
      <c r="F73" s="378">
        <f>IF(F49="M",0,F49)-IF(F50="M",0,F50)+IF(F51="M",0,F51)</f>
        <v>0</v>
      </c>
      <c r="G73" s="378">
        <f>IF(G49="M",0,G49)-IF(G50="M",0,G50)+IF(G51="M",0,G51)</f>
        <v>0</v>
      </c>
      <c r="H73" s="250"/>
      <c r="I73" s="225"/>
    </row>
    <row r="74" spans="1:9" s="231" customFormat="1" ht="15.75">
      <c r="A74" s="239"/>
      <c r="B74" s="200" t="s">
        <v>181</v>
      </c>
      <c r="C74" s="206"/>
      <c r="D74" s="376"/>
      <c r="E74" s="376"/>
      <c r="F74" s="376"/>
      <c r="G74" s="376"/>
      <c r="H74" s="250"/>
      <c r="I74" s="225"/>
    </row>
    <row r="75" spans="1:9" s="231" customFormat="1" ht="15.75">
      <c r="A75" s="239"/>
      <c r="B75" s="207"/>
      <c r="C75" s="202" t="s">
        <v>233</v>
      </c>
      <c r="D75" s="377">
        <f>IF('Table 1'!E13="M",0,'Table 1'!E13)+IF(D10="M",0,D10)</f>
        <v>0</v>
      </c>
      <c r="E75" s="377">
        <f>IF('Table 1'!F13="M",0,'Table 1'!F13)+IF(E10="M",0,E10)</f>
        <v>0</v>
      </c>
      <c r="F75" s="377">
        <f>IF('Table 1'!G13="M",0,'Table 1'!G13)+IF(F10="M",0,F10)</f>
        <v>0</v>
      </c>
      <c r="G75" s="377">
        <f>IF('Table 1'!H13="M",0,'Table 1'!H13)+IF(G10="M",0,G10)</f>
        <v>0</v>
      </c>
      <c r="H75" s="276"/>
      <c r="I75" s="277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K75"/>
  <sheetViews>
    <sheetView showGridLines="0" defaultGridColor="0" zoomScale="85" zoomScaleNormal="85" colorId="22" workbookViewId="0" topLeftCell="B37">
      <selection activeCell="B1" sqref="B1"/>
    </sheetView>
  </sheetViews>
  <sheetFormatPr defaultColWidth="9.77734375" defaultRowHeight="15"/>
  <cols>
    <col min="1" max="1" width="7.21484375" style="239" hidden="1" customWidth="1"/>
    <col min="2" max="2" width="3.77734375" style="147" customWidth="1"/>
    <col min="3" max="3" width="55.5546875" style="234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1" ht="9.75" customHeight="1">
      <c r="A1" s="35"/>
      <c r="B1" s="35"/>
      <c r="C1" s="110"/>
      <c r="D1" s="250"/>
      <c r="E1" s="235"/>
      <c r="F1" s="235"/>
      <c r="G1" s="235"/>
      <c r="H1" s="235"/>
      <c r="I1" s="235"/>
      <c r="K1" s="215"/>
    </row>
    <row r="2" spans="1:11" ht="18">
      <c r="A2" s="34"/>
      <c r="B2" s="111" t="s">
        <v>44</v>
      </c>
      <c r="C2" s="44" t="s">
        <v>82</v>
      </c>
      <c r="D2" s="240"/>
      <c r="K2" s="215"/>
    </row>
    <row r="3" spans="1:11" ht="18">
      <c r="A3" s="34"/>
      <c r="B3" s="111"/>
      <c r="C3" s="44" t="s">
        <v>83</v>
      </c>
      <c r="D3" s="240"/>
      <c r="K3" s="215"/>
    </row>
    <row r="4" spans="1:11" ht="16.5" thickBot="1">
      <c r="A4" s="34"/>
      <c r="B4" s="111"/>
      <c r="C4" s="50"/>
      <c r="D4" s="286"/>
      <c r="K4" s="215"/>
    </row>
    <row r="5" spans="1:11" ht="16.5" thickTop="1">
      <c r="A5" s="112"/>
      <c r="B5" s="113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57"/>
      <c r="C6" s="47" t="str">
        <f>'Cover page'!E13</f>
        <v>Member state: Hungary</v>
      </c>
      <c r="D6" s="25"/>
      <c r="E6" s="468" t="s">
        <v>2</v>
      </c>
      <c r="F6" s="468"/>
      <c r="G6" s="27"/>
      <c r="H6" s="260"/>
      <c r="I6" s="270"/>
    </row>
    <row r="7" spans="1:9" ht="15.75">
      <c r="A7" s="114"/>
      <c r="B7" s="57"/>
      <c r="C7" s="230" t="s">
        <v>575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62"/>
      <c r="I7" s="270"/>
    </row>
    <row r="8" spans="1:9" ht="15.75">
      <c r="A8" s="114"/>
      <c r="B8" s="57"/>
      <c r="C8" s="318" t="str">
        <f>'Cover page'!E14</f>
        <v>Date: 30/09/2011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57"/>
      <c r="C9" s="48"/>
      <c r="D9" s="243"/>
      <c r="E9" s="243"/>
      <c r="F9" s="243"/>
      <c r="G9" s="299"/>
      <c r="H9" s="290"/>
      <c r="I9" s="270"/>
    </row>
    <row r="10" spans="1:9" ht="17.25" thickBot="1" thickTop="1">
      <c r="A10" s="310" t="s">
        <v>515</v>
      </c>
      <c r="B10" s="57"/>
      <c r="C10" s="115" t="s">
        <v>114</v>
      </c>
      <c r="D10" s="340">
        <v>-177173</v>
      </c>
      <c r="E10" s="340">
        <v>80496</v>
      </c>
      <c r="F10" s="340">
        <v>109204</v>
      </c>
      <c r="G10" s="341">
        <v>-34492</v>
      </c>
      <c r="H10" s="141"/>
      <c r="I10" s="270"/>
    </row>
    <row r="11" spans="1:9" ht="6" customHeight="1" thickTop="1">
      <c r="A11" s="310"/>
      <c r="B11" s="57"/>
      <c r="C11" s="461"/>
      <c r="D11" s="457"/>
      <c r="E11" s="457"/>
      <c r="F11" s="457"/>
      <c r="G11" s="458"/>
      <c r="H11" s="144"/>
      <c r="I11" s="270"/>
    </row>
    <row r="12" spans="1:9" s="226" customFormat="1" ht="16.5" customHeight="1">
      <c r="A12" s="310" t="s">
        <v>516</v>
      </c>
      <c r="B12" s="116"/>
      <c r="C12" s="460" t="s">
        <v>142</v>
      </c>
      <c r="D12" s="459">
        <f>IF(AND(D13="M",D14="M",D15="M",D22="M",D27="M"),"M",D13+D14+D15+D22+D27)</f>
        <v>58883</v>
      </c>
      <c r="E12" s="459">
        <f>IF(AND(E13="M",E14="M",E15="M",E22="M",E27="M"),"M",E13+E14+E15+E22+E27)</f>
        <v>-19200.000000000007</v>
      </c>
      <c r="F12" s="459">
        <f>IF(AND(F13="M",F14="M",F15="M",F22="M",F27="M"),"M",F13+F14+F15+F22+F27)</f>
        <v>-36916</v>
      </c>
      <c r="G12" s="459">
        <f>IF(AND(G13="M",G14="M",G15="M",G22="M",G27="M"),"M",G13+G14+G15+G22+G27)</f>
        <v>-340.99999999999443</v>
      </c>
      <c r="H12" s="456"/>
      <c r="I12" s="291"/>
    </row>
    <row r="13" spans="1:9" s="226" customFormat="1" ht="16.5" customHeight="1">
      <c r="A13" s="310" t="s">
        <v>517</v>
      </c>
      <c r="B13" s="117"/>
      <c r="C13" s="385" t="s">
        <v>87</v>
      </c>
      <c r="D13" s="386">
        <v>39772</v>
      </c>
      <c r="E13" s="386">
        <v>-9617</v>
      </c>
      <c r="F13" s="386">
        <v>-21729</v>
      </c>
      <c r="G13" s="386">
        <v>-1316</v>
      </c>
      <c r="H13" s="384"/>
      <c r="I13" s="291"/>
    </row>
    <row r="14" spans="1:9" s="226" customFormat="1" ht="16.5" customHeight="1">
      <c r="A14" s="310" t="s">
        <v>518</v>
      </c>
      <c r="B14" s="117"/>
      <c r="C14" s="385" t="s">
        <v>97</v>
      </c>
      <c r="D14" s="386">
        <v>0</v>
      </c>
      <c r="E14" s="386">
        <v>0</v>
      </c>
      <c r="F14" s="386">
        <v>0</v>
      </c>
      <c r="G14" s="386">
        <v>0</v>
      </c>
      <c r="H14" s="384"/>
      <c r="I14" s="291"/>
    </row>
    <row r="15" spans="1:9" s="226" customFormat="1" ht="16.5" customHeight="1">
      <c r="A15" s="310" t="s">
        <v>519</v>
      </c>
      <c r="B15" s="117"/>
      <c r="C15" s="385" t="s">
        <v>45</v>
      </c>
      <c r="D15" s="386">
        <v>-47</v>
      </c>
      <c r="E15" s="386">
        <v>-58</v>
      </c>
      <c r="F15" s="386">
        <v>-15</v>
      </c>
      <c r="G15" s="386">
        <v>-47</v>
      </c>
      <c r="H15" s="384"/>
      <c r="I15" s="291"/>
    </row>
    <row r="16" spans="1:9" s="226" customFormat="1" ht="16.5" customHeight="1">
      <c r="A16" s="310" t="s">
        <v>520</v>
      </c>
      <c r="B16" s="117"/>
      <c r="C16" s="387" t="s">
        <v>77</v>
      </c>
      <c r="D16" s="388">
        <v>900</v>
      </c>
      <c r="E16" s="389">
        <v>651</v>
      </c>
      <c r="F16" s="389">
        <v>150</v>
      </c>
      <c r="G16" s="390">
        <v>24</v>
      </c>
      <c r="H16" s="384"/>
      <c r="I16" s="291"/>
    </row>
    <row r="17" spans="1:9" s="226" customFormat="1" ht="16.5" customHeight="1">
      <c r="A17" s="310" t="s">
        <v>521</v>
      </c>
      <c r="B17" s="117"/>
      <c r="C17" s="387" t="s">
        <v>78</v>
      </c>
      <c r="D17" s="391">
        <v>-947</v>
      </c>
      <c r="E17" s="392">
        <v>-709</v>
      </c>
      <c r="F17" s="392">
        <v>-165</v>
      </c>
      <c r="G17" s="393">
        <v>-71</v>
      </c>
      <c r="H17" s="384"/>
      <c r="I17" s="291"/>
    </row>
    <row r="18" spans="1:9" s="226" customFormat="1" ht="16.5" customHeight="1">
      <c r="A18" s="310" t="s">
        <v>522</v>
      </c>
      <c r="B18" s="117"/>
      <c r="C18" s="394" t="s">
        <v>134</v>
      </c>
      <c r="D18" s="386">
        <v>0</v>
      </c>
      <c r="E18" s="386">
        <v>0</v>
      </c>
      <c r="F18" s="386">
        <v>0</v>
      </c>
      <c r="G18" s="386">
        <v>0</v>
      </c>
      <c r="H18" s="384"/>
      <c r="I18" s="291"/>
    </row>
    <row r="19" spans="1:9" s="226" customFormat="1" ht="16.5" customHeight="1">
      <c r="A19" s="310" t="s">
        <v>523</v>
      </c>
      <c r="B19" s="117"/>
      <c r="C19" s="394" t="s">
        <v>128</v>
      </c>
      <c r="D19" s="386">
        <v>-47</v>
      </c>
      <c r="E19" s="386">
        <v>-58</v>
      </c>
      <c r="F19" s="386">
        <v>-15</v>
      </c>
      <c r="G19" s="386">
        <v>-47</v>
      </c>
      <c r="H19" s="384"/>
      <c r="I19" s="291"/>
    </row>
    <row r="20" spans="1:9" s="226" customFormat="1" ht="16.5" customHeight="1">
      <c r="A20" s="310" t="s">
        <v>524</v>
      </c>
      <c r="B20" s="117"/>
      <c r="C20" s="395" t="s">
        <v>124</v>
      </c>
      <c r="D20" s="396">
        <v>900</v>
      </c>
      <c r="E20" s="397">
        <v>651</v>
      </c>
      <c r="F20" s="397">
        <v>150</v>
      </c>
      <c r="G20" s="398">
        <v>24</v>
      </c>
      <c r="H20" s="384"/>
      <c r="I20" s="291"/>
    </row>
    <row r="21" spans="1:9" s="226" customFormat="1" ht="16.5" customHeight="1">
      <c r="A21" s="310" t="s">
        <v>525</v>
      </c>
      <c r="B21" s="117"/>
      <c r="C21" s="395" t="s">
        <v>125</v>
      </c>
      <c r="D21" s="399">
        <v>-947</v>
      </c>
      <c r="E21" s="400">
        <v>-709</v>
      </c>
      <c r="F21" s="400">
        <v>-165</v>
      </c>
      <c r="G21" s="401">
        <v>-71</v>
      </c>
      <c r="H21" s="384"/>
      <c r="I21" s="291"/>
    </row>
    <row r="22" spans="1:9" s="226" customFormat="1" ht="16.5" customHeight="1">
      <c r="A22" s="310" t="s">
        <v>526</v>
      </c>
      <c r="B22" s="117"/>
      <c r="C22" s="385" t="s">
        <v>46</v>
      </c>
      <c r="D22" s="386">
        <v>0</v>
      </c>
      <c r="E22" s="386">
        <v>0</v>
      </c>
      <c r="F22" s="386">
        <v>0</v>
      </c>
      <c r="G22" s="386">
        <v>0</v>
      </c>
      <c r="H22" s="384"/>
      <c r="I22" s="291"/>
    </row>
    <row r="23" spans="1:9" s="226" customFormat="1" ht="16.5" customHeight="1">
      <c r="A23" s="310" t="s">
        <v>527</v>
      </c>
      <c r="B23" s="117"/>
      <c r="C23" s="394" t="s">
        <v>143</v>
      </c>
      <c r="D23" s="386">
        <v>0</v>
      </c>
      <c r="E23" s="386">
        <v>0</v>
      </c>
      <c r="F23" s="386">
        <v>0</v>
      </c>
      <c r="G23" s="386">
        <v>0</v>
      </c>
      <c r="H23" s="384"/>
      <c r="I23" s="291"/>
    </row>
    <row r="24" spans="1:9" s="226" customFormat="1" ht="16.5" customHeight="1">
      <c r="A24" s="310" t="s">
        <v>528</v>
      </c>
      <c r="B24" s="117"/>
      <c r="C24" s="394" t="s">
        <v>135</v>
      </c>
      <c r="D24" s="386">
        <v>0</v>
      </c>
      <c r="E24" s="386">
        <v>0</v>
      </c>
      <c r="F24" s="386">
        <v>0</v>
      </c>
      <c r="G24" s="386">
        <v>0</v>
      </c>
      <c r="H24" s="384"/>
      <c r="I24" s="291"/>
    </row>
    <row r="25" spans="1:9" s="226" customFormat="1" ht="16.5" customHeight="1">
      <c r="A25" s="310" t="s">
        <v>529</v>
      </c>
      <c r="B25" s="117"/>
      <c r="C25" s="395" t="s">
        <v>129</v>
      </c>
      <c r="D25" s="402">
        <v>0</v>
      </c>
      <c r="E25" s="403">
        <v>0</v>
      </c>
      <c r="F25" s="403">
        <v>0</v>
      </c>
      <c r="G25" s="404">
        <v>0</v>
      </c>
      <c r="H25" s="384"/>
      <c r="I25" s="291"/>
    </row>
    <row r="26" spans="1:9" s="226" customFormat="1" ht="16.5" customHeight="1">
      <c r="A26" s="310" t="s">
        <v>530</v>
      </c>
      <c r="B26" s="117"/>
      <c r="C26" s="395" t="s">
        <v>130</v>
      </c>
      <c r="D26" s="402">
        <v>0</v>
      </c>
      <c r="E26" s="403">
        <v>0</v>
      </c>
      <c r="F26" s="403">
        <v>0</v>
      </c>
      <c r="G26" s="404">
        <v>0</v>
      </c>
      <c r="H26" s="384"/>
      <c r="I26" s="291"/>
    </row>
    <row r="27" spans="1:9" s="226" customFormat="1" ht="16.5" customHeight="1">
      <c r="A27" s="310" t="s">
        <v>531</v>
      </c>
      <c r="B27" s="117"/>
      <c r="C27" s="385" t="s">
        <v>88</v>
      </c>
      <c r="D27" s="386">
        <v>19158</v>
      </c>
      <c r="E27" s="386">
        <v>-9525.000000000005</v>
      </c>
      <c r="F27" s="386">
        <v>-15172</v>
      </c>
      <c r="G27" s="386">
        <v>1022.0000000000056</v>
      </c>
      <c r="H27" s="384"/>
      <c r="I27" s="291"/>
    </row>
    <row r="28" spans="1:9" s="226" customFormat="1" ht="16.5" customHeight="1">
      <c r="A28" s="310"/>
      <c r="B28" s="117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532</v>
      </c>
      <c r="B29" s="117"/>
      <c r="C29" s="127" t="s">
        <v>252</v>
      </c>
      <c r="D29" s="383">
        <f>IF(AND(D30="M",D31="M",D33="M",D34="M",D36="M",D38="M",D39="M",D40="M"),"M",SUM(D30:D31)+SUM(D33:D34)+D36+SUM(D38:D40))</f>
        <v>-1863</v>
      </c>
      <c r="E29" s="383">
        <f>IF(AND(E30="M",E31="M",E33="M",E34="M",E36="M",E38="M",E39="M",E40="M"),"M",SUM(E30:E31)+SUM(E33:E34)+E36+SUM(E38:E40))</f>
        <v>2666</v>
      </c>
      <c r="F29" s="383">
        <f>IF(AND(F30="M",F31="M",F33="M",F34="M",F36="M",F38="M",F39="M",F40="M"),"M",SUM(F30:F31)+SUM(F33:F34)+F36+SUM(F38:F40))</f>
        <v>-6664</v>
      </c>
      <c r="G29" s="383">
        <f>IF(AND(G30="M",G31="M",G33="M",G34="M",G36="M",G38="M",G39="M",G40="M"),"M",SUM(G30:G31)+SUM(G33:G34)+G36+SUM(G38:G40))</f>
        <v>12167</v>
      </c>
      <c r="H29" s="384"/>
      <c r="I29" s="291"/>
    </row>
    <row r="30" spans="1:9" s="226" customFormat="1" ht="16.5" customHeight="1">
      <c r="A30" s="310" t="s">
        <v>533</v>
      </c>
      <c r="B30" s="117"/>
      <c r="C30" s="385" t="s">
        <v>91</v>
      </c>
      <c r="D30" s="386">
        <v>0</v>
      </c>
      <c r="E30" s="386">
        <v>0</v>
      </c>
      <c r="F30" s="386">
        <v>0</v>
      </c>
      <c r="G30" s="386">
        <v>0</v>
      </c>
      <c r="H30" s="384"/>
      <c r="I30" s="291"/>
    </row>
    <row r="31" spans="1:9" s="226" customFormat="1" ht="16.5" customHeight="1">
      <c r="A31" s="310" t="s">
        <v>534</v>
      </c>
      <c r="B31" s="117"/>
      <c r="C31" s="385" t="s">
        <v>101</v>
      </c>
      <c r="D31" s="386">
        <v>-1863</v>
      </c>
      <c r="E31" s="386">
        <v>2666</v>
      </c>
      <c r="F31" s="386">
        <v>-6664</v>
      </c>
      <c r="G31" s="386">
        <v>12167</v>
      </c>
      <c r="H31" s="384"/>
      <c r="I31" s="291"/>
    </row>
    <row r="32" spans="1:9" s="226" customFormat="1" ht="16.5" customHeight="1">
      <c r="A32" s="310"/>
      <c r="B32" s="117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535</v>
      </c>
      <c r="B33" s="117"/>
      <c r="C33" s="385" t="s">
        <v>99</v>
      </c>
      <c r="D33" s="386">
        <v>0</v>
      </c>
      <c r="E33" s="386">
        <v>0</v>
      </c>
      <c r="F33" s="386">
        <v>0</v>
      </c>
      <c r="G33" s="386">
        <v>0</v>
      </c>
      <c r="H33" s="384"/>
      <c r="I33" s="291"/>
    </row>
    <row r="34" spans="1:9" s="226" customFormat="1" ht="16.5" customHeight="1">
      <c r="A34" s="310" t="s">
        <v>536</v>
      </c>
      <c r="B34" s="117"/>
      <c r="C34" s="385" t="s">
        <v>98</v>
      </c>
      <c r="D34" s="386">
        <v>0</v>
      </c>
      <c r="E34" s="386">
        <v>0</v>
      </c>
      <c r="F34" s="386">
        <v>0</v>
      </c>
      <c r="G34" s="386">
        <v>0</v>
      </c>
      <c r="H34" s="384"/>
      <c r="I34" s="291"/>
    </row>
    <row r="35" spans="1:9" s="226" customFormat="1" ht="16.5" customHeight="1">
      <c r="A35" s="310" t="s">
        <v>537</v>
      </c>
      <c r="B35" s="117"/>
      <c r="C35" s="394" t="s">
        <v>123</v>
      </c>
      <c r="D35" s="386">
        <v>0</v>
      </c>
      <c r="E35" s="386">
        <v>0</v>
      </c>
      <c r="F35" s="386">
        <v>0</v>
      </c>
      <c r="G35" s="386">
        <v>0</v>
      </c>
      <c r="H35" s="384"/>
      <c r="I35" s="291"/>
    </row>
    <row r="36" spans="1:9" s="226" customFormat="1" ht="16.5" customHeight="1">
      <c r="A36" s="310" t="s">
        <v>538</v>
      </c>
      <c r="B36" s="117"/>
      <c r="C36" s="411" t="s">
        <v>100</v>
      </c>
      <c r="D36" s="386">
        <v>0</v>
      </c>
      <c r="E36" s="386">
        <v>0</v>
      </c>
      <c r="F36" s="386">
        <v>0</v>
      </c>
      <c r="G36" s="386">
        <v>0</v>
      </c>
      <c r="H36" s="384"/>
      <c r="I36" s="291"/>
    </row>
    <row r="37" spans="1:9" s="226" customFormat="1" ht="16.5" customHeight="1">
      <c r="A37" s="310"/>
      <c r="B37" s="117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539</v>
      </c>
      <c r="B38" s="117"/>
      <c r="C38" s="385" t="s">
        <v>144</v>
      </c>
      <c r="D38" s="386">
        <v>0</v>
      </c>
      <c r="E38" s="386">
        <v>0</v>
      </c>
      <c r="F38" s="386">
        <v>0</v>
      </c>
      <c r="G38" s="386">
        <v>0</v>
      </c>
      <c r="H38" s="384"/>
      <c r="I38" s="291"/>
    </row>
    <row r="39" spans="1:9" s="226" customFormat="1" ht="16.5" customHeight="1">
      <c r="A39" s="310" t="s">
        <v>540</v>
      </c>
      <c r="B39" s="117"/>
      <c r="C39" s="385" t="s">
        <v>145</v>
      </c>
      <c r="D39" s="386">
        <v>0</v>
      </c>
      <c r="E39" s="386">
        <v>0</v>
      </c>
      <c r="F39" s="386">
        <v>0</v>
      </c>
      <c r="G39" s="386">
        <v>0</v>
      </c>
      <c r="H39" s="384"/>
      <c r="I39" s="291"/>
    </row>
    <row r="40" spans="1:9" s="226" customFormat="1" ht="16.5" customHeight="1">
      <c r="A40" s="310" t="s">
        <v>541</v>
      </c>
      <c r="B40" s="117"/>
      <c r="C40" s="385" t="s">
        <v>146</v>
      </c>
      <c r="D40" s="386">
        <v>0</v>
      </c>
      <c r="E40" s="386">
        <v>0</v>
      </c>
      <c r="F40" s="386">
        <v>0</v>
      </c>
      <c r="G40" s="386">
        <v>0</v>
      </c>
      <c r="H40" s="384"/>
      <c r="I40" s="291"/>
    </row>
    <row r="41" spans="1:9" s="226" customFormat="1" ht="16.5" customHeight="1">
      <c r="A41" s="310"/>
      <c r="B41" s="117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542</v>
      </c>
      <c r="B42" s="117"/>
      <c r="C42" s="127" t="s">
        <v>92</v>
      </c>
      <c r="D42" s="386">
        <v>-10252</v>
      </c>
      <c r="E42" s="386">
        <v>1159.0000000000073</v>
      </c>
      <c r="F42" s="386">
        <v>-1526</v>
      </c>
      <c r="G42" s="386">
        <v>-12590</v>
      </c>
      <c r="H42" s="384"/>
      <c r="I42" s="291"/>
    </row>
    <row r="43" spans="1:9" s="226" customFormat="1" ht="16.5" customHeight="1">
      <c r="A43" s="310" t="s">
        <v>543</v>
      </c>
      <c r="B43" s="117"/>
      <c r="C43" s="385" t="s">
        <v>110</v>
      </c>
      <c r="D43" s="386">
        <v>-10252</v>
      </c>
      <c r="E43" s="386">
        <v>1159.0000000000073</v>
      </c>
      <c r="F43" s="386">
        <v>-1526</v>
      </c>
      <c r="G43" s="386">
        <v>-12590</v>
      </c>
      <c r="H43" s="384"/>
      <c r="I43" s="291"/>
    </row>
    <row r="44" spans="1:9" s="226" customFormat="1" ht="16.5" customHeight="1">
      <c r="A44" s="310" t="s">
        <v>544</v>
      </c>
      <c r="B44" s="117"/>
      <c r="C44" s="385" t="s">
        <v>90</v>
      </c>
      <c r="D44" s="386">
        <v>0</v>
      </c>
      <c r="E44" s="386">
        <v>0</v>
      </c>
      <c r="F44" s="386">
        <v>0</v>
      </c>
      <c r="G44" s="386">
        <v>0</v>
      </c>
      <c r="H44" s="384"/>
      <c r="I44" s="291"/>
    </row>
    <row r="45" spans="1:9" s="226" customFormat="1" ht="13.5" customHeight="1" thickBot="1">
      <c r="A45" s="310"/>
      <c r="B45" s="117"/>
      <c r="C45" s="118"/>
      <c r="D45" s="412"/>
      <c r="E45" s="413"/>
      <c r="F45" s="413"/>
      <c r="G45" s="414"/>
      <c r="H45" s="415"/>
      <c r="I45" s="291"/>
    </row>
    <row r="46" spans="1:9" s="226" customFormat="1" ht="19.5" customHeight="1" thickBot="1" thickTop="1">
      <c r="A46" s="312" t="s">
        <v>545</v>
      </c>
      <c r="B46" s="117"/>
      <c r="C46" s="115" t="s">
        <v>167</v>
      </c>
      <c r="D46" s="343">
        <v>-130405</v>
      </c>
      <c r="E46" s="343">
        <v>65121</v>
      </c>
      <c r="F46" s="343">
        <v>64098</v>
      </c>
      <c r="G46" s="344">
        <v>-35256</v>
      </c>
      <c r="H46" s="143"/>
      <c r="I46" s="291"/>
    </row>
    <row r="47" spans="1:9" ht="9" customHeight="1" thickBot="1" thickTop="1">
      <c r="A47" s="310"/>
      <c r="B47" s="57"/>
      <c r="C47" s="120"/>
      <c r="D47" s="345"/>
      <c r="E47" s="345"/>
      <c r="F47" s="345"/>
      <c r="G47" s="345"/>
      <c r="H47" s="145"/>
      <c r="I47" s="270"/>
    </row>
    <row r="48" spans="1:9" ht="9" customHeight="1" thickBot="1" thickTop="1">
      <c r="A48" s="310"/>
      <c r="B48" s="57"/>
      <c r="C48" s="121"/>
      <c r="D48" s="346"/>
      <c r="E48" s="347"/>
      <c r="F48" s="347"/>
      <c r="G48" s="347"/>
      <c r="H48" s="146"/>
      <c r="I48" s="270"/>
    </row>
    <row r="49" spans="1:9" ht="18.75" thickBot="1" thickTop="1">
      <c r="A49" s="312" t="s">
        <v>546</v>
      </c>
      <c r="B49" s="57"/>
      <c r="C49" s="115" t="s">
        <v>168</v>
      </c>
      <c r="D49" s="340">
        <v>-37293</v>
      </c>
      <c r="E49" s="340">
        <v>37446</v>
      </c>
      <c r="F49" s="340">
        <v>123273</v>
      </c>
      <c r="G49" s="341">
        <v>89332</v>
      </c>
      <c r="H49" s="141"/>
      <c r="I49" s="270"/>
    </row>
    <row r="50" spans="1:9" ht="15.75" thickTop="1">
      <c r="A50" s="310" t="s">
        <v>547</v>
      </c>
      <c r="B50" s="57"/>
      <c r="C50" s="385" t="s">
        <v>169</v>
      </c>
      <c r="D50" s="386">
        <v>12160</v>
      </c>
      <c r="E50" s="386">
        <v>77281</v>
      </c>
      <c r="F50" s="386">
        <v>141379</v>
      </c>
      <c r="G50" s="386">
        <v>106123</v>
      </c>
      <c r="H50" s="384"/>
      <c r="I50" s="270"/>
    </row>
    <row r="51" spans="1:9" ht="15">
      <c r="A51" s="310" t="s">
        <v>548</v>
      </c>
      <c r="B51" s="57"/>
      <c r="C51" s="453" t="s">
        <v>170</v>
      </c>
      <c r="D51" s="454">
        <v>49453</v>
      </c>
      <c r="E51" s="454">
        <v>39835</v>
      </c>
      <c r="F51" s="454">
        <v>18106</v>
      </c>
      <c r="G51" s="454">
        <v>16791</v>
      </c>
      <c r="H51" s="455"/>
      <c r="I51" s="270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300"/>
      <c r="I52" s="270"/>
    </row>
    <row r="53" spans="1:11" ht="20.25" thickBot="1" thickTop="1">
      <c r="A53" s="114"/>
      <c r="B53" s="57"/>
      <c r="C53" s="122" t="s">
        <v>94</v>
      </c>
      <c r="D53" s="293"/>
      <c r="E53" s="293"/>
      <c r="F53" s="293"/>
      <c r="G53" s="293"/>
      <c r="H53" s="294"/>
      <c r="I53" s="270"/>
      <c r="K53" s="215"/>
    </row>
    <row r="54" spans="1:11" ht="8.25" customHeight="1" thickTop="1">
      <c r="A54" s="114"/>
      <c r="B54" s="57"/>
      <c r="C54" s="123"/>
      <c r="D54" s="295"/>
      <c r="E54" s="306"/>
      <c r="F54" s="306"/>
      <c r="G54" s="306"/>
      <c r="H54" s="306"/>
      <c r="I54" s="270"/>
      <c r="K54" s="215"/>
    </row>
    <row r="55" spans="1:11" ht="15.75">
      <c r="A55" s="114"/>
      <c r="B55" s="57"/>
      <c r="C55" s="171"/>
      <c r="D55" s="215"/>
      <c r="E55" s="228"/>
      <c r="F55" s="228"/>
      <c r="G55" s="215"/>
      <c r="H55" s="228"/>
      <c r="I55" s="270"/>
      <c r="K55" s="215"/>
    </row>
    <row r="56" spans="1:11" ht="15.75">
      <c r="A56" s="114"/>
      <c r="B56" s="57"/>
      <c r="C56" s="24" t="s">
        <v>147</v>
      </c>
      <c r="D56" s="215"/>
      <c r="E56" s="228"/>
      <c r="F56" s="228"/>
      <c r="G56" s="215" t="s">
        <v>93</v>
      </c>
      <c r="H56" s="228"/>
      <c r="I56" s="270"/>
      <c r="K56" s="215"/>
    </row>
    <row r="57" spans="1:11" ht="15.75">
      <c r="A57" s="114"/>
      <c r="B57" s="57"/>
      <c r="C57" s="47" t="s">
        <v>166</v>
      </c>
      <c r="D57" s="215"/>
      <c r="E57" s="228"/>
      <c r="F57" s="228"/>
      <c r="G57" s="215" t="s">
        <v>149</v>
      </c>
      <c r="H57" s="228"/>
      <c r="I57" s="270"/>
      <c r="K57" s="215"/>
    </row>
    <row r="58" spans="1:11" ht="15.75">
      <c r="A58" s="114"/>
      <c r="B58" s="57"/>
      <c r="C58" s="47" t="s">
        <v>141</v>
      </c>
      <c r="D58" s="215"/>
      <c r="E58" s="228"/>
      <c r="F58" s="228"/>
      <c r="G58" s="231"/>
      <c r="H58" s="228"/>
      <c r="I58" s="270"/>
      <c r="K58" s="215"/>
    </row>
    <row r="59" spans="1:11" ht="9.75" customHeight="1" thickBot="1">
      <c r="A59" s="124"/>
      <c r="B59" s="125"/>
      <c r="C59" s="126"/>
      <c r="D59" s="307"/>
      <c r="E59" s="302"/>
      <c r="F59" s="302"/>
      <c r="G59" s="302"/>
      <c r="H59" s="302"/>
      <c r="I59" s="272"/>
      <c r="K59" s="215"/>
    </row>
    <row r="60" spans="2:11" ht="16.5" thickTop="1">
      <c r="B60" s="303"/>
      <c r="C60" s="242"/>
      <c r="D60" s="304"/>
      <c r="E60" s="304"/>
      <c r="F60" s="304"/>
      <c r="G60" s="304"/>
      <c r="H60" s="304"/>
      <c r="I60" s="215"/>
      <c r="J60" s="215"/>
      <c r="K60" s="215"/>
    </row>
    <row r="61" spans="4:8" ht="15">
      <c r="D61" s="308"/>
      <c r="E61" s="308"/>
      <c r="F61" s="308"/>
      <c r="G61" s="308"/>
      <c r="H61" s="308"/>
    </row>
    <row r="62" spans="1:10" s="231" customFormat="1" ht="30" customHeight="1">
      <c r="A62" s="239"/>
      <c r="B62" s="203" t="s">
        <v>172</v>
      </c>
      <c r="C62" s="196"/>
      <c r="D62" s="469" t="str">
        <f>IF(COUNTA(D10:G10,D12:G27,D29:G31,D33:G36,D38:G40,D42:G44,D46:G46,D49:G51)/136*100=100,"OK - Table 3E is fully completed","WARNING - Table 3E is not fully completed, please fill in figure, L, M or 0")</f>
        <v>OK - Table 3E is fully completed</v>
      </c>
      <c r="E62" s="469"/>
      <c r="F62" s="469"/>
      <c r="G62" s="469"/>
      <c r="H62" s="275"/>
      <c r="I62" s="224"/>
      <c r="J62" s="238"/>
    </row>
    <row r="63" spans="1:10" s="231" customFormat="1" ht="15">
      <c r="A63" s="239"/>
      <c r="B63" s="186" t="s">
        <v>173</v>
      </c>
      <c r="C63" s="110"/>
      <c r="D63" s="37"/>
      <c r="E63" s="37"/>
      <c r="F63" s="37"/>
      <c r="G63" s="37"/>
      <c r="H63" s="250"/>
      <c r="I63" s="225"/>
      <c r="J63" s="238"/>
    </row>
    <row r="64" spans="1:10" s="231" customFormat="1" ht="15.75">
      <c r="A64" s="239"/>
      <c r="B64" s="205"/>
      <c r="C64" s="198" t="s">
        <v>216</v>
      </c>
      <c r="D64" s="378">
        <f>IF(D46="M",0,D46)-IF(D10="M",0,D10)-IF(D12="M",0,D12)-IF(D29="M",0,D29)-IF(D42="M",0,D42)</f>
        <v>0</v>
      </c>
      <c r="E64" s="378">
        <f>IF(E46="M",0,E46)-IF(E10="M",0,E10)-IF(E12="M",0,E12)-IF(E29="M",0,E29)-IF(E42="M",0,E42)</f>
        <v>0</v>
      </c>
      <c r="F64" s="378">
        <f>IF(F46="M",0,F46)-IF(F10="M",0,F10)-IF(F12="M",0,F12)-IF(F29="M",0,F29)-IF(F42="M",0,F42)</f>
        <v>0</v>
      </c>
      <c r="G64" s="378">
        <f>IF(G46="M",0,G46)-IF(G10="M",0,G10)-IF(G12="M",0,G12)-IF(G29="M",0,G29)-IF(G42="M",0,G42)</f>
        <v>0</v>
      </c>
      <c r="H64" s="298"/>
      <c r="I64" s="225"/>
      <c r="J64" s="238"/>
    </row>
    <row r="65" spans="1:10" s="231" customFormat="1" ht="15.75">
      <c r="A65" s="239"/>
      <c r="B65" s="205"/>
      <c r="C65" s="198" t="s">
        <v>217</v>
      </c>
      <c r="D65" s="378">
        <f>IF(D12="M",0,D12)-IF(D13="M",0,D13)-IF(D14="M",0,D14)-IF(D15="M",0,D15)-IF(D22="M",0,D22)-IF(D27="M",0,D27)</f>
        <v>0</v>
      </c>
      <c r="E65" s="378">
        <f>IF(E12="M",0,E12)-IF(E13="M",0,E13)-IF(E14="M",0,E14)-IF(E15="M",0,E15)-IF(E22="M",0,E22)-IF(E27="M",0,E27)</f>
        <v>0</v>
      </c>
      <c r="F65" s="378">
        <f>IF(F12="M",0,F12)-IF(F13="M",0,F13)-IF(F14="M",0,F14)-IF(F15="M",0,F15)-IF(F22="M",0,F22)-IF(F27="M",0,F27)</f>
        <v>0</v>
      </c>
      <c r="G65" s="378">
        <f>IF(G12="M",0,G12)-IF(G13="M",0,G13)-IF(G14="M",0,G14)-IF(G15="M",0,G15)-IF(G22="M",0,G22)-IF(G27="M",0,G27)</f>
        <v>0</v>
      </c>
      <c r="H65" s="298"/>
      <c r="I65" s="225"/>
      <c r="J65" s="238"/>
    </row>
    <row r="66" spans="1:10" s="231" customFormat="1" ht="15.75">
      <c r="A66" s="239"/>
      <c r="B66" s="205"/>
      <c r="C66" s="132" t="s">
        <v>218</v>
      </c>
      <c r="D66" s="378">
        <f>IF(D15="M",0,D15)-IF(D18="M",0,D18)-IF(D19="M",0,D19)</f>
        <v>0</v>
      </c>
      <c r="E66" s="378">
        <f>IF(E15="M",0,E15)-IF(E18="M",0,E18)-IF(E19="M",0,E19)</f>
        <v>0</v>
      </c>
      <c r="F66" s="378">
        <f>IF(F15="M",0,F15)-IF(F18="M",0,F18)-IF(F19="M",0,F19)</f>
        <v>0</v>
      </c>
      <c r="G66" s="378">
        <f>IF(G15="M",0,G15)-IF(G18="M",0,G18)-IF(G19="M",0,G19)</f>
        <v>0</v>
      </c>
      <c r="H66" s="298"/>
      <c r="I66" s="225"/>
      <c r="J66" s="238"/>
    </row>
    <row r="67" spans="1:10" s="231" customFormat="1" ht="15.75">
      <c r="A67" s="239"/>
      <c r="B67" s="205"/>
      <c r="C67" s="198" t="s">
        <v>219</v>
      </c>
      <c r="D67" s="378">
        <f>IF(D15="M",0,D15)-IF(D16="M",0,D16)-IF(D17="M",0,D17)</f>
        <v>0</v>
      </c>
      <c r="E67" s="378">
        <f>IF(E15="M",0,E15)-IF(E16="M",0,E16)-IF(E17="M",0,E17)</f>
        <v>0</v>
      </c>
      <c r="F67" s="378">
        <f>IF(F15="M",0,F15)-IF(F16="M",0,F16)-IF(F17="M",0,F17)</f>
        <v>0</v>
      </c>
      <c r="G67" s="378">
        <f>IF(G15="M",0,G15)-IF(G16="M",0,G16)-IF(G17="M",0,G17)</f>
        <v>0</v>
      </c>
      <c r="H67" s="298"/>
      <c r="I67" s="225"/>
      <c r="J67" s="238"/>
    </row>
    <row r="68" spans="1:10" s="231" customFormat="1" ht="15.75">
      <c r="A68" s="239"/>
      <c r="B68" s="205"/>
      <c r="C68" s="198" t="s">
        <v>220</v>
      </c>
      <c r="D68" s="378">
        <f>IF(D19="M",0,D19)-IF(D20="M",0,D20)-IF(D21="M",0,D21)</f>
        <v>0</v>
      </c>
      <c r="E68" s="378">
        <f>IF(E19="M",0,E19)-IF(E20="M",0,E20)-IF(E21="M",0,E21)</f>
        <v>0</v>
      </c>
      <c r="F68" s="378">
        <f>IF(F19="M",0,F19)-IF(F20="M",0,F20)-IF(F21="M",0,F21)</f>
        <v>0</v>
      </c>
      <c r="G68" s="378">
        <f>IF(G19="M",0,G19)-IF(G20="M",0,G20)-IF(G21="M",0,G21)</f>
        <v>0</v>
      </c>
      <c r="H68" s="298"/>
      <c r="I68" s="225"/>
      <c r="J68" s="238"/>
    </row>
    <row r="69" spans="1:10" s="231" customFormat="1" ht="15.75">
      <c r="A69" s="239"/>
      <c r="B69" s="205"/>
      <c r="C69" s="198" t="s">
        <v>221</v>
      </c>
      <c r="D69" s="378">
        <f>IF(D22="M",0,D22)-IF(D23="M",0,D23)-IF(D24="M",0,D24)</f>
        <v>0</v>
      </c>
      <c r="E69" s="378">
        <f>IF(E22="M",0,E22)-IF(E23="M",0,E23)-IF(E24="M",0,E24)</f>
        <v>0</v>
      </c>
      <c r="F69" s="378">
        <f>IF(F22="M",0,F22)-IF(F23="M",0,F23)-IF(F24="M",0,F24)</f>
        <v>0</v>
      </c>
      <c r="G69" s="378">
        <f>IF(G22="M",0,G22)-IF(G23="M",0,G23)-IF(G24="M",0,G24)</f>
        <v>0</v>
      </c>
      <c r="H69" s="298"/>
      <c r="I69" s="225"/>
      <c r="J69" s="238"/>
    </row>
    <row r="70" spans="1:10" s="231" customFormat="1" ht="15.75">
      <c r="A70" s="239"/>
      <c r="B70" s="205"/>
      <c r="C70" s="198" t="s">
        <v>222</v>
      </c>
      <c r="D70" s="378">
        <f>IF(D24="M",0,D24)-IF(D25="M",0,D25)-IF(D26="M",0,D26)</f>
        <v>0</v>
      </c>
      <c r="E70" s="378">
        <f>IF(E24="M",0,E24)-IF(E25="M",0,E25)-IF(E26="M",0,E26)</f>
        <v>0</v>
      </c>
      <c r="F70" s="378">
        <f>IF(F24="M",0,F24)-IF(F25="M",0,F25)-IF(F26="M",0,F26)</f>
        <v>0</v>
      </c>
      <c r="G70" s="378">
        <f>IF(G24="M",0,G24)-IF(G25="M",0,G25)-IF(G26="M",0,G26)</f>
        <v>0</v>
      </c>
      <c r="H70" s="298"/>
      <c r="I70" s="225"/>
      <c r="J70" s="238"/>
    </row>
    <row r="71" spans="1:10" s="231" customFormat="1" ht="34.5">
      <c r="A71" s="239"/>
      <c r="B71" s="205"/>
      <c r="C71" s="198" t="s">
        <v>571</v>
      </c>
      <c r="D71" s="378">
        <f>IF(D29="M",0,D29)-IF(D30="M",0,D30)-IF(D31="M",0,D31)-IF(D33="M",0,D33)-IF(D34="M",0,D34)-IF(D36="M",0,D36)-IF(D38="M",0,D38)-IF(D39="M",0,D39)-IF(D40="M",0,D40)</f>
        <v>0</v>
      </c>
      <c r="E71" s="378">
        <f>IF(E29="M",0,E29)-IF(E30="M",0,E30)-IF(E31="M",0,E31)-IF(E33="M",0,E33)-IF(E34="M",0,E34)-IF(E36="M",0,E36)-IF(E38="M",0,E38)-IF(E39="M",0,E39)-IF(E40="M",0,E40)</f>
        <v>0</v>
      </c>
      <c r="F71" s="378">
        <f>IF(F29="M",0,F29)-IF(F30="M",0,F30)-IF(F31="M",0,F31)-IF(F33="M",0,F33)-IF(F34="M",0,F34)-IF(F36="M",0,F36)-IF(F38="M",0,F38)-IF(F39="M",0,F39)-IF(F40="M",0,F40)</f>
        <v>0</v>
      </c>
      <c r="G71" s="378">
        <f>IF(G29="M",0,G29)-IF(G30="M",0,G30)-IF(G31="M",0,G31)-IF(G33="M",0,G33)-IF(G34="M",0,G34)-IF(G36="M",0,G36)-IF(G38="M",0,G38)-IF(G39="M",0,G39)-IF(G40="M",0,G40)</f>
        <v>0</v>
      </c>
      <c r="H71" s="298"/>
      <c r="I71" s="225"/>
      <c r="J71" s="238"/>
    </row>
    <row r="72" spans="1:9" s="231" customFormat="1" ht="15.75">
      <c r="A72" s="239"/>
      <c r="B72" s="205"/>
      <c r="C72" s="198" t="s">
        <v>223</v>
      </c>
      <c r="D72" s="378">
        <f>IF(D42="M",0,D42)-IF(D43="M",0,D43)-IF(D44="M",0,D44)</f>
        <v>0</v>
      </c>
      <c r="E72" s="378">
        <f>IF(E42="M",0,E42)-IF(E43="M",0,E43)-IF(E44="M",0,E44)</f>
        <v>0</v>
      </c>
      <c r="F72" s="378">
        <f>IF(F42="M",0,F42)-IF(F43="M",0,F43)-IF(F44="M",0,F44)</f>
        <v>0</v>
      </c>
      <c r="G72" s="378">
        <f>IF(G42="M",0,G42)-IF(G43="M",0,G43)-IF(G44="M",0,G44)</f>
        <v>0</v>
      </c>
      <c r="H72" s="250"/>
      <c r="I72" s="225"/>
    </row>
    <row r="73" spans="1:9" s="231" customFormat="1" ht="15.75">
      <c r="A73" s="239"/>
      <c r="B73" s="205"/>
      <c r="C73" s="198" t="s">
        <v>200</v>
      </c>
      <c r="D73" s="378">
        <f>IF(D49="M",0,D49)-IF(D50="M",0,D50)+IF(D51="M",0,D51)</f>
        <v>0</v>
      </c>
      <c r="E73" s="378">
        <f>IF(E49="M",0,E49)-IF(E50="M",0,E50)+IF(E51="M",0,E51)</f>
        <v>0</v>
      </c>
      <c r="F73" s="378">
        <f>IF(F49="M",0,F49)-IF(F50="M",0,F50)+IF(F51="M",0,F51)</f>
        <v>0</v>
      </c>
      <c r="G73" s="378">
        <f>IF(G49="M",0,G49)-IF(G50="M",0,G50)+IF(G51="M",0,G51)</f>
        <v>0</v>
      </c>
      <c r="H73" s="250"/>
      <c r="I73" s="225"/>
    </row>
    <row r="74" spans="1:9" s="231" customFormat="1" ht="15.75">
      <c r="A74" s="239"/>
      <c r="B74" s="200" t="s">
        <v>181</v>
      </c>
      <c r="C74" s="206"/>
      <c r="D74" s="376"/>
      <c r="E74" s="376"/>
      <c r="F74" s="376"/>
      <c r="G74" s="376"/>
      <c r="H74" s="250"/>
      <c r="I74" s="225"/>
    </row>
    <row r="75" spans="1:9" s="231" customFormat="1" ht="15.75">
      <c r="A75" s="239"/>
      <c r="B75" s="207"/>
      <c r="C75" s="202" t="s">
        <v>224</v>
      </c>
      <c r="D75" s="377">
        <f>IF('Table 1'!E14="M",0,'Table 1'!E14)+IF(D10="M",0,D10)</f>
        <v>0</v>
      </c>
      <c r="E75" s="377">
        <f>IF('Table 1'!F14="M",0,'Table 1'!F14)+IF(E10="M",0,E10)</f>
        <v>0</v>
      </c>
      <c r="F75" s="377">
        <f>IF('Table 1'!G14="M",0,'Table 1'!G14)+IF(F10="M",0,F10)</f>
        <v>0</v>
      </c>
      <c r="G75" s="377">
        <f>IF('Table 1'!H14="M",0,'Table 1'!H14)+IF(G10="M",0,G10)</f>
        <v>0</v>
      </c>
      <c r="H75" s="276"/>
      <c r="I75" s="277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J44"/>
  <sheetViews>
    <sheetView showGridLines="0" defaultGridColor="0" zoomScale="85" zoomScaleNormal="85" colorId="22" workbookViewId="0" topLeftCell="B1">
      <selection activeCell="B1" sqref="B1"/>
    </sheetView>
  </sheetViews>
  <sheetFormatPr defaultColWidth="9.77734375" defaultRowHeight="15"/>
  <cols>
    <col min="1" max="1" width="5.99609375" style="316" hidden="1" customWidth="1"/>
    <col min="2" max="2" width="9.77734375" style="147" customWidth="1"/>
    <col min="3" max="3" width="40.77734375" style="147" customWidth="1"/>
    <col min="4" max="4" width="19.99609375" style="147" customWidth="1"/>
    <col min="5" max="9" width="10.99609375" style="147" customWidth="1"/>
    <col min="10" max="16384" width="9.77734375" style="147" customWidth="1"/>
  </cols>
  <sheetData>
    <row r="1" spans="1:4" ht="7.5" customHeight="1">
      <c r="A1" s="48" t="s">
        <v>552</v>
      </c>
      <c r="B1" s="23"/>
      <c r="C1" s="23"/>
      <c r="D1" s="23"/>
    </row>
    <row r="2" spans="1:4" ht="18">
      <c r="A2" s="48"/>
      <c r="B2" s="98" t="s">
        <v>1</v>
      </c>
      <c r="C2" s="23"/>
      <c r="D2" s="99"/>
    </row>
    <row r="3" spans="1:4" ht="15.75" thickBot="1">
      <c r="A3" s="48"/>
      <c r="B3" s="23"/>
      <c r="C3" s="23"/>
      <c r="D3" s="23"/>
    </row>
    <row r="4" spans="1:10" ht="16.5" thickTop="1">
      <c r="A4" s="314"/>
      <c r="B4" s="54"/>
      <c r="C4" s="56"/>
      <c r="D4" s="56"/>
      <c r="E4" s="241"/>
      <c r="F4" s="241"/>
      <c r="G4" s="241"/>
      <c r="H4" s="241"/>
      <c r="I4" s="241"/>
      <c r="J4" s="219"/>
    </row>
    <row r="5" spans="1:10" ht="18.75">
      <c r="A5" s="310"/>
      <c r="B5" s="58"/>
      <c r="C5" s="47" t="str">
        <f>'Cover page'!E13</f>
        <v>Member state: Hungary</v>
      </c>
      <c r="D5" s="23"/>
      <c r="E5" s="60" t="s">
        <v>2</v>
      </c>
      <c r="F5" s="61"/>
      <c r="G5" s="62"/>
      <c r="H5" s="61"/>
      <c r="I5" s="63"/>
      <c r="J5" s="220"/>
    </row>
    <row r="6" spans="1:10" ht="15.75">
      <c r="A6" s="310"/>
      <c r="B6" s="58"/>
      <c r="C6" s="230" t="s">
        <v>575</v>
      </c>
      <c r="D6" s="32"/>
      <c r="E6" s="28">
        <f>'Table 1'!E5</f>
        <v>2007</v>
      </c>
      <c r="F6" s="28">
        <f>'Table 1'!F5</f>
        <v>2008</v>
      </c>
      <c r="G6" s="28">
        <f>'Table 1'!G5</f>
        <v>2009</v>
      </c>
      <c r="H6" s="28">
        <f>'Table 1'!H5</f>
        <v>2010</v>
      </c>
      <c r="I6" s="28">
        <f>'Table 1'!I5</f>
        <v>2011</v>
      </c>
      <c r="J6" s="220"/>
    </row>
    <row r="7" spans="1:10" ht="15.75">
      <c r="A7" s="310"/>
      <c r="B7" s="58"/>
      <c r="C7" s="318" t="str">
        <f>'Cover page'!E14</f>
        <v>Date: 30/09/2011</v>
      </c>
      <c r="D7" s="101"/>
      <c r="E7" s="158" t="s">
        <v>576</v>
      </c>
      <c r="F7" s="158" t="s">
        <v>577</v>
      </c>
      <c r="G7" s="158" t="s">
        <v>577</v>
      </c>
      <c r="H7" s="159" t="s">
        <v>579</v>
      </c>
      <c r="I7" s="212" t="s">
        <v>47</v>
      </c>
      <c r="J7" s="220"/>
    </row>
    <row r="8" spans="1:10" ht="16.5" thickBot="1">
      <c r="A8" s="310"/>
      <c r="B8" s="102" t="s">
        <v>48</v>
      </c>
      <c r="C8" s="79"/>
      <c r="D8" s="82"/>
      <c r="E8" s="213"/>
      <c r="F8" s="213"/>
      <c r="G8" s="213"/>
      <c r="H8" s="213"/>
      <c r="I8" s="213"/>
      <c r="J8" s="220"/>
    </row>
    <row r="9" spans="1:10" ht="15.75">
      <c r="A9" s="310"/>
      <c r="B9" s="102" t="s">
        <v>49</v>
      </c>
      <c r="C9" s="75"/>
      <c r="D9" s="75"/>
      <c r="E9" s="214"/>
      <c r="F9" s="214"/>
      <c r="G9" s="214"/>
      <c r="H9" s="214"/>
      <c r="I9" s="214"/>
      <c r="J9" s="220"/>
    </row>
    <row r="10" spans="1:10" ht="15.75">
      <c r="A10" s="313" t="s">
        <v>549</v>
      </c>
      <c r="B10" s="103">
        <v>2</v>
      </c>
      <c r="C10" s="104" t="s">
        <v>50</v>
      </c>
      <c r="D10" s="104"/>
      <c r="E10" s="336">
        <v>278051</v>
      </c>
      <c r="F10" s="336">
        <v>254115</v>
      </c>
      <c r="G10" s="336">
        <v>352641</v>
      </c>
      <c r="H10" s="336">
        <v>367335</v>
      </c>
      <c r="I10" s="336" t="s">
        <v>587</v>
      </c>
      <c r="J10" s="220"/>
    </row>
    <row r="11" spans="1:10" ht="16.5" thickBot="1">
      <c r="A11" s="313"/>
      <c r="B11" s="103"/>
      <c r="C11" s="24"/>
      <c r="D11" s="24"/>
      <c r="E11" s="348"/>
      <c r="F11" s="348"/>
      <c r="G11" s="348"/>
      <c r="H11" s="348"/>
      <c r="I11" s="348"/>
      <c r="J11" s="220"/>
    </row>
    <row r="12" spans="1:10" ht="15">
      <c r="A12" s="313"/>
      <c r="B12" s="103"/>
      <c r="C12" s="67"/>
      <c r="D12" s="67"/>
      <c r="E12" s="349"/>
      <c r="F12" s="349"/>
      <c r="G12" s="349"/>
      <c r="H12" s="349"/>
      <c r="I12" s="349"/>
      <c r="J12" s="220"/>
    </row>
    <row r="13" spans="1:10" ht="15.75">
      <c r="A13" s="310"/>
      <c r="B13" s="103">
        <v>3</v>
      </c>
      <c r="C13" s="104" t="s">
        <v>51</v>
      </c>
      <c r="D13" s="104"/>
      <c r="E13" s="348"/>
      <c r="F13" s="348"/>
      <c r="G13" s="348"/>
      <c r="H13" s="348"/>
      <c r="I13" s="348"/>
      <c r="J13" s="220"/>
    </row>
    <row r="14" spans="1:10" ht="15">
      <c r="A14" s="310"/>
      <c r="B14" s="103"/>
      <c r="C14" s="23"/>
      <c r="D14" s="23"/>
      <c r="E14" s="348"/>
      <c r="F14" s="348"/>
      <c r="G14" s="348"/>
      <c r="H14" s="348"/>
      <c r="I14" s="348"/>
      <c r="J14" s="220"/>
    </row>
    <row r="15" spans="1:10" ht="15">
      <c r="A15" s="310"/>
      <c r="B15" s="103"/>
      <c r="C15" s="23"/>
      <c r="D15" s="23"/>
      <c r="E15" s="348"/>
      <c r="F15" s="348"/>
      <c r="G15" s="348"/>
      <c r="H15" s="348"/>
      <c r="I15" s="348"/>
      <c r="J15" s="220"/>
    </row>
    <row r="16" spans="1:10" ht="15.75">
      <c r="A16" s="313" t="s">
        <v>550</v>
      </c>
      <c r="B16" s="103"/>
      <c r="C16" s="33" t="s">
        <v>52</v>
      </c>
      <c r="D16" s="33"/>
      <c r="E16" s="336">
        <v>278215</v>
      </c>
      <c r="F16" s="336">
        <v>254115</v>
      </c>
      <c r="G16" s="336">
        <v>352641</v>
      </c>
      <c r="H16" s="336">
        <v>362442</v>
      </c>
      <c r="I16" s="336" t="s">
        <v>587</v>
      </c>
      <c r="J16" s="220"/>
    </row>
    <row r="17" spans="1:10" ht="15">
      <c r="A17" s="310"/>
      <c r="B17" s="103"/>
      <c r="C17" s="23"/>
      <c r="D17" s="23"/>
      <c r="E17" s="348"/>
      <c r="F17" s="348"/>
      <c r="G17" s="348"/>
      <c r="H17" s="348"/>
      <c r="I17" s="348"/>
      <c r="J17" s="220"/>
    </row>
    <row r="18" spans="1:10" ht="15.75">
      <c r="A18" s="310"/>
      <c r="B18" s="103"/>
      <c r="C18" s="33" t="s">
        <v>53</v>
      </c>
      <c r="D18" s="33"/>
      <c r="E18" s="350"/>
      <c r="F18" s="350"/>
      <c r="G18" s="350"/>
      <c r="H18" s="350"/>
      <c r="I18" s="350"/>
      <c r="J18" s="220"/>
    </row>
    <row r="19" spans="1:10" ht="15.75">
      <c r="A19" s="310"/>
      <c r="B19" s="103"/>
      <c r="C19" s="33"/>
      <c r="D19" s="33"/>
      <c r="E19" s="350"/>
      <c r="F19" s="350"/>
      <c r="G19" s="350"/>
      <c r="H19" s="350"/>
      <c r="I19" s="350"/>
      <c r="J19" s="220"/>
    </row>
    <row r="20" spans="1:10" ht="15.75">
      <c r="A20" s="310"/>
      <c r="B20" s="103"/>
      <c r="C20" s="33"/>
      <c r="D20" s="33"/>
      <c r="E20" s="350"/>
      <c r="F20" s="350"/>
      <c r="G20" s="350"/>
      <c r="H20" s="350"/>
      <c r="I20" s="350"/>
      <c r="J20" s="220"/>
    </row>
    <row r="21" spans="1:10" ht="15.75">
      <c r="A21" s="310"/>
      <c r="B21" s="103"/>
      <c r="C21" s="33"/>
      <c r="D21" s="33"/>
      <c r="E21" s="350"/>
      <c r="F21" s="350"/>
      <c r="G21" s="350"/>
      <c r="H21" s="350"/>
      <c r="I21" s="350"/>
      <c r="J21" s="220"/>
    </row>
    <row r="22" spans="1:10" ht="15.75">
      <c r="A22" s="310"/>
      <c r="B22" s="103"/>
      <c r="C22" s="24"/>
      <c r="D22" s="24"/>
      <c r="E22" s="350"/>
      <c r="F22" s="350"/>
      <c r="G22" s="350"/>
      <c r="H22" s="350"/>
      <c r="I22" s="350"/>
      <c r="J22" s="220"/>
    </row>
    <row r="23" spans="1:10" ht="15.75">
      <c r="A23" s="310"/>
      <c r="B23" s="103"/>
      <c r="C23" s="24"/>
      <c r="D23" s="24"/>
      <c r="E23" s="350"/>
      <c r="F23" s="350"/>
      <c r="G23" s="350"/>
      <c r="H23" s="350"/>
      <c r="I23" s="350"/>
      <c r="J23" s="220"/>
    </row>
    <row r="24" spans="1:10" ht="15.75">
      <c r="A24" s="310"/>
      <c r="B24" s="103"/>
      <c r="C24" s="24"/>
      <c r="D24" s="24"/>
      <c r="E24" s="350"/>
      <c r="F24" s="350"/>
      <c r="G24" s="350"/>
      <c r="H24" s="350"/>
      <c r="I24" s="350"/>
      <c r="J24" s="220"/>
    </row>
    <row r="25" spans="1:10" ht="15.75" thickBot="1">
      <c r="A25" s="310"/>
      <c r="B25" s="103"/>
      <c r="C25" s="23"/>
      <c r="D25" s="23"/>
      <c r="E25" s="351"/>
      <c r="F25" s="351"/>
      <c r="G25" s="351"/>
      <c r="H25" s="351"/>
      <c r="I25" s="351"/>
      <c r="J25" s="220"/>
    </row>
    <row r="26" spans="1:10" ht="9.75" customHeight="1">
      <c r="A26" s="310"/>
      <c r="B26" s="103"/>
      <c r="C26" s="67"/>
      <c r="D26" s="67"/>
      <c r="E26" s="349"/>
      <c r="F26" s="349"/>
      <c r="G26" s="349"/>
      <c r="H26" s="349"/>
      <c r="I26" s="349"/>
      <c r="J26" s="220"/>
    </row>
    <row r="27" spans="1:10" ht="15.75">
      <c r="A27" s="310"/>
      <c r="B27" s="103">
        <v>4</v>
      </c>
      <c r="C27" s="104" t="s">
        <v>54</v>
      </c>
      <c r="D27" s="104"/>
      <c r="E27" s="348"/>
      <c r="F27" s="348"/>
      <c r="G27" s="348"/>
      <c r="H27" s="348"/>
      <c r="I27" s="348"/>
      <c r="J27" s="220"/>
    </row>
    <row r="28" spans="1:10" ht="15.75">
      <c r="A28" s="310"/>
      <c r="B28" s="105"/>
      <c r="C28" s="104" t="s">
        <v>55</v>
      </c>
      <c r="D28" s="104"/>
      <c r="E28" s="348"/>
      <c r="F28" s="348"/>
      <c r="G28" s="348"/>
      <c r="H28" s="348"/>
      <c r="I28" s="348"/>
      <c r="J28" s="220"/>
    </row>
    <row r="29" spans="1:10" ht="15.75">
      <c r="A29" s="310"/>
      <c r="B29" s="106"/>
      <c r="C29" s="24" t="s">
        <v>56</v>
      </c>
      <c r="D29" s="23"/>
      <c r="E29" s="350"/>
      <c r="F29" s="350"/>
      <c r="G29" s="350"/>
      <c r="H29" s="350"/>
      <c r="I29" s="350"/>
      <c r="J29" s="220"/>
    </row>
    <row r="30" spans="1:10" ht="15">
      <c r="A30" s="310"/>
      <c r="B30" s="106"/>
      <c r="C30" s="23"/>
      <c r="D30" s="23"/>
      <c r="E30" s="350"/>
      <c r="F30" s="350"/>
      <c r="G30" s="350"/>
      <c r="H30" s="350"/>
      <c r="I30" s="350"/>
      <c r="J30" s="220"/>
    </row>
    <row r="31" spans="1:10" ht="15">
      <c r="A31" s="310"/>
      <c r="B31" s="106"/>
      <c r="C31" s="23"/>
      <c r="D31" s="23"/>
      <c r="E31" s="350"/>
      <c r="F31" s="350"/>
      <c r="G31" s="350"/>
      <c r="H31" s="350"/>
      <c r="I31" s="350"/>
      <c r="J31" s="220"/>
    </row>
    <row r="32" spans="1:10" ht="15">
      <c r="A32" s="310"/>
      <c r="B32" s="106"/>
      <c r="C32" s="23"/>
      <c r="D32" s="23"/>
      <c r="E32" s="350"/>
      <c r="F32" s="350"/>
      <c r="G32" s="350"/>
      <c r="H32" s="350"/>
      <c r="I32" s="350"/>
      <c r="J32" s="220"/>
    </row>
    <row r="33" spans="1:10" ht="15.75">
      <c r="A33" s="310"/>
      <c r="B33" s="106"/>
      <c r="C33" s="24" t="s">
        <v>57</v>
      </c>
      <c r="D33" s="24"/>
      <c r="E33" s="350"/>
      <c r="F33" s="350"/>
      <c r="G33" s="350"/>
      <c r="H33" s="350"/>
      <c r="I33" s="350"/>
      <c r="J33" s="220"/>
    </row>
    <row r="34" spans="1:10" ht="15">
      <c r="A34" s="310"/>
      <c r="B34" s="105"/>
      <c r="C34" s="23"/>
      <c r="D34" s="23"/>
      <c r="E34" s="350"/>
      <c r="F34" s="350"/>
      <c r="G34" s="350"/>
      <c r="H34" s="350"/>
      <c r="I34" s="350"/>
      <c r="J34" s="220"/>
    </row>
    <row r="35" spans="1:10" ht="15.75">
      <c r="A35" s="310"/>
      <c r="B35" s="105"/>
      <c r="C35" s="104"/>
      <c r="D35" s="104"/>
      <c r="E35" s="350"/>
      <c r="F35" s="350"/>
      <c r="G35" s="350"/>
      <c r="H35" s="350"/>
      <c r="I35" s="350"/>
      <c r="J35" s="220"/>
    </row>
    <row r="36" spans="1:10" ht="15.75" thickBot="1">
      <c r="A36" s="310"/>
      <c r="B36" s="106"/>
      <c r="C36" s="107"/>
      <c r="D36" s="107"/>
      <c r="E36" s="352"/>
      <c r="F36" s="352"/>
      <c r="G36" s="352"/>
      <c r="H36" s="352"/>
      <c r="I36" s="352"/>
      <c r="J36" s="220"/>
    </row>
    <row r="37" spans="1:10" ht="15.75">
      <c r="A37" s="310"/>
      <c r="B37" s="105"/>
      <c r="C37" s="24"/>
      <c r="D37" s="24"/>
      <c r="E37" s="348"/>
      <c r="F37" s="348"/>
      <c r="G37" s="348"/>
      <c r="H37" s="348"/>
      <c r="I37" s="348"/>
      <c r="J37" s="220"/>
    </row>
    <row r="38" spans="1:10" ht="15.75">
      <c r="A38" s="313" t="s">
        <v>551</v>
      </c>
      <c r="B38" s="103">
        <v>10</v>
      </c>
      <c r="C38" s="104" t="s">
        <v>58</v>
      </c>
      <c r="D38" s="24"/>
      <c r="E38" s="336">
        <v>23246248</v>
      </c>
      <c r="F38" s="336">
        <v>24843806</v>
      </c>
      <c r="G38" s="336">
        <v>24489576</v>
      </c>
      <c r="H38" s="336">
        <v>25446126</v>
      </c>
      <c r="I38" s="336" t="s">
        <v>587</v>
      </c>
      <c r="J38" s="220"/>
    </row>
    <row r="39" spans="1:10" ht="15">
      <c r="A39" s="310"/>
      <c r="B39" s="91" t="s">
        <v>44</v>
      </c>
      <c r="C39" s="23"/>
      <c r="D39" s="23"/>
      <c r="J39" s="220"/>
    </row>
    <row r="40" spans="1:10" ht="15">
      <c r="A40" s="310"/>
      <c r="B40" s="91"/>
      <c r="C40" s="93" t="s">
        <v>37</v>
      </c>
      <c r="D40" s="23"/>
      <c r="J40" s="220"/>
    </row>
    <row r="41" spans="1:10" ht="15.75">
      <c r="A41" s="310"/>
      <c r="B41" s="105"/>
      <c r="C41" s="93" t="s">
        <v>102</v>
      </c>
      <c r="D41" s="24"/>
      <c r="J41" s="220"/>
    </row>
    <row r="42" spans="1:10" ht="16.5" thickBot="1">
      <c r="A42" s="315"/>
      <c r="B42" s="109"/>
      <c r="C42" s="97"/>
      <c r="D42" s="97"/>
      <c r="E42" s="249"/>
      <c r="F42" s="249"/>
      <c r="G42" s="249"/>
      <c r="H42" s="249"/>
      <c r="I42" s="249"/>
      <c r="J42" s="223"/>
    </row>
    <row r="43" spans="2:4" ht="16.5" thickTop="1">
      <c r="B43" s="215"/>
      <c r="C43" s="215"/>
      <c r="D43" s="215"/>
    </row>
    <row r="44" spans="2:9" ht="30" customHeight="1">
      <c r="B44" s="194" t="s">
        <v>172</v>
      </c>
      <c r="C44" s="195"/>
      <c r="D44" s="195"/>
      <c r="E44" s="470" t="str">
        <f>IF(COUNTA(E10:I10,E16:I16,E38:I38)/15*100=100,"OK - Table 4 is fully completed","WARNING - Table 4 is not fully completed, please fill in figure, L, M or 0")</f>
        <v>OK - Table 4 is fully completed</v>
      </c>
      <c r="F44" s="470"/>
      <c r="G44" s="470"/>
      <c r="H44" s="470"/>
      <c r="I44" s="471"/>
    </row>
  </sheetData>
  <sheetProtection password="CA3F" sheet="1" objects="1" scenarios="1" insertRows="0"/>
  <mergeCells count="1">
    <mergeCell ref="E44:I44"/>
  </mergeCells>
  <conditionalFormatting sqref="E44:I44">
    <cfRule type="expression" priority="1" dxfId="2" stopIfTrue="1">
      <formula>COUNTA(E10:I10,E16:I16,E38:I38)/15*100&lt;&gt;100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J440"/>
  <sheetViews>
    <sheetView showGridLines="0" defaultGridColor="0" zoomScale="80" zoomScaleNormal="80" colorId="22" workbookViewId="0" topLeftCell="B1">
      <selection activeCell="B1" sqref="B1"/>
    </sheetView>
  </sheetViews>
  <sheetFormatPr defaultColWidth="9.77734375" defaultRowHeight="15"/>
  <cols>
    <col min="1" max="1" width="6.6640625" style="228" hidden="1" customWidth="1"/>
    <col min="2" max="2" width="9.77734375" style="147" customWidth="1"/>
    <col min="3" max="3" width="51.4453125" style="229" customWidth="1"/>
    <col min="4" max="4" width="9.77734375" style="147" customWidth="1"/>
    <col min="5" max="5" width="13.4453125" style="147" bestFit="1" customWidth="1"/>
    <col min="6" max="16384" width="9.77734375" style="147" customWidth="1"/>
  </cols>
  <sheetData>
    <row r="1" spans="1:10" ht="18" customHeight="1">
      <c r="A1" s="29"/>
      <c r="B1" s="23"/>
      <c r="C1" s="42" t="s">
        <v>75</v>
      </c>
      <c r="D1" s="22"/>
      <c r="J1" s="218"/>
    </row>
    <row r="2" spans="1:4" ht="11.25" customHeight="1" thickBot="1">
      <c r="A2" s="29"/>
      <c r="B2" s="24"/>
      <c r="C2" s="52"/>
      <c r="D2" s="24"/>
    </row>
    <row r="3" spans="1:10" ht="11.25" customHeight="1" thickTop="1">
      <c r="A3" s="53"/>
      <c r="B3" s="54"/>
      <c r="C3" s="55"/>
      <c r="D3" s="56"/>
      <c r="E3" s="241"/>
      <c r="F3" s="241"/>
      <c r="G3" s="241"/>
      <c r="H3" s="241"/>
      <c r="I3" s="241"/>
      <c r="J3" s="219"/>
    </row>
    <row r="4" spans="1:10" ht="18.75">
      <c r="A4" s="57"/>
      <c r="B4" s="58"/>
      <c r="C4" s="47" t="str">
        <f>'Cover page'!E13</f>
        <v>Member state: Hungary</v>
      </c>
      <c r="D4" s="59"/>
      <c r="E4" s="60" t="s">
        <v>2</v>
      </c>
      <c r="F4" s="61"/>
      <c r="G4" s="62"/>
      <c r="H4" s="61"/>
      <c r="I4" s="63"/>
      <c r="J4" s="220"/>
    </row>
    <row r="5" spans="1:10" ht="15.75">
      <c r="A5" s="57"/>
      <c r="B5" s="58"/>
      <c r="C5" s="230" t="s">
        <v>575</v>
      </c>
      <c r="D5" s="64" t="s">
        <v>3</v>
      </c>
      <c r="E5" s="28">
        <v>2007</v>
      </c>
      <c r="F5" s="28">
        <v>2008</v>
      </c>
      <c r="G5" s="28">
        <v>2009</v>
      </c>
      <c r="H5" s="28">
        <v>2010</v>
      </c>
      <c r="I5" s="28">
        <v>2011</v>
      </c>
      <c r="J5" s="220"/>
    </row>
    <row r="6" spans="1:10" ht="15.75">
      <c r="A6" s="57"/>
      <c r="B6" s="58"/>
      <c r="C6" s="318" t="str">
        <f>'Cover page'!E14</f>
        <v>Date: 30/09/2011</v>
      </c>
      <c r="D6" s="64" t="s">
        <v>4</v>
      </c>
      <c r="E6" s="157"/>
      <c r="F6" s="157"/>
      <c r="G6" s="157"/>
      <c r="H6" s="157"/>
      <c r="I6" s="157"/>
      <c r="J6" s="220"/>
    </row>
    <row r="7" spans="1:10" ht="16.5" thickBot="1">
      <c r="A7" s="57"/>
      <c r="B7" s="58"/>
      <c r="C7" s="43"/>
      <c r="D7" s="244"/>
      <c r="E7" s="245"/>
      <c r="F7" s="245"/>
      <c r="G7" s="245"/>
      <c r="H7" s="245"/>
      <c r="I7" s="246"/>
      <c r="J7" s="220"/>
    </row>
    <row r="8" spans="1:10" ht="15.75">
      <c r="A8" s="114"/>
      <c r="B8" s="58"/>
      <c r="C8" s="65"/>
      <c r="D8" s="66"/>
      <c r="E8" s="322" t="s">
        <v>576</v>
      </c>
      <c r="F8" s="322" t="s">
        <v>577</v>
      </c>
      <c r="G8" s="322" t="s">
        <v>577</v>
      </c>
      <c r="H8" s="322" t="s">
        <v>579</v>
      </c>
      <c r="I8" s="322" t="s">
        <v>5</v>
      </c>
      <c r="J8" s="220"/>
    </row>
    <row r="9" spans="1:10" ht="16.5" thickBot="1">
      <c r="A9" s="100"/>
      <c r="B9" s="58"/>
      <c r="C9" s="69" t="s">
        <v>6</v>
      </c>
      <c r="D9" s="70" t="s">
        <v>59</v>
      </c>
      <c r="E9" s="323"/>
      <c r="F9" s="324"/>
      <c r="G9" s="324"/>
      <c r="H9" s="324"/>
      <c r="I9" s="325"/>
      <c r="J9" s="220"/>
    </row>
    <row r="10" spans="1:10" ht="17.25" thickBot="1" thickTop="1">
      <c r="A10" s="161" t="s">
        <v>253</v>
      </c>
      <c r="B10" s="58"/>
      <c r="C10" s="71" t="s">
        <v>7</v>
      </c>
      <c r="D10" s="30" t="s">
        <v>8</v>
      </c>
      <c r="E10" s="332">
        <v>-1274100</v>
      </c>
      <c r="F10" s="333">
        <v>-985940</v>
      </c>
      <c r="G10" s="333">
        <v>-1170682</v>
      </c>
      <c r="H10" s="333">
        <v>-1120132</v>
      </c>
      <c r="I10" s="334">
        <v>1090140.7592580765</v>
      </c>
      <c r="J10" s="220"/>
    </row>
    <row r="11" spans="1:10" ht="16.5" thickTop="1">
      <c r="A11" s="161" t="s">
        <v>254</v>
      </c>
      <c r="B11" s="58"/>
      <c r="C11" s="71" t="s">
        <v>9</v>
      </c>
      <c r="D11" s="70" t="s">
        <v>10</v>
      </c>
      <c r="E11" s="335">
        <v>-1422512</v>
      </c>
      <c r="F11" s="335">
        <v>-923789</v>
      </c>
      <c r="G11" s="335">
        <v>-962328</v>
      </c>
      <c r="H11" s="335">
        <v>-934427</v>
      </c>
      <c r="I11" s="335">
        <v>1130395.8094730764</v>
      </c>
      <c r="J11" s="220"/>
    </row>
    <row r="12" spans="1:10" ht="15.75">
      <c r="A12" s="161" t="s">
        <v>255</v>
      </c>
      <c r="B12" s="58"/>
      <c r="C12" s="71" t="s">
        <v>11</v>
      </c>
      <c r="D12" s="70" t="s">
        <v>12</v>
      </c>
      <c r="E12" s="336" t="s">
        <v>578</v>
      </c>
      <c r="F12" s="336" t="s">
        <v>578</v>
      </c>
      <c r="G12" s="336" t="s">
        <v>578</v>
      </c>
      <c r="H12" s="336" t="s">
        <v>578</v>
      </c>
      <c r="I12" s="336" t="s">
        <v>578</v>
      </c>
      <c r="J12" s="220"/>
    </row>
    <row r="13" spans="1:10" ht="15.75">
      <c r="A13" s="161" t="s">
        <v>256</v>
      </c>
      <c r="B13" s="58"/>
      <c r="C13" s="71" t="s">
        <v>13</v>
      </c>
      <c r="D13" s="70" t="s">
        <v>14</v>
      </c>
      <c r="E13" s="336">
        <v>-28761</v>
      </c>
      <c r="F13" s="336">
        <v>18345</v>
      </c>
      <c r="G13" s="336">
        <v>-99150</v>
      </c>
      <c r="H13" s="336">
        <v>-220197</v>
      </c>
      <c r="I13" s="336">
        <v>-141808.950215</v>
      </c>
      <c r="J13" s="220"/>
    </row>
    <row r="14" spans="1:10" ht="15.75">
      <c r="A14" s="161" t="s">
        <v>257</v>
      </c>
      <c r="B14" s="58"/>
      <c r="C14" s="71" t="s">
        <v>15</v>
      </c>
      <c r="D14" s="70" t="s">
        <v>16</v>
      </c>
      <c r="E14" s="336">
        <v>177173</v>
      </c>
      <c r="F14" s="336">
        <v>-80496</v>
      </c>
      <c r="G14" s="336">
        <v>-109204</v>
      </c>
      <c r="H14" s="336">
        <v>34492</v>
      </c>
      <c r="I14" s="336">
        <v>101553.9</v>
      </c>
      <c r="J14" s="220"/>
    </row>
    <row r="15" spans="1:10" ht="16.5" thickBot="1">
      <c r="A15" s="161"/>
      <c r="B15" s="58"/>
      <c r="C15" s="72"/>
      <c r="D15" s="73"/>
      <c r="E15" s="327"/>
      <c r="F15" s="328"/>
      <c r="G15" s="328"/>
      <c r="H15" s="328"/>
      <c r="I15" s="329"/>
      <c r="J15" s="220"/>
    </row>
    <row r="16" spans="1:10" ht="15.75">
      <c r="A16" s="161"/>
      <c r="B16" s="58"/>
      <c r="C16" s="74"/>
      <c r="D16" s="68"/>
      <c r="E16" s="322" t="s">
        <v>576</v>
      </c>
      <c r="F16" s="322" t="s">
        <v>577</v>
      </c>
      <c r="G16" s="322" t="s">
        <v>577</v>
      </c>
      <c r="H16" s="322" t="s">
        <v>579</v>
      </c>
      <c r="I16" s="322" t="s">
        <v>5</v>
      </c>
      <c r="J16" s="220"/>
    </row>
    <row r="17" spans="1:10" ht="16.5" thickBot="1">
      <c r="A17" s="161"/>
      <c r="B17" s="58"/>
      <c r="C17" s="69" t="s">
        <v>17</v>
      </c>
      <c r="D17" s="77"/>
      <c r="E17" s="330"/>
      <c r="F17" s="331"/>
      <c r="G17" s="331"/>
      <c r="H17" s="331"/>
      <c r="I17" s="326"/>
      <c r="J17" s="220"/>
    </row>
    <row r="18" spans="1:10" ht="17.25" thickBot="1" thickTop="1">
      <c r="A18" s="161" t="s">
        <v>258</v>
      </c>
      <c r="B18" s="58"/>
      <c r="C18" s="69" t="s">
        <v>18</v>
      </c>
      <c r="D18" s="78"/>
      <c r="E18" s="353">
        <v>16732813.999999998</v>
      </c>
      <c r="F18" s="354">
        <v>19346851</v>
      </c>
      <c r="G18" s="354">
        <v>20422403</v>
      </c>
      <c r="H18" s="354">
        <v>21749567</v>
      </c>
      <c r="I18" s="355">
        <v>20658076.21356728</v>
      </c>
      <c r="J18" s="220"/>
    </row>
    <row r="19" spans="1:10" ht="16.5" thickTop="1">
      <c r="A19" s="161"/>
      <c r="B19" s="58"/>
      <c r="C19" s="41" t="s">
        <v>19</v>
      </c>
      <c r="D19" s="31"/>
      <c r="E19" s="356"/>
      <c r="F19" s="357"/>
      <c r="G19" s="357"/>
      <c r="H19" s="357"/>
      <c r="I19" s="358"/>
      <c r="J19" s="220"/>
    </row>
    <row r="20" spans="1:10" ht="15.75">
      <c r="A20" s="161" t="s">
        <v>259</v>
      </c>
      <c r="B20" s="58"/>
      <c r="C20" s="71" t="s">
        <v>20</v>
      </c>
      <c r="D20" s="70" t="s">
        <v>21</v>
      </c>
      <c r="E20" s="359">
        <v>6745</v>
      </c>
      <c r="F20" s="359">
        <v>9935</v>
      </c>
      <c r="G20" s="359">
        <v>14125</v>
      </c>
      <c r="H20" s="359">
        <v>17704</v>
      </c>
      <c r="I20" s="360"/>
      <c r="J20" s="220"/>
    </row>
    <row r="21" spans="1:10" ht="15.75">
      <c r="A21" s="161" t="s">
        <v>260</v>
      </c>
      <c r="B21" s="58"/>
      <c r="C21" s="71" t="s">
        <v>22</v>
      </c>
      <c r="D21" s="30" t="s">
        <v>23</v>
      </c>
      <c r="E21" s="361">
        <v>15039759</v>
      </c>
      <c r="F21" s="361">
        <v>15835222</v>
      </c>
      <c r="G21" s="361">
        <v>15133886</v>
      </c>
      <c r="H21" s="361">
        <v>15826501</v>
      </c>
      <c r="I21" s="358"/>
      <c r="J21" s="220"/>
    </row>
    <row r="22" spans="1:10" ht="15.75">
      <c r="A22" s="161" t="s">
        <v>261</v>
      </c>
      <c r="B22" s="58"/>
      <c r="C22" s="41" t="s">
        <v>24</v>
      </c>
      <c r="D22" s="70" t="s">
        <v>25</v>
      </c>
      <c r="E22" s="362">
        <v>2153909</v>
      </c>
      <c r="F22" s="362">
        <v>1958958</v>
      </c>
      <c r="G22" s="362">
        <v>2038567</v>
      </c>
      <c r="H22" s="362">
        <v>1903064</v>
      </c>
      <c r="I22" s="360"/>
      <c r="J22" s="220"/>
    </row>
    <row r="23" spans="1:10" ht="15.75">
      <c r="A23" s="161" t="s">
        <v>262</v>
      </c>
      <c r="B23" s="58"/>
      <c r="C23" s="41" t="s">
        <v>26</v>
      </c>
      <c r="D23" s="70" t="s">
        <v>27</v>
      </c>
      <c r="E23" s="361">
        <v>12885850</v>
      </c>
      <c r="F23" s="361">
        <v>13876264</v>
      </c>
      <c r="G23" s="361">
        <v>13095319</v>
      </c>
      <c r="H23" s="361">
        <v>13923437</v>
      </c>
      <c r="I23" s="360"/>
      <c r="J23" s="220"/>
    </row>
    <row r="24" spans="1:10" ht="15.75">
      <c r="A24" s="161" t="s">
        <v>263</v>
      </c>
      <c r="B24" s="58"/>
      <c r="C24" s="71" t="s">
        <v>28</v>
      </c>
      <c r="D24" s="70" t="s">
        <v>29</v>
      </c>
      <c r="E24" s="361">
        <v>1686310</v>
      </c>
      <c r="F24" s="361">
        <v>3501694</v>
      </c>
      <c r="G24" s="361">
        <v>5274392</v>
      </c>
      <c r="H24" s="361">
        <v>5905362</v>
      </c>
      <c r="I24" s="358"/>
      <c r="J24" s="220"/>
    </row>
    <row r="25" spans="1:10" ht="15.75">
      <c r="A25" s="161" t="s">
        <v>264</v>
      </c>
      <c r="B25" s="58"/>
      <c r="C25" s="41" t="s">
        <v>24</v>
      </c>
      <c r="D25" s="30" t="s">
        <v>30</v>
      </c>
      <c r="E25" s="361">
        <v>77043</v>
      </c>
      <c r="F25" s="361">
        <v>82638</v>
      </c>
      <c r="G25" s="361">
        <v>101911</v>
      </c>
      <c r="H25" s="361">
        <v>185646</v>
      </c>
      <c r="I25" s="360"/>
      <c r="J25" s="220"/>
    </row>
    <row r="26" spans="1:10" ht="15.75">
      <c r="A26" s="161" t="s">
        <v>265</v>
      </c>
      <c r="B26" s="58"/>
      <c r="C26" s="41" t="s">
        <v>26</v>
      </c>
      <c r="D26" s="30" t="s">
        <v>31</v>
      </c>
      <c r="E26" s="361">
        <v>1609267</v>
      </c>
      <c r="F26" s="359">
        <v>3419056</v>
      </c>
      <c r="G26" s="359">
        <v>5172481</v>
      </c>
      <c r="H26" s="359">
        <v>5719716</v>
      </c>
      <c r="I26" s="360"/>
      <c r="J26" s="220"/>
    </row>
    <row r="27" spans="1:10" ht="16.5" thickBot="1">
      <c r="A27" s="161"/>
      <c r="B27" s="58"/>
      <c r="C27" s="80"/>
      <c r="D27" s="81"/>
      <c r="E27" s="363"/>
      <c r="F27" s="364"/>
      <c r="G27" s="364"/>
      <c r="H27" s="364"/>
      <c r="I27" s="365"/>
      <c r="J27" s="220"/>
    </row>
    <row r="28" spans="1:10" ht="15.75">
      <c r="A28" s="161"/>
      <c r="B28" s="58"/>
      <c r="C28" s="83"/>
      <c r="D28" s="84"/>
      <c r="E28" s="366"/>
      <c r="F28" s="367"/>
      <c r="G28" s="367"/>
      <c r="H28" s="367"/>
      <c r="I28" s="368"/>
      <c r="J28" s="220"/>
    </row>
    <row r="29" spans="1:10" ht="15.75">
      <c r="A29" s="161"/>
      <c r="B29" s="58"/>
      <c r="C29" s="69" t="s">
        <v>89</v>
      </c>
      <c r="D29" s="77"/>
      <c r="E29" s="356"/>
      <c r="F29" s="357"/>
      <c r="G29" s="357"/>
      <c r="H29" s="357"/>
      <c r="I29" s="369"/>
      <c r="J29" s="220"/>
    </row>
    <row r="30" spans="1:10" ht="15.75">
      <c r="A30" s="161" t="s">
        <v>266</v>
      </c>
      <c r="B30" s="85"/>
      <c r="C30" s="69" t="s">
        <v>32</v>
      </c>
      <c r="D30" s="70" t="s">
        <v>33</v>
      </c>
      <c r="E30" s="361">
        <v>904012</v>
      </c>
      <c r="F30" s="361">
        <v>768625</v>
      </c>
      <c r="G30" s="361">
        <v>802220</v>
      </c>
      <c r="H30" s="361">
        <v>897120</v>
      </c>
      <c r="I30" s="361">
        <v>881800</v>
      </c>
      <c r="J30" s="220"/>
    </row>
    <row r="31" spans="1:10" ht="15.75">
      <c r="A31" s="161" t="s">
        <v>267</v>
      </c>
      <c r="B31" s="85"/>
      <c r="C31" s="69" t="s">
        <v>34</v>
      </c>
      <c r="D31" s="70" t="s">
        <v>64</v>
      </c>
      <c r="E31" s="361">
        <v>1038527</v>
      </c>
      <c r="F31" s="361">
        <v>1107891</v>
      </c>
      <c r="G31" s="361">
        <v>1202971</v>
      </c>
      <c r="H31" s="361">
        <v>1090996</v>
      </c>
      <c r="I31" s="361">
        <v>1095993.5677578598</v>
      </c>
      <c r="J31" s="220"/>
    </row>
    <row r="32" spans="1:10" s="222" customFormat="1" ht="15.75">
      <c r="A32" s="161" t="s">
        <v>268</v>
      </c>
      <c r="B32" s="86"/>
      <c r="C32" s="87" t="s">
        <v>72</v>
      </c>
      <c r="D32" s="88" t="s">
        <v>76</v>
      </c>
      <c r="E32" s="370">
        <v>1033490</v>
      </c>
      <c r="F32" s="370">
        <v>1097855</v>
      </c>
      <c r="G32" s="370">
        <v>1182228</v>
      </c>
      <c r="H32" s="370">
        <v>1111864</v>
      </c>
      <c r="I32" s="370">
        <v>1117025.8000728597</v>
      </c>
      <c r="J32" s="221"/>
    </row>
    <row r="33" spans="1:10" ht="16.5" thickBot="1">
      <c r="A33" s="161"/>
      <c r="B33" s="85"/>
      <c r="C33" s="89"/>
      <c r="D33" s="90"/>
      <c r="E33" s="371"/>
      <c r="F33" s="364"/>
      <c r="G33" s="364"/>
      <c r="H33" s="364"/>
      <c r="I33" s="372"/>
      <c r="J33" s="220"/>
    </row>
    <row r="34" spans="1:10" ht="16.5" thickBot="1">
      <c r="A34" s="161"/>
      <c r="B34" s="85"/>
      <c r="C34" s="65"/>
      <c r="D34" s="76"/>
      <c r="E34" s="373"/>
      <c r="F34" s="374"/>
      <c r="G34" s="374"/>
      <c r="H34" s="374"/>
      <c r="I34" s="375"/>
      <c r="J34" s="220"/>
    </row>
    <row r="35" spans="1:10" ht="17.25" thickBot="1" thickTop="1">
      <c r="A35" s="161" t="s">
        <v>269</v>
      </c>
      <c r="B35" s="85"/>
      <c r="C35" s="69" t="s">
        <v>35</v>
      </c>
      <c r="D35" s="70" t="s">
        <v>36</v>
      </c>
      <c r="E35" s="353">
        <v>24991847</v>
      </c>
      <c r="F35" s="354">
        <v>26545649</v>
      </c>
      <c r="G35" s="354">
        <v>25622866</v>
      </c>
      <c r="H35" s="354">
        <v>26747662</v>
      </c>
      <c r="I35" s="355">
        <v>27947000</v>
      </c>
      <c r="J35" s="220"/>
    </row>
    <row r="36" spans="1:10" ht="11.25" customHeight="1" thickTop="1">
      <c r="A36" s="57"/>
      <c r="B36" s="91"/>
      <c r="C36" s="40"/>
      <c r="D36" s="24"/>
      <c r="J36" s="220"/>
    </row>
    <row r="37" spans="1:10" ht="15.75">
      <c r="A37" s="57"/>
      <c r="B37" s="85"/>
      <c r="C37" s="92" t="s">
        <v>37</v>
      </c>
      <c r="D37" s="93"/>
      <c r="J37" s="220"/>
    </row>
    <row r="38" spans="1:10" ht="11.25" customHeight="1" thickBot="1">
      <c r="A38" s="94"/>
      <c r="B38" s="95"/>
      <c r="C38" s="96"/>
      <c r="D38" s="97"/>
      <c r="E38" s="249"/>
      <c r="F38" s="249"/>
      <c r="G38" s="249"/>
      <c r="H38" s="249"/>
      <c r="I38" s="249"/>
      <c r="J38" s="223"/>
    </row>
    <row r="39" ht="15.75" thickTop="1"/>
    <row r="41" spans="2:10" ht="30" customHeight="1">
      <c r="B41" s="183" t="s">
        <v>172</v>
      </c>
      <c r="C41" s="184"/>
      <c r="D41" s="184"/>
      <c r="E41" s="464" t="str">
        <f>IF(COUNTA(E10:I14,E18:I18,E20:H26,E30:I32,E35:I35)/78*100=100,"OK - Table 1 is fully completed","WARNING - Table 1 is not fully completed, please fill in figure, L, M or 0")</f>
        <v>OK - Table 1 is fully completed</v>
      </c>
      <c r="F41" s="464"/>
      <c r="G41" s="464"/>
      <c r="H41" s="464"/>
      <c r="I41" s="464"/>
      <c r="J41" s="185"/>
    </row>
    <row r="42" spans="2:10" ht="15" customHeight="1">
      <c r="B42" s="186" t="s">
        <v>173</v>
      </c>
      <c r="C42" s="83"/>
      <c r="D42" s="37"/>
      <c r="E42" s="465"/>
      <c r="F42" s="465"/>
      <c r="G42" s="465"/>
      <c r="H42" s="465"/>
      <c r="I42" s="465"/>
      <c r="J42" s="187"/>
    </row>
    <row r="43" spans="2:10" ht="15" customHeight="1">
      <c r="B43" s="188"/>
      <c r="C43" s="189" t="s">
        <v>174</v>
      </c>
      <c r="D43" s="38"/>
      <c r="E43" s="376">
        <f>IF(E10="M",0,E10)-IF(E11="M",0,E11)-IF(E12="M",0,E12)-IF(E13="M",0,E13)-IF(E14="M",0,E14)</f>
        <v>0</v>
      </c>
      <c r="F43" s="376">
        <f>IF(F10="M",0,F10)-IF(F11="M",0,F11)-IF(F12="M",0,F12)-IF(F13="M",0,F13)-IF(F14="M",0,F14)</f>
        <v>0</v>
      </c>
      <c r="G43" s="376">
        <f>IF(G10="M",0,G10)-IF(G11="M",0,G11)-IF(G12="M",0,G12)-IF(G13="M",0,G13)-IF(G14="M",0,G14)</f>
        <v>0</v>
      </c>
      <c r="H43" s="376">
        <f>IF(H10="M",0,H10)-IF(H11="M",0,H11)-IF(H12="M",0,H12)-IF(H13="M",0,H13)-IF(H14="M",0,H14)</f>
        <v>0</v>
      </c>
      <c r="I43" s="376">
        <f>IF(I10="M",0,I10)-IF(I11="M",0,I11)-IF(I12="M",0,I12)-IF(I13="M",0,I13)-IF(I14="M",0,I14)</f>
        <v>1.7462298274040222E-10</v>
      </c>
      <c r="J43" s="253"/>
    </row>
    <row r="44" spans="2:10" ht="15" customHeight="1">
      <c r="B44" s="190"/>
      <c r="C44" s="189" t="s">
        <v>175</v>
      </c>
      <c r="D44" s="38"/>
      <c r="E44" s="376">
        <f>IF(E18="M",0,E18)-IF(E20="M",0,E20)-IF(E21="M",0,E21)-IF(E24="M",0,E24)</f>
        <v>-1.862645149230957E-09</v>
      </c>
      <c r="F44" s="376">
        <f>IF(F18="M",0,F18)-IF(F20="M",0,F20)-IF(F21="M",0,F21)-IF(F24="M",0,F24)</f>
        <v>0</v>
      </c>
      <c r="G44" s="376">
        <f>IF(G18="M",0,G18)-IF(G20="M",0,G20)-IF(G21="M",0,G21)-IF(G24="M",0,G24)</f>
        <v>0</v>
      </c>
      <c r="H44" s="376">
        <f>IF(H18="M",0,H18)-IF(H20="M",0,H20)-IF(H21="M",0,H21)-IF(H24="M",0,H24)</f>
        <v>0</v>
      </c>
      <c r="I44" s="376"/>
      <c r="J44" s="253"/>
    </row>
    <row r="45" spans="2:10" ht="15" customHeight="1">
      <c r="B45" s="190"/>
      <c r="C45" s="189" t="s">
        <v>176</v>
      </c>
      <c r="D45" s="38"/>
      <c r="E45" s="376">
        <f>IF(E21="M",0,E21)-IF(E22="M",0,E22)-IF(E23="M",0,E23)</f>
        <v>0</v>
      </c>
      <c r="F45" s="376">
        <f>IF(F21="M",0,F21)-IF(F22="M",0,F22)-IF(F23="M",0,F23)</f>
        <v>0</v>
      </c>
      <c r="G45" s="376">
        <f>IF(G21="M",0,G21)-IF(G22="M",0,G22)-IF(G23="M",0,G23)</f>
        <v>0</v>
      </c>
      <c r="H45" s="376">
        <f>IF(H21="M",0,H21)-IF(H22="M",0,H22)-IF(H23="M",0,H23)</f>
        <v>0</v>
      </c>
      <c r="I45" s="376"/>
      <c r="J45" s="253"/>
    </row>
    <row r="46" spans="2:10" ht="15" customHeight="1">
      <c r="B46" s="191"/>
      <c r="C46" s="192" t="s">
        <v>177</v>
      </c>
      <c r="D46" s="193"/>
      <c r="E46" s="377">
        <f>IF(E24="M",0,E24)-IF(E25="M",0,E25)-IF(E26="M",0,E26)</f>
        <v>0</v>
      </c>
      <c r="F46" s="377">
        <f>IF(F24="M",0,F24)-IF(F25="M",0,F25)-IF(F26="M",0,F26)</f>
        <v>0</v>
      </c>
      <c r="G46" s="377">
        <f>IF(G24="M",0,G24)-IF(G25="M",0,G25)-IF(G26="M",0,G26)</f>
        <v>0</v>
      </c>
      <c r="H46" s="377">
        <f>IF(H24="M",0,H24)-IF(H25="M",0,H25)-IF(H26="M",0,H26)</f>
        <v>0</v>
      </c>
      <c r="I46" s="377"/>
      <c r="J46" s="254"/>
    </row>
    <row r="47" ht="15.75">
      <c r="D47" s="215"/>
    </row>
    <row r="48" ht="15.75">
      <c r="D48" s="215"/>
    </row>
    <row r="49" ht="15.75">
      <c r="D49" s="215"/>
    </row>
    <row r="50" ht="15.75">
      <c r="D50" s="215"/>
    </row>
    <row r="51" ht="15.75">
      <c r="D51" s="215"/>
    </row>
    <row r="52" ht="15.75">
      <c r="D52" s="215"/>
    </row>
    <row r="53" ht="15.75">
      <c r="D53" s="215"/>
    </row>
    <row r="54" ht="15.75">
      <c r="D54" s="215"/>
    </row>
    <row r="55" ht="15.75">
      <c r="D55" s="215"/>
    </row>
    <row r="56" ht="15.75">
      <c r="D56" s="215"/>
    </row>
    <row r="57" ht="15.75">
      <c r="D57" s="215"/>
    </row>
    <row r="58" ht="15.75">
      <c r="D58" s="215"/>
    </row>
    <row r="59" ht="15.75">
      <c r="D59" s="215"/>
    </row>
    <row r="60" ht="15.75">
      <c r="D60" s="215"/>
    </row>
    <row r="61" ht="15.75">
      <c r="D61" s="215"/>
    </row>
    <row r="62" ht="15.75">
      <c r="D62" s="215"/>
    </row>
    <row r="63" ht="15.75">
      <c r="D63" s="215"/>
    </row>
    <row r="64" ht="15.75">
      <c r="D64" s="215"/>
    </row>
    <row r="65" ht="15.75">
      <c r="D65" s="215"/>
    </row>
    <row r="66" ht="15.75">
      <c r="D66" s="215"/>
    </row>
    <row r="67" ht="15.75">
      <c r="D67" s="215"/>
    </row>
    <row r="68" ht="15.75">
      <c r="D68" s="215"/>
    </row>
    <row r="69" ht="15.75">
      <c r="D69" s="215"/>
    </row>
    <row r="71" ht="9" customHeight="1"/>
    <row r="73" ht="12" customHeight="1"/>
    <row r="76" ht="11.25" customHeight="1"/>
    <row r="78" ht="15.75">
      <c r="D78" s="215"/>
    </row>
    <row r="79" ht="15.75">
      <c r="D79" s="215"/>
    </row>
    <row r="80" ht="15.75">
      <c r="D80" s="215"/>
    </row>
    <row r="81" ht="10.5" customHeight="1">
      <c r="D81" s="215"/>
    </row>
    <row r="82" ht="15.75">
      <c r="D82" s="215"/>
    </row>
    <row r="83" ht="15.75">
      <c r="D83" s="215"/>
    </row>
    <row r="84" ht="6" customHeight="1">
      <c r="D84" s="215"/>
    </row>
    <row r="85" ht="15.75">
      <c r="D85" s="215"/>
    </row>
    <row r="86" ht="15.75">
      <c r="D86" s="215"/>
    </row>
    <row r="87" ht="15.75">
      <c r="D87" s="215"/>
    </row>
    <row r="88" ht="15.75">
      <c r="D88" s="215"/>
    </row>
    <row r="89" ht="15.75">
      <c r="D89" s="215"/>
    </row>
    <row r="90" ht="15.75">
      <c r="D90" s="215"/>
    </row>
    <row r="91" ht="15.75">
      <c r="D91" s="215"/>
    </row>
    <row r="92" ht="15.75">
      <c r="D92" s="215"/>
    </row>
    <row r="93" ht="15.75">
      <c r="D93" s="215"/>
    </row>
    <row r="94" ht="15.75">
      <c r="D94" s="215"/>
    </row>
    <row r="95" ht="15.75">
      <c r="D95" s="215"/>
    </row>
    <row r="96" ht="15.75">
      <c r="D96" s="215"/>
    </row>
    <row r="97" ht="15.75">
      <c r="D97" s="215"/>
    </row>
    <row r="98" ht="15.75">
      <c r="D98" s="215"/>
    </row>
    <row r="99" ht="15.75">
      <c r="D99" s="215"/>
    </row>
    <row r="100" ht="15.75">
      <c r="D100" s="215"/>
    </row>
    <row r="101" ht="15.75">
      <c r="D101" s="215"/>
    </row>
    <row r="102" ht="15.75">
      <c r="D102" s="215"/>
    </row>
    <row r="103" ht="15.75">
      <c r="D103" s="215"/>
    </row>
    <row r="104" ht="15.75">
      <c r="D104" s="215"/>
    </row>
    <row r="105" ht="15.75">
      <c r="D105" s="215"/>
    </row>
    <row r="107" ht="9" customHeight="1"/>
    <row r="109" ht="12" customHeight="1"/>
    <row r="112" ht="11.25" customHeight="1"/>
    <row r="114" ht="15.75">
      <c r="D114" s="215"/>
    </row>
    <row r="115" ht="15.75">
      <c r="D115" s="215"/>
    </row>
    <row r="116" ht="15.75">
      <c r="D116" s="215"/>
    </row>
    <row r="117" ht="10.5" customHeight="1">
      <c r="D117" s="215"/>
    </row>
    <row r="118" ht="15.75">
      <c r="D118" s="215"/>
    </row>
    <row r="119" ht="15.75">
      <c r="D119" s="215"/>
    </row>
    <row r="120" ht="6" customHeight="1">
      <c r="D120" s="215"/>
    </row>
    <row r="121" ht="15.75">
      <c r="D121" s="215"/>
    </row>
    <row r="122" ht="15.75">
      <c r="D122" s="215"/>
    </row>
    <row r="123" ht="15.75">
      <c r="D123" s="215"/>
    </row>
    <row r="124" ht="15.75">
      <c r="D124" s="215"/>
    </row>
    <row r="125" ht="15.75">
      <c r="D125" s="215"/>
    </row>
    <row r="126" ht="15.75">
      <c r="D126" s="215"/>
    </row>
    <row r="127" ht="15.75">
      <c r="D127" s="215"/>
    </row>
    <row r="128" ht="15.75">
      <c r="D128" s="215"/>
    </row>
    <row r="129" ht="15.75">
      <c r="D129" s="215"/>
    </row>
    <row r="130" ht="15.75">
      <c r="D130" s="215"/>
    </row>
    <row r="131" ht="15.75">
      <c r="D131" s="215"/>
    </row>
    <row r="132" ht="15.75">
      <c r="D132" s="215"/>
    </row>
    <row r="133" ht="15.75">
      <c r="D133" s="215"/>
    </row>
    <row r="134" ht="15.75">
      <c r="D134" s="215"/>
    </row>
    <row r="135" ht="15.75">
      <c r="D135" s="215"/>
    </row>
    <row r="136" ht="15.75">
      <c r="D136" s="215"/>
    </row>
    <row r="137" ht="15.75">
      <c r="D137" s="215"/>
    </row>
    <row r="138" ht="15.75">
      <c r="D138" s="215"/>
    </row>
    <row r="139" ht="15.75">
      <c r="D139" s="215"/>
    </row>
    <row r="140" ht="15.75">
      <c r="D140" s="215"/>
    </row>
    <row r="141" ht="15.75">
      <c r="D141" s="215"/>
    </row>
    <row r="143" ht="9" customHeight="1"/>
    <row r="145" ht="12" customHeight="1"/>
    <row r="148" ht="11.25" customHeight="1"/>
    <row r="150" ht="15.75">
      <c r="D150" s="215"/>
    </row>
    <row r="151" ht="15.75">
      <c r="D151" s="215"/>
    </row>
    <row r="152" ht="15.75">
      <c r="D152" s="215"/>
    </row>
    <row r="153" ht="10.5" customHeight="1">
      <c r="D153" s="215"/>
    </row>
    <row r="154" ht="15.75">
      <c r="D154" s="215"/>
    </row>
    <row r="155" ht="15.75">
      <c r="D155" s="215"/>
    </row>
    <row r="156" ht="6" customHeight="1">
      <c r="D156" s="215"/>
    </row>
    <row r="157" ht="15.75">
      <c r="D157" s="215"/>
    </row>
    <row r="158" ht="15.75">
      <c r="D158" s="215"/>
    </row>
    <row r="159" ht="15.75">
      <c r="D159" s="215"/>
    </row>
    <row r="160" ht="15.75">
      <c r="D160" s="215"/>
    </row>
    <row r="161" ht="15.75">
      <c r="D161" s="215"/>
    </row>
    <row r="162" ht="15.75">
      <c r="D162" s="215"/>
    </row>
    <row r="163" ht="15.75">
      <c r="D163" s="215"/>
    </row>
    <row r="164" ht="15.75">
      <c r="D164" s="215"/>
    </row>
    <row r="165" ht="15.75">
      <c r="D165" s="215"/>
    </row>
    <row r="166" ht="15.75">
      <c r="D166" s="215"/>
    </row>
    <row r="167" ht="15.75">
      <c r="D167" s="215"/>
    </row>
    <row r="168" ht="15.75">
      <c r="D168" s="215"/>
    </row>
    <row r="169" ht="15.75">
      <c r="D169" s="215"/>
    </row>
    <row r="170" ht="15.75">
      <c r="D170" s="215"/>
    </row>
    <row r="171" ht="15.75">
      <c r="D171" s="215"/>
    </row>
    <row r="172" ht="15.75">
      <c r="D172" s="215"/>
    </row>
    <row r="173" ht="15.75">
      <c r="D173" s="215"/>
    </row>
    <row r="174" ht="15.75">
      <c r="D174" s="215"/>
    </row>
    <row r="175" ht="15.75">
      <c r="D175" s="215"/>
    </row>
    <row r="176" ht="15.75">
      <c r="D176" s="215"/>
    </row>
    <row r="177" ht="15.75">
      <c r="D177" s="215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3" s="226" customFormat="1" ht="14.25">
      <c r="A248" s="228"/>
      <c r="C248" s="251"/>
    </row>
    <row r="249" spans="1:3" s="227" customFormat="1" ht="12.75">
      <c r="A249" s="228"/>
      <c r="C249" s="252"/>
    </row>
    <row r="250" spans="1:3" s="226" customFormat="1" ht="14.25">
      <c r="A250" s="228"/>
      <c r="C250" s="251"/>
    </row>
    <row r="251" spans="1:3" s="226" customFormat="1" ht="14.25">
      <c r="A251" s="228"/>
      <c r="C251" s="251"/>
    </row>
    <row r="252" spans="1:3" s="226" customFormat="1" ht="14.25">
      <c r="A252" s="228"/>
      <c r="C252" s="251"/>
    </row>
    <row r="253" spans="1:3" s="226" customFormat="1" ht="14.25">
      <c r="A253" s="228"/>
      <c r="C253" s="251"/>
    </row>
    <row r="254" spans="1:3" s="226" customFormat="1" ht="14.25">
      <c r="A254" s="228"/>
      <c r="C254" s="251"/>
    </row>
    <row r="255" spans="1:3" s="226" customFormat="1" ht="14.25">
      <c r="A255" s="228"/>
      <c r="C255" s="251"/>
    </row>
    <row r="256" spans="1:3" s="226" customFormat="1" ht="14.25">
      <c r="A256" s="228"/>
      <c r="C256" s="251"/>
    </row>
    <row r="257" spans="1:3" s="226" customFormat="1" ht="14.25">
      <c r="A257" s="228"/>
      <c r="C257" s="251"/>
    </row>
    <row r="258" spans="1:3" s="226" customFormat="1" ht="14.25">
      <c r="A258" s="228"/>
      <c r="C258" s="251"/>
    </row>
    <row r="259" spans="1:3" s="226" customFormat="1" ht="14.25">
      <c r="A259" s="228"/>
      <c r="C259" s="251"/>
    </row>
    <row r="260" spans="1:3" s="226" customFormat="1" ht="14.25">
      <c r="A260" s="228"/>
      <c r="C260" s="251"/>
    </row>
    <row r="261" spans="1:3" s="226" customFormat="1" ht="14.25">
      <c r="A261" s="228"/>
      <c r="C261" s="251"/>
    </row>
    <row r="262" spans="1:3" s="226" customFormat="1" ht="14.25">
      <c r="A262" s="228"/>
      <c r="C262" s="251"/>
    </row>
    <row r="263" spans="1:3" s="226" customFormat="1" ht="14.25">
      <c r="A263" s="228"/>
      <c r="C263" s="251"/>
    </row>
    <row r="264" spans="1:3" s="226" customFormat="1" ht="14.25">
      <c r="A264" s="228"/>
      <c r="C264" s="251"/>
    </row>
    <row r="265" spans="1:3" s="226" customFormat="1" ht="14.25">
      <c r="A265" s="228"/>
      <c r="C265" s="251"/>
    </row>
    <row r="266" spans="1:3" s="226" customFormat="1" ht="14.25">
      <c r="A266" s="228"/>
      <c r="C266" s="251"/>
    </row>
    <row r="267" spans="1:3" s="226" customFormat="1" ht="14.25">
      <c r="A267" s="228"/>
      <c r="C267" s="251"/>
    </row>
    <row r="268" spans="1:3" s="226" customFormat="1" ht="14.25">
      <c r="A268" s="228"/>
      <c r="C268" s="251"/>
    </row>
    <row r="269" spans="1:3" s="226" customFormat="1" ht="14.25">
      <c r="A269" s="228"/>
      <c r="C269" s="251"/>
    </row>
    <row r="270" spans="1:3" s="226" customFormat="1" ht="14.25">
      <c r="A270" s="228"/>
      <c r="C270" s="251"/>
    </row>
    <row r="271" spans="1:3" s="226" customFormat="1" ht="14.25">
      <c r="A271" s="228"/>
      <c r="C271" s="251"/>
    </row>
    <row r="272" spans="1:3" s="226" customFormat="1" ht="14.25">
      <c r="A272" s="228"/>
      <c r="C272" s="251"/>
    </row>
    <row r="273" spans="1:3" s="226" customFormat="1" ht="14.25">
      <c r="A273" s="228"/>
      <c r="C273" s="251"/>
    </row>
    <row r="274" spans="1:3" s="226" customFormat="1" ht="14.25">
      <c r="A274" s="228"/>
      <c r="C274" s="251"/>
    </row>
    <row r="275" spans="1:3" s="226" customFormat="1" ht="14.25">
      <c r="A275" s="228"/>
      <c r="C275" s="251"/>
    </row>
    <row r="276" spans="1:3" s="226" customFormat="1" ht="14.25">
      <c r="A276" s="228"/>
      <c r="C276" s="251"/>
    </row>
    <row r="277" spans="1:3" s="226" customFormat="1" ht="14.25">
      <c r="A277" s="228"/>
      <c r="C277" s="251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3" s="226" customFormat="1" ht="14.25">
      <c r="A302" s="228"/>
      <c r="C302" s="251"/>
    </row>
    <row r="303" spans="1:3" s="227" customFormat="1" ht="12.75">
      <c r="A303" s="228"/>
      <c r="C303" s="252"/>
    </row>
    <row r="304" spans="1:3" s="226" customFormat="1" ht="14.25">
      <c r="A304" s="228"/>
      <c r="C304" s="251"/>
    </row>
    <row r="305" spans="1:3" s="226" customFormat="1" ht="14.25">
      <c r="A305" s="228"/>
      <c r="C305" s="251"/>
    </row>
    <row r="306" spans="1:3" s="226" customFormat="1" ht="14.25">
      <c r="A306" s="228"/>
      <c r="C306" s="251"/>
    </row>
    <row r="307" spans="1:3" s="226" customFormat="1" ht="14.25">
      <c r="A307" s="228"/>
      <c r="C307" s="251"/>
    </row>
    <row r="308" spans="1:3" s="226" customFormat="1" ht="14.25">
      <c r="A308" s="228"/>
      <c r="C308" s="251"/>
    </row>
    <row r="309" spans="1:3" s="226" customFormat="1" ht="14.25">
      <c r="A309" s="228"/>
      <c r="C309" s="251"/>
    </row>
    <row r="310" spans="1:3" s="226" customFormat="1" ht="14.25">
      <c r="A310" s="228"/>
      <c r="C310" s="251"/>
    </row>
    <row r="311" spans="1:3" s="226" customFormat="1" ht="14.25">
      <c r="A311" s="228"/>
      <c r="C311" s="251"/>
    </row>
    <row r="312" spans="1:3" s="226" customFormat="1" ht="14.25">
      <c r="A312" s="228"/>
      <c r="C312" s="251"/>
    </row>
    <row r="313" spans="1:3" s="226" customFormat="1" ht="14.25">
      <c r="A313" s="228"/>
      <c r="C313" s="251"/>
    </row>
    <row r="314" spans="1:3" s="226" customFormat="1" ht="14.25">
      <c r="A314" s="228"/>
      <c r="C314" s="251"/>
    </row>
    <row r="315" spans="1:3" s="226" customFormat="1" ht="14.25">
      <c r="A315" s="228"/>
      <c r="C315" s="251"/>
    </row>
    <row r="316" spans="1:3" s="226" customFormat="1" ht="14.25">
      <c r="A316" s="228"/>
      <c r="C316" s="251"/>
    </row>
    <row r="317" spans="1:3" s="226" customFormat="1" ht="14.25">
      <c r="A317" s="228"/>
      <c r="C317" s="251"/>
    </row>
    <row r="318" spans="1:3" s="226" customFormat="1" ht="14.25">
      <c r="A318" s="228"/>
      <c r="C318" s="251"/>
    </row>
    <row r="319" spans="1:3" s="226" customFormat="1" ht="14.25">
      <c r="A319" s="228"/>
      <c r="C319" s="251"/>
    </row>
    <row r="320" spans="1:3" s="226" customFormat="1" ht="14.25">
      <c r="A320" s="228"/>
      <c r="C320" s="251"/>
    </row>
    <row r="321" spans="1:3" s="226" customFormat="1" ht="14.25">
      <c r="A321" s="228"/>
      <c r="C321" s="251"/>
    </row>
    <row r="322" spans="1:3" s="226" customFormat="1" ht="14.25">
      <c r="A322" s="228"/>
      <c r="C322" s="251"/>
    </row>
    <row r="323" spans="1:3" s="226" customFormat="1" ht="14.25">
      <c r="A323" s="228"/>
      <c r="C323" s="251"/>
    </row>
    <row r="324" spans="1:3" s="226" customFormat="1" ht="14.25">
      <c r="A324" s="228"/>
      <c r="C324" s="251"/>
    </row>
    <row r="325" spans="1:3" s="226" customFormat="1" ht="14.25">
      <c r="A325" s="228"/>
      <c r="C325" s="251"/>
    </row>
    <row r="326" spans="1:3" s="226" customFormat="1" ht="14.25">
      <c r="A326" s="228"/>
      <c r="C326" s="251"/>
    </row>
    <row r="327" spans="1:3" s="226" customFormat="1" ht="14.25">
      <c r="A327" s="228"/>
      <c r="C327" s="251"/>
    </row>
    <row r="328" spans="1:3" s="226" customFormat="1" ht="14.25">
      <c r="A328" s="228"/>
      <c r="C328" s="251"/>
    </row>
    <row r="329" spans="1:3" s="226" customFormat="1" ht="14.25">
      <c r="A329" s="228"/>
      <c r="C329" s="251"/>
    </row>
    <row r="330" spans="1:3" s="226" customFormat="1" ht="14.25">
      <c r="A330" s="228"/>
      <c r="C330" s="251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3" s="226" customFormat="1" ht="14.25">
      <c r="A357" s="228"/>
      <c r="C357" s="251"/>
    </row>
    <row r="358" spans="1:3" s="227" customFormat="1" ht="12.75">
      <c r="A358" s="228"/>
      <c r="C358" s="252"/>
    </row>
    <row r="359" spans="1:3" s="226" customFormat="1" ht="14.25">
      <c r="A359" s="228"/>
      <c r="C359" s="251"/>
    </row>
    <row r="360" spans="1:3" s="226" customFormat="1" ht="14.25">
      <c r="A360" s="228"/>
      <c r="C360" s="251"/>
    </row>
    <row r="361" spans="1:3" s="226" customFormat="1" ht="14.25">
      <c r="A361" s="228"/>
      <c r="C361" s="251"/>
    </row>
    <row r="362" spans="1:3" s="226" customFormat="1" ht="14.25">
      <c r="A362" s="228"/>
      <c r="C362" s="251"/>
    </row>
    <row r="363" spans="1:3" s="226" customFormat="1" ht="14.25">
      <c r="A363" s="228"/>
      <c r="C363" s="251"/>
    </row>
    <row r="364" spans="1:3" s="226" customFormat="1" ht="14.25">
      <c r="A364" s="228"/>
      <c r="C364" s="251"/>
    </row>
    <row r="365" spans="1:3" s="226" customFormat="1" ht="14.25">
      <c r="A365" s="228"/>
      <c r="C365" s="251"/>
    </row>
    <row r="366" spans="1:3" s="226" customFormat="1" ht="14.25">
      <c r="A366" s="228"/>
      <c r="C366" s="251"/>
    </row>
    <row r="367" spans="1:3" s="226" customFormat="1" ht="14.25">
      <c r="A367" s="228"/>
      <c r="C367" s="251"/>
    </row>
    <row r="368" spans="1:3" s="226" customFormat="1" ht="14.25">
      <c r="A368" s="228"/>
      <c r="C368" s="251"/>
    </row>
    <row r="369" spans="1:3" s="226" customFormat="1" ht="14.25">
      <c r="A369" s="228"/>
      <c r="C369" s="251"/>
    </row>
    <row r="370" spans="1:3" s="226" customFormat="1" ht="14.25">
      <c r="A370" s="228"/>
      <c r="C370" s="251"/>
    </row>
    <row r="371" spans="1:3" s="226" customFormat="1" ht="14.25">
      <c r="A371" s="228"/>
      <c r="C371" s="251"/>
    </row>
    <row r="372" spans="1:3" s="226" customFormat="1" ht="14.25">
      <c r="A372" s="228"/>
      <c r="C372" s="251"/>
    </row>
    <row r="373" spans="1:3" s="226" customFormat="1" ht="14.25">
      <c r="A373" s="228"/>
      <c r="C373" s="251"/>
    </row>
    <row r="374" spans="1:3" s="226" customFormat="1" ht="14.25">
      <c r="A374" s="228"/>
      <c r="C374" s="251"/>
    </row>
    <row r="375" spans="1:3" s="226" customFormat="1" ht="14.25">
      <c r="A375" s="228"/>
      <c r="C375" s="251"/>
    </row>
    <row r="376" spans="1:3" s="226" customFormat="1" ht="14.25">
      <c r="A376" s="228"/>
      <c r="C376" s="251"/>
    </row>
    <row r="377" spans="1:3" s="226" customFormat="1" ht="14.25">
      <c r="A377" s="228"/>
      <c r="C377" s="251"/>
    </row>
    <row r="378" spans="1:3" s="226" customFormat="1" ht="14.25">
      <c r="A378" s="228"/>
      <c r="C378" s="251"/>
    </row>
    <row r="379" spans="1:3" s="226" customFormat="1" ht="14.25">
      <c r="A379" s="228"/>
      <c r="C379" s="251"/>
    </row>
    <row r="380" spans="1:3" s="226" customFormat="1" ht="14.25">
      <c r="A380" s="228"/>
      <c r="C380" s="251"/>
    </row>
    <row r="381" spans="1:3" s="226" customFormat="1" ht="14.25">
      <c r="A381" s="228"/>
      <c r="C381" s="251"/>
    </row>
    <row r="382" spans="1:3" s="226" customFormat="1" ht="14.25">
      <c r="A382" s="228"/>
      <c r="C382" s="251"/>
    </row>
    <row r="383" spans="1:3" s="226" customFormat="1" ht="14.25">
      <c r="A383" s="228"/>
      <c r="C383" s="251"/>
    </row>
    <row r="384" spans="1:3" s="226" customFormat="1" ht="14.25">
      <c r="A384" s="228"/>
      <c r="C384" s="251"/>
    </row>
    <row r="385" spans="1:3" s="226" customFormat="1" ht="14.25">
      <c r="A385" s="228"/>
      <c r="C385" s="251"/>
    </row>
    <row r="386" spans="1:3" s="226" customFormat="1" ht="14.25">
      <c r="A386" s="228"/>
      <c r="C386" s="251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3" s="226" customFormat="1" ht="14.25">
      <c r="A411" s="228"/>
      <c r="C411" s="251"/>
    </row>
    <row r="412" spans="1:3" s="226" customFormat="1" ht="14.25">
      <c r="A412" s="228"/>
      <c r="C412" s="251"/>
    </row>
    <row r="413" spans="1:3" s="226" customFormat="1" ht="14.25">
      <c r="A413" s="228"/>
      <c r="C413" s="251"/>
    </row>
    <row r="414" spans="1:3" s="226" customFormat="1" ht="14.25">
      <c r="A414" s="228"/>
      <c r="C414" s="251"/>
    </row>
    <row r="415" spans="1:3" s="226" customFormat="1" ht="14.25">
      <c r="A415" s="228"/>
      <c r="C415" s="251"/>
    </row>
    <row r="416" spans="1:3" s="226" customFormat="1" ht="14.25">
      <c r="A416" s="228"/>
      <c r="C416" s="251"/>
    </row>
    <row r="417" spans="1:3" s="226" customFormat="1" ht="14.25">
      <c r="A417" s="228"/>
      <c r="C417" s="251"/>
    </row>
    <row r="418" spans="1:3" s="226" customFormat="1" ht="14.25">
      <c r="A418" s="228"/>
      <c r="C418" s="251"/>
    </row>
    <row r="419" spans="1:3" s="226" customFormat="1" ht="14.25">
      <c r="A419" s="228"/>
      <c r="C419" s="251"/>
    </row>
    <row r="420" spans="1:3" s="226" customFormat="1" ht="14.25">
      <c r="A420" s="228"/>
      <c r="C420" s="251"/>
    </row>
    <row r="421" spans="1:3" s="226" customFormat="1" ht="14.25">
      <c r="A421" s="228"/>
      <c r="C421" s="251"/>
    </row>
    <row r="422" spans="1:3" s="226" customFormat="1" ht="14.25">
      <c r="A422" s="228"/>
      <c r="C422" s="251"/>
    </row>
    <row r="423" spans="1:3" s="226" customFormat="1" ht="14.25">
      <c r="A423" s="228"/>
      <c r="C423" s="251"/>
    </row>
    <row r="424" spans="1:3" s="226" customFormat="1" ht="14.25">
      <c r="A424" s="228"/>
      <c r="C424" s="251"/>
    </row>
    <row r="425" spans="1:3" s="226" customFormat="1" ht="14.25">
      <c r="A425" s="228"/>
      <c r="C425" s="251"/>
    </row>
    <row r="426" spans="1:3" s="226" customFormat="1" ht="14.25">
      <c r="A426" s="228"/>
      <c r="C426" s="251"/>
    </row>
    <row r="427" spans="1:3" s="226" customFormat="1" ht="14.25">
      <c r="A427" s="228"/>
      <c r="C427" s="251"/>
    </row>
    <row r="428" spans="1:3" s="226" customFormat="1" ht="14.25">
      <c r="A428" s="228"/>
      <c r="C428" s="251"/>
    </row>
    <row r="429" spans="1:3" s="226" customFormat="1" ht="14.25">
      <c r="A429" s="228"/>
      <c r="C429" s="251"/>
    </row>
    <row r="430" spans="1:3" s="226" customFormat="1" ht="14.25">
      <c r="A430" s="228"/>
      <c r="C430" s="251"/>
    </row>
    <row r="431" spans="1:3" s="226" customFormat="1" ht="14.25">
      <c r="A431" s="228"/>
      <c r="C431" s="251"/>
    </row>
    <row r="432" spans="1:3" s="226" customFormat="1" ht="14.25">
      <c r="A432" s="228"/>
      <c r="C432" s="251"/>
    </row>
    <row r="433" spans="1:3" s="226" customFormat="1" ht="14.25">
      <c r="A433" s="228"/>
      <c r="C433" s="251"/>
    </row>
    <row r="434" spans="1:3" s="226" customFormat="1" ht="14.25">
      <c r="A434" s="228"/>
      <c r="C434" s="251"/>
    </row>
    <row r="435" spans="1:3" s="226" customFormat="1" ht="14.25">
      <c r="A435" s="228"/>
      <c r="C435" s="251"/>
    </row>
    <row r="436" spans="1:3" s="226" customFormat="1" ht="14.25">
      <c r="A436" s="228"/>
      <c r="C436" s="251"/>
    </row>
    <row r="437" spans="1:3" s="226" customFormat="1" ht="14.25">
      <c r="A437" s="228"/>
      <c r="C437" s="251"/>
    </row>
    <row r="438" spans="1:3" s="226" customFormat="1" ht="14.25">
      <c r="A438" s="228"/>
      <c r="C438" s="251"/>
    </row>
    <row r="439" spans="1:3" s="226" customFormat="1" ht="14.25">
      <c r="A439" s="228"/>
      <c r="C439" s="251"/>
    </row>
    <row r="440" spans="1:3" s="226" customFormat="1" ht="9" customHeight="1">
      <c r="A440" s="228"/>
      <c r="C440" s="251"/>
    </row>
    <row r="442" ht="8.25" customHeight="1"/>
    <row r="443" ht="16.5" customHeight="1"/>
  </sheetData>
  <sheetProtection password="CA3F" sheet="1" objects="1" scenarios="1"/>
  <mergeCells count="2">
    <mergeCell ref="E41:I41"/>
    <mergeCell ref="E42:I42"/>
  </mergeCells>
  <conditionalFormatting sqref="E41:I41">
    <cfRule type="expression" priority="1" dxfId="0" stopIfTrue="1">
      <formula>(COUNTA(E10:I14,E18:I18,E20:H26,E30:I32,E35:I35)/78)*100&lt;&gt;100</formula>
    </cfRule>
  </conditionalFormatting>
  <conditionalFormatting sqref="E10:I14">
    <cfRule type="cellIs" priority="2" dxfId="1" operator="between" stopIfTrue="1">
      <formula>-1000000000000</formula>
      <formula>1000000000000</formula>
    </cfRule>
    <cfRule type="cellIs" priority="3" dxfId="1" operator="equal" stopIfTrue="1">
      <formula>"M"</formula>
    </cfRule>
    <cfRule type="cellIs" priority="4" dxfId="1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77"/>
  <sheetViews>
    <sheetView showGridLines="0" defaultGridColor="0" zoomScale="85" zoomScaleNormal="85" colorId="22" workbookViewId="0" topLeftCell="B1">
      <selection activeCell="B1" sqref="B1"/>
    </sheetView>
  </sheetViews>
  <sheetFormatPr defaultColWidth="9.77734375" defaultRowHeight="15"/>
  <cols>
    <col min="1" max="1" width="5.88671875" style="228" hidden="1" customWidth="1"/>
    <col min="2" max="2" width="3.77734375" style="233" customWidth="1"/>
    <col min="3" max="3" width="59.4453125" style="234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34"/>
      <c r="C1" s="44" t="s">
        <v>201</v>
      </c>
      <c r="D1" s="240"/>
      <c r="L1" s="215"/>
    </row>
    <row r="2" spans="1:11" ht="11.25" customHeight="1" thickBot="1">
      <c r="A2" s="34"/>
      <c r="B2" s="134"/>
      <c r="C2" s="45"/>
      <c r="D2" s="255"/>
      <c r="K2" s="215"/>
    </row>
    <row r="3" spans="1:11" ht="16.5" thickTop="1">
      <c r="A3" s="112"/>
      <c r="B3" s="135"/>
      <c r="C3" s="46"/>
      <c r="D3" s="256"/>
      <c r="E3" s="257"/>
      <c r="F3" s="257"/>
      <c r="G3" s="257"/>
      <c r="H3" s="257"/>
      <c r="I3" s="257"/>
      <c r="J3" s="258"/>
      <c r="K3" s="215"/>
    </row>
    <row r="4" spans="1:15" ht="15.75">
      <c r="A4" s="114"/>
      <c r="B4" s="136"/>
      <c r="C4" s="47" t="str">
        <f>'Cover page'!E13</f>
        <v>Member state: Hungary</v>
      </c>
      <c r="D4" s="25"/>
      <c r="E4" s="26"/>
      <c r="F4" s="26" t="s">
        <v>2</v>
      </c>
      <c r="G4" s="26"/>
      <c r="H4" s="27"/>
      <c r="I4" s="259"/>
      <c r="J4" s="261"/>
      <c r="O4" s="215"/>
    </row>
    <row r="5" spans="1:15" ht="15.75">
      <c r="A5" s="114"/>
      <c r="B5" s="136"/>
      <c r="C5" s="230" t="s">
        <v>575</v>
      </c>
      <c r="D5" s="28">
        <f>'Table 1'!E5</f>
        <v>2007</v>
      </c>
      <c r="E5" s="28">
        <f>'Table 1'!F5</f>
        <v>2008</v>
      </c>
      <c r="F5" s="28">
        <f>'Table 1'!G5</f>
        <v>2009</v>
      </c>
      <c r="G5" s="28">
        <f>'Table 1'!H5</f>
        <v>2010</v>
      </c>
      <c r="H5" s="28">
        <f>'Table 1'!I5</f>
        <v>2011</v>
      </c>
      <c r="I5" s="262"/>
      <c r="J5" s="261"/>
      <c r="O5" s="215"/>
    </row>
    <row r="6" spans="1:15" ht="15.75">
      <c r="A6" s="114"/>
      <c r="B6" s="136"/>
      <c r="C6" s="318" t="str">
        <f>'Cover page'!E14</f>
        <v>Date: 30/09/2011</v>
      </c>
      <c r="D6" s="210"/>
      <c r="E6" s="210"/>
      <c r="F6" s="210"/>
      <c r="G6" s="211"/>
      <c r="H6" s="172"/>
      <c r="I6" s="266"/>
      <c r="J6" s="261"/>
      <c r="O6" s="215"/>
    </row>
    <row r="7" spans="1:15" ht="10.5" customHeight="1" thickBot="1">
      <c r="A7" s="114"/>
      <c r="B7" s="136"/>
      <c r="C7" s="48"/>
      <c r="D7" s="267"/>
      <c r="E7" s="267"/>
      <c r="F7" s="267"/>
      <c r="G7" s="267"/>
      <c r="H7" s="268"/>
      <c r="I7" s="247"/>
      <c r="J7" s="261"/>
      <c r="O7" s="215"/>
    </row>
    <row r="8" spans="1:15" ht="17.25" thickBot="1" thickTop="1">
      <c r="A8" s="310" t="s">
        <v>270</v>
      </c>
      <c r="B8" s="136"/>
      <c r="C8" s="39" t="s">
        <v>96</v>
      </c>
      <c r="D8" s="337">
        <v>-1398117</v>
      </c>
      <c r="E8" s="338">
        <v>-869962</v>
      </c>
      <c r="F8" s="338">
        <v>-743718</v>
      </c>
      <c r="G8" s="338">
        <v>-853920</v>
      </c>
      <c r="H8" s="339">
        <v>-1451499.6</v>
      </c>
      <c r="I8" s="138"/>
      <c r="J8" s="269"/>
      <c r="O8" s="215"/>
    </row>
    <row r="9" spans="1:15" ht="16.5" thickTop="1">
      <c r="A9" s="310"/>
      <c r="B9" s="136"/>
      <c r="C9" s="133" t="s">
        <v>127</v>
      </c>
      <c r="D9" s="416" t="s">
        <v>586</v>
      </c>
      <c r="E9" s="416" t="s">
        <v>586</v>
      </c>
      <c r="F9" s="416" t="s">
        <v>586</v>
      </c>
      <c r="G9" s="416" t="s">
        <v>586</v>
      </c>
      <c r="H9" s="416" t="s">
        <v>586</v>
      </c>
      <c r="I9" s="139"/>
      <c r="J9" s="270"/>
      <c r="O9" s="215"/>
    </row>
    <row r="10" spans="1:15" ht="11.25" customHeight="1">
      <c r="A10" s="310"/>
      <c r="B10" s="136"/>
      <c r="C10" s="133"/>
      <c r="D10" s="417"/>
      <c r="E10" s="142"/>
      <c r="F10" s="142"/>
      <c r="G10" s="142"/>
      <c r="H10" s="418"/>
      <c r="I10" s="419"/>
      <c r="J10" s="270"/>
      <c r="O10" s="215"/>
    </row>
    <row r="11" spans="1:15" ht="15.75">
      <c r="A11" s="310" t="s">
        <v>271</v>
      </c>
      <c r="B11" s="136"/>
      <c r="C11" s="420" t="s">
        <v>138</v>
      </c>
      <c r="D11" s="421">
        <v>63199</v>
      </c>
      <c r="E11" s="421">
        <v>-6195</v>
      </c>
      <c r="F11" s="421">
        <v>-5753</v>
      </c>
      <c r="G11" s="421">
        <v>11859</v>
      </c>
      <c r="H11" s="421">
        <v>541578.0587248425</v>
      </c>
      <c r="I11" s="422"/>
      <c r="J11" s="270"/>
      <c r="O11" s="215"/>
    </row>
    <row r="12" spans="1:15" ht="15.75">
      <c r="A12" s="310" t="s">
        <v>272</v>
      </c>
      <c r="B12" s="136"/>
      <c r="C12" s="423" t="s">
        <v>38</v>
      </c>
      <c r="D12" s="421">
        <v>19102</v>
      </c>
      <c r="E12" s="421">
        <v>19742</v>
      </c>
      <c r="F12" s="421">
        <v>20804</v>
      </c>
      <c r="G12" s="421">
        <v>18470</v>
      </c>
      <c r="H12" s="421">
        <v>27685.41872484258</v>
      </c>
      <c r="I12" s="422" t="s">
        <v>44</v>
      </c>
      <c r="J12" s="270"/>
      <c r="O12" s="215"/>
    </row>
    <row r="13" spans="1:15" ht="15.75">
      <c r="A13" s="310" t="s">
        <v>273</v>
      </c>
      <c r="B13" s="136"/>
      <c r="C13" s="424" t="s">
        <v>39</v>
      </c>
      <c r="D13" s="421">
        <v>-10609</v>
      </c>
      <c r="E13" s="421">
        <v>-16033</v>
      </c>
      <c r="F13" s="421">
        <v>-6746</v>
      </c>
      <c r="G13" s="421">
        <v>-8502</v>
      </c>
      <c r="H13" s="421">
        <v>-2926.9</v>
      </c>
      <c r="I13" s="422"/>
      <c r="J13" s="270"/>
      <c r="O13" s="215"/>
    </row>
    <row r="14" spans="1:15" ht="15.75">
      <c r="A14" s="310" t="s">
        <v>274</v>
      </c>
      <c r="B14" s="136"/>
      <c r="C14" s="424" t="s">
        <v>40</v>
      </c>
      <c r="D14" s="421">
        <v>25067</v>
      </c>
      <c r="E14" s="421">
        <v>22282</v>
      </c>
      <c r="F14" s="421">
        <v>39856</v>
      </c>
      <c r="G14" s="421">
        <v>8717</v>
      </c>
      <c r="H14" s="421">
        <v>516819.54</v>
      </c>
      <c r="I14" s="422"/>
      <c r="J14" s="270"/>
      <c r="O14" s="215"/>
    </row>
    <row r="15" spans="1:15" ht="15.75">
      <c r="A15" s="310" t="s">
        <v>275</v>
      </c>
      <c r="B15" s="136"/>
      <c r="C15" s="424" t="s">
        <v>41</v>
      </c>
      <c r="D15" s="421">
        <v>-7921</v>
      </c>
      <c r="E15" s="421">
        <v>-30740</v>
      </c>
      <c r="F15" s="421">
        <v>-16270</v>
      </c>
      <c r="G15" s="421">
        <v>-1930</v>
      </c>
      <c r="H15" s="421">
        <v>0</v>
      </c>
      <c r="I15" s="422"/>
      <c r="J15" s="270"/>
      <c r="O15" s="215"/>
    </row>
    <row r="16" spans="1:15" ht="15.75">
      <c r="A16" s="310" t="s">
        <v>276</v>
      </c>
      <c r="B16" s="91"/>
      <c r="C16" s="424" t="s">
        <v>42</v>
      </c>
      <c r="D16" s="421">
        <v>37560</v>
      </c>
      <c r="E16" s="421">
        <v>-1446</v>
      </c>
      <c r="F16" s="421">
        <v>-43397</v>
      </c>
      <c r="G16" s="421">
        <v>-4896</v>
      </c>
      <c r="H16" s="421">
        <v>0</v>
      </c>
      <c r="I16" s="422"/>
      <c r="J16" s="270"/>
      <c r="O16" s="215"/>
    </row>
    <row r="17" spans="1:15" ht="15.75">
      <c r="A17" s="310" t="s">
        <v>277</v>
      </c>
      <c r="B17" s="91"/>
      <c r="C17" s="436" t="s">
        <v>133</v>
      </c>
      <c r="D17" s="421" t="s">
        <v>587</v>
      </c>
      <c r="E17" s="421" t="s">
        <v>587</v>
      </c>
      <c r="F17" s="421" t="s">
        <v>587</v>
      </c>
      <c r="G17" s="421" t="s">
        <v>587</v>
      </c>
      <c r="H17" s="421" t="s">
        <v>587</v>
      </c>
      <c r="I17" s="422"/>
      <c r="J17" s="270"/>
      <c r="O17" s="215"/>
    </row>
    <row r="18" spans="1:15" ht="15.75">
      <c r="A18" s="310" t="s">
        <v>278</v>
      </c>
      <c r="B18" s="91"/>
      <c r="C18" s="437" t="s">
        <v>563</v>
      </c>
      <c r="D18" s="425">
        <v>4252</v>
      </c>
      <c r="E18" s="425">
        <v>-226</v>
      </c>
      <c r="F18" s="425">
        <v>-2432</v>
      </c>
      <c r="G18" s="425">
        <v>-1587</v>
      </c>
      <c r="H18" s="425"/>
      <c r="I18" s="426" t="s">
        <v>588</v>
      </c>
      <c r="J18" s="270"/>
      <c r="O18" s="215"/>
    </row>
    <row r="19" spans="1:15" ht="15.75">
      <c r="A19" s="310" t="s">
        <v>279</v>
      </c>
      <c r="B19" s="91"/>
      <c r="C19" s="437" t="s">
        <v>564</v>
      </c>
      <c r="D19" s="425">
        <v>-1403</v>
      </c>
      <c r="E19" s="425">
        <v>-5446</v>
      </c>
      <c r="F19" s="425">
        <v>-39847</v>
      </c>
      <c r="G19" s="425">
        <v>-2660</v>
      </c>
      <c r="H19" s="425"/>
      <c r="I19" s="426" t="s">
        <v>589</v>
      </c>
      <c r="J19" s="270"/>
      <c r="O19" s="215"/>
    </row>
    <row r="20" spans="1:15" ht="15.75">
      <c r="A20" s="310"/>
      <c r="B20" s="91"/>
      <c r="C20" s="36"/>
      <c r="D20" s="427"/>
      <c r="E20" s="342"/>
      <c r="F20" s="342"/>
      <c r="G20" s="342"/>
      <c r="H20" s="428"/>
      <c r="I20" s="422"/>
      <c r="J20" s="270"/>
      <c r="O20" s="215"/>
    </row>
    <row r="21" spans="1:15" ht="15.75">
      <c r="A21" s="310" t="s">
        <v>280</v>
      </c>
      <c r="B21" s="216"/>
      <c r="C21" s="420" t="s">
        <v>171</v>
      </c>
      <c r="D21" s="421" t="s">
        <v>578</v>
      </c>
      <c r="E21" s="421" t="s">
        <v>578</v>
      </c>
      <c r="F21" s="421" t="s">
        <v>578</v>
      </c>
      <c r="G21" s="421" t="s">
        <v>578</v>
      </c>
      <c r="H21" s="421" t="s">
        <v>578</v>
      </c>
      <c r="I21" s="422"/>
      <c r="J21" s="270"/>
      <c r="O21" s="215"/>
    </row>
    <row r="22" spans="1:15" ht="15.75">
      <c r="A22" s="310" t="s">
        <v>281</v>
      </c>
      <c r="B22" s="57"/>
      <c r="C22" s="437" t="s">
        <v>104</v>
      </c>
      <c r="D22" s="425"/>
      <c r="E22" s="425"/>
      <c r="F22" s="425"/>
      <c r="G22" s="425"/>
      <c r="H22" s="425"/>
      <c r="I22" s="426"/>
      <c r="J22" s="270"/>
      <c r="O22" s="215"/>
    </row>
    <row r="23" spans="1:15" ht="15.75">
      <c r="A23" s="310" t="s">
        <v>282</v>
      </c>
      <c r="B23" s="57"/>
      <c r="C23" s="437" t="s">
        <v>105</v>
      </c>
      <c r="D23" s="425"/>
      <c r="E23" s="425"/>
      <c r="F23" s="425"/>
      <c r="G23" s="425"/>
      <c r="H23" s="425"/>
      <c r="I23" s="426"/>
      <c r="J23" s="270"/>
      <c r="O23" s="215"/>
    </row>
    <row r="24" spans="1:15" ht="15.75">
      <c r="A24" s="310"/>
      <c r="B24" s="91"/>
      <c r="C24" s="130"/>
      <c r="D24" s="427"/>
      <c r="E24" s="342"/>
      <c r="F24" s="342"/>
      <c r="G24" s="342"/>
      <c r="H24" s="428"/>
      <c r="I24" s="422"/>
      <c r="J24" s="270"/>
      <c r="O24" s="215"/>
    </row>
    <row r="25" spans="1:15" ht="15.75">
      <c r="A25" s="310" t="s">
        <v>283</v>
      </c>
      <c r="B25" s="91"/>
      <c r="C25" s="420" t="s">
        <v>71</v>
      </c>
      <c r="D25" s="421">
        <v>-60682</v>
      </c>
      <c r="E25" s="421">
        <v>40310</v>
      </c>
      <c r="F25" s="421">
        <v>-76937</v>
      </c>
      <c r="G25" s="421">
        <v>-5065</v>
      </c>
      <c r="H25" s="421">
        <v>-27994.756862464477</v>
      </c>
      <c r="I25" s="429"/>
      <c r="J25" s="270"/>
      <c r="O25" s="215"/>
    </row>
    <row r="26" spans="1:15" ht="15.75">
      <c r="A26" s="310"/>
      <c r="B26" s="91"/>
      <c r="C26" s="130"/>
      <c r="D26" s="427"/>
      <c r="E26" s="342"/>
      <c r="F26" s="342"/>
      <c r="G26" s="342"/>
      <c r="H26" s="428"/>
      <c r="I26" s="422"/>
      <c r="J26" s="270"/>
      <c r="O26" s="215"/>
    </row>
    <row r="27" spans="1:15" ht="15.75">
      <c r="A27" s="310" t="s">
        <v>284</v>
      </c>
      <c r="B27" s="91"/>
      <c r="C27" s="420" t="s">
        <v>66</v>
      </c>
      <c r="D27" s="421">
        <v>22602</v>
      </c>
      <c r="E27" s="421">
        <v>23205</v>
      </c>
      <c r="F27" s="421">
        <v>78293</v>
      </c>
      <c r="G27" s="421">
        <v>34349</v>
      </c>
      <c r="H27" s="421">
        <v>-21280.8</v>
      </c>
      <c r="I27" s="422"/>
      <c r="J27" s="270"/>
      <c r="O27" s="215"/>
    </row>
    <row r="28" spans="1:15" ht="15.75">
      <c r="A28" s="310" t="s">
        <v>285</v>
      </c>
      <c r="B28" s="91"/>
      <c r="C28" s="437" t="s">
        <v>104</v>
      </c>
      <c r="D28" s="425">
        <v>-3420</v>
      </c>
      <c r="E28" s="425">
        <v>-6067</v>
      </c>
      <c r="F28" s="425">
        <v>8361</v>
      </c>
      <c r="G28" s="425">
        <v>7119</v>
      </c>
      <c r="H28" s="425">
        <v>6000</v>
      </c>
      <c r="I28" s="426" t="s">
        <v>590</v>
      </c>
      <c r="J28" s="270"/>
      <c r="O28" s="215"/>
    </row>
    <row r="29" spans="1:15" ht="15.75">
      <c r="A29" s="310"/>
      <c r="B29" s="91"/>
      <c r="C29" s="437" t="s">
        <v>105</v>
      </c>
      <c r="D29" s="425">
        <v>714</v>
      </c>
      <c r="E29" s="425">
        <v>-14192</v>
      </c>
      <c r="F29" s="425">
        <v>61027</v>
      </c>
      <c r="G29" s="425">
        <v>-9403</v>
      </c>
      <c r="H29" s="425">
        <v>-4100</v>
      </c>
      <c r="I29" s="426" t="s">
        <v>591</v>
      </c>
      <c r="J29" s="270"/>
      <c r="O29" s="215"/>
    </row>
    <row r="30" spans="1:15" ht="15.75">
      <c r="A30" s="310"/>
      <c r="B30" s="91"/>
      <c r="C30" s="437" t="s">
        <v>106</v>
      </c>
      <c r="D30" s="425">
        <v>0</v>
      </c>
      <c r="E30" s="425">
        <v>0</v>
      </c>
      <c r="F30" s="425">
        <v>-21814</v>
      </c>
      <c r="G30" s="425">
        <v>21814</v>
      </c>
      <c r="H30" s="425">
        <v>0</v>
      </c>
      <c r="I30" s="426" t="s">
        <v>592</v>
      </c>
      <c r="J30" s="270"/>
      <c r="O30" s="215"/>
    </row>
    <row r="31" spans="1:15" ht="15.75">
      <c r="A31" s="310"/>
      <c r="B31" s="91"/>
      <c r="C31" s="437" t="s">
        <v>107</v>
      </c>
      <c r="D31" s="425">
        <v>-10200</v>
      </c>
      <c r="E31" s="425">
        <v>32893</v>
      </c>
      <c r="F31" s="425">
        <v>12800</v>
      </c>
      <c r="G31" s="425">
        <v>12800</v>
      </c>
      <c r="H31" s="425">
        <v>730</v>
      </c>
      <c r="I31" s="426" t="s">
        <v>593</v>
      </c>
      <c r="J31" s="270"/>
      <c r="O31" s="215"/>
    </row>
    <row r="32" spans="1:15" ht="15.75">
      <c r="A32" s="310"/>
      <c r="B32" s="91"/>
      <c r="C32" s="437" t="s">
        <v>108</v>
      </c>
      <c r="D32" s="425">
        <v>-2278</v>
      </c>
      <c r="E32" s="425">
        <v>6961</v>
      </c>
      <c r="F32" s="425">
        <v>-2654</v>
      </c>
      <c r="G32" s="425">
        <v>-35789</v>
      </c>
      <c r="H32" s="425">
        <v>-24600</v>
      </c>
      <c r="I32" s="426" t="s">
        <v>594</v>
      </c>
      <c r="J32" s="270"/>
      <c r="O32" s="215"/>
    </row>
    <row r="33" spans="1:15" ht="15.75">
      <c r="A33" s="310" t="s">
        <v>286</v>
      </c>
      <c r="B33" s="91"/>
      <c r="C33" s="437" t="s">
        <v>580</v>
      </c>
      <c r="D33" s="425">
        <v>37786</v>
      </c>
      <c r="E33" s="425">
        <v>3610</v>
      </c>
      <c r="F33" s="425">
        <v>20573</v>
      </c>
      <c r="G33" s="425">
        <v>37808</v>
      </c>
      <c r="H33" s="425">
        <v>689.2</v>
      </c>
      <c r="I33" s="426" t="s">
        <v>595</v>
      </c>
      <c r="J33" s="270"/>
      <c r="O33" s="215"/>
    </row>
    <row r="34" spans="1:15" ht="15.75">
      <c r="A34" s="310" t="s">
        <v>287</v>
      </c>
      <c r="B34" s="91"/>
      <c r="C34" s="420" t="s">
        <v>65</v>
      </c>
      <c r="D34" s="421">
        <v>137386</v>
      </c>
      <c r="E34" s="421">
        <v>-1855</v>
      </c>
      <c r="F34" s="421">
        <v>-71407</v>
      </c>
      <c r="G34" s="421">
        <v>-32751</v>
      </c>
      <c r="H34" s="421">
        <v>-49100</v>
      </c>
      <c r="I34" s="422"/>
      <c r="J34" s="270"/>
      <c r="O34" s="215"/>
    </row>
    <row r="35" spans="1:15" ht="15.75">
      <c r="A35" s="310" t="s">
        <v>288</v>
      </c>
      <c r="B35" s="91"/>
      <c r="C35" s="437" t="s">
        <v>104</v>
      </c>
      <c r="D35" s="425">
        <v>50183</v>
      </c>
      <c r="E35" s="425">
        <v>9099</v>
      </c>
      <c r="F35" s="425">
        <v>-56090</v>
      </c>
      <c r="G35" s="425">
        <v>-26823</v>
      </c>
      <c r="H35" s="425">
        <v>-4000</v>
      </c>
      <c r="I35" s="426" t="s">
        <v>596</v>
      </c>
      <c r="J35" s="270"/>
      <c r="O35" s="215"/>
    </row>
    <row r="36" spans="1:15" ht="15.75">
      <c r="A36" s="310"/>
      <c r="B36" s="91"/>
      <c r="C36" s="437" t="s">
        <v>105</v>
      </c>
      <c r="D36" s="425">
        <v>8260</v>
      </c>
      <c r="E36" s="425">
        <v>740</v>
      </c>
      <c r="F36" s="425">
        <v>966</v>
      </c>
      <c r="G36" s="425">
        <v>5097</v>
      </c>
      <c r="H36" s="425">
        <v>0</v>
      </c>
      <c r="I36" s="426" t="s">
        <v>597</v>
      </c>
      <c r="J36" s="270"/>
      <c r="O36" s="215"/>
    </row>
    <row r="37" spans="1:15" ht="15.75">
      <c r="A37" s="310"/>
      <c r="B37" s="91"/>
      <c r="C37" s="437" t="s">
        <v>106</v>
      </c>
      <c r="D37" s="425">
        <v>32402</v>
      </c>
      <c r="E37" s="425">
        <v>-18546</v>
      </c>
      <c r="F37" s="425">
        <v>-47137</v>
      </c>
      <c r="G37" s="425">
        <v>-6348</v>
      </c>
      <c r="H37" s="425">
        <v>0</v>
      </c>
      <c r="I37" s="426" t="s">
        <v>598</v>
      </c>
      <c r="J37" s="270"/>
      <c r="O37" s="215"/>
    </row>
    <row r="38" spans="1:15" ht="15.75">
      <c r="A38" s="310"/>
      <c r="B38" s="91"/>
      <c r="C38" s="437" t="s">
        <v>107</v>
      </c>
      <c r="D38" s="425">
        <v>22309</v>
      </c>
      <c r="E38" s="425">
        <v>14677</v>
      </c>
      <c r="F38" s="425">
        <v>48165</v>
      </c>
      <c r="G38" s="425">
        <v>3013</v>
      </c>
      <c r="H38" s="425">
        <v>-43000</v>
      </c>
      <c r="I38" s="426" t="s">
        <v>599</v>
      </c>
      <c r="J38" s="270"/>
      <c r="O38" s="215"/>
    </row>
    <row r="39" spans="1:15" ht="15.75">
      <c r="A39" s="310" t="s">
        <v>289</v>
      </c>
      <c r="B39" s="91"/>
      <c r="C39" s="437" t="s">
        <v>108</v>
      </c>
      <c r="D39" s="425">
        <v>14731</v>
      </c>
      <c r="E39" s="425">
        <v>-11447</v>
      </c>
      <c r="F39" s="425">
        <v>-13290</v>
      </c>
      <c r="G39" s="425">
        <v>133</v>
      </c>
      <c r="H39" s="425">
        <v>-2000</v>
      </c>
      <c r="I39" s="426" t="s">
        <v>600</v>
      </c>
      <c r="J39" s="270"/>
      <c r="O39" s="215"/>
    </row>
    <row r="40" spans="1:15" ht="15.75">
      <c r="A40" s="48"/>
      <c r="B40" s="91"/>
      <c r="C40" s="130"/>
      <c r="D40" s="430"/>
      <c r="E40" s="431"/>
      <c r="F40" s="431"/>
      <c r="G40" s="431"/>
      <c r="H40" s="432"/>
      <c r="I40" s="422"/>
      <c r="J40" s="270"/>
      <c r="O40" s="215"/>
    </row>
    <row r="41" spans="1:15" ht="15.75">
      <c r="A41" s="310" t="s">
        <v>290</v>
      </c>
      <c r="B41" s="91"/>
      <c r="C41" s="420" t="s">
        <v>118</v>
      </c>
      <c r="D41" s="421" t="s">
        <v>578</v>
      </c>
      <c r="E41" s="421" t="s">
        <v>578</v>
      </c>
      <c r="F41" s="421" t="s">
        <v>578</v>
      </c>
      <c r="G41" s="421" t="s">
        <v>578</v>
      </c>
      <c r="H41" s="421" t="s">
        <v>578</v>
      </c>
      <c r="I41" s="422"/>
      <c r="J41" s="270"/>
      <c r="O41" s="215"/>
    </row>
    <row r="42" spans="1:15" ht="15.75">
      <c r="A42" s="310" t="s">
        <v>291</v>
      </c>
      <c r="B42" s="91"/>
      <c r="C42" s="420" t="s">
        <v>205</v>
      </c>
      <c r="D42" s="421">
        <v>-48261</v>
      </c>
      <c r="E42" s="421">
        <v>43</v>
      </c>
      <c r="F42" s="421">
        <v>-44474</v>
      </c>
      <c r="G42" s="421">
        <v>72260</v>
      </c>
      <c r="H42" s="421">
        <v>2269590.8076106985</v>
      </c>
      <c r="I42" s="422"/>
      <c r="J42" s="270"/>
      <c r="O42" s="215"/>
    </row>
    <row r="43" spans="1:15" ht="15.75">
      <c r="A43" s="310" t="s">
        <v>292</v>
      </c>
      <c r="B43" s="91"/>
      <c r="C43" s="437" t="s">
        <v>104</v>
      </c>
      <c r="D43" s="425">
        <v>65970</v>
      </c>
      <c r="E43" s="425">
        <v>31954</v>
      </c>
      <c r="F43" s="425">
        <v>-24143</v>
      </c>
      <c r="G43" s="425">
        <v>64479</v>
      </c>
      <c r="H43" s="425">
        <v>54276.90000000008</v>
      </c>
      <c r="I43" s="426" t="s">
        <v>601</v>
      </c>
      <c r="J43" s="270"/>
      <c r="O43" s="215"/>
    </row>
    <row r="44" spans="1:15" ht="15.75">
      <c r="A44" s="310"/>
      <c r="B44" s="91"/>
      <c r="C44" s="437" t="s">
        <v>105</v>
      </c>
      <c r="D44" s="425"/>
      <c r="E44" s="425"/>
      <c r="F44" s="425"/>
      <c r="G44" s="425"/>
      <c r="H44" s="425">
        <v>2201074.1</v>
      </c>
      <c r="I44" s="426" t="s">
        <v>602</v>
      </c>
      <c r="J44" s="270"/>
      <c r="O44" s="215"/>
    </row>
    <row r="45" spans="1:15" ht="15.75">
      <c r="A45" s="310"/>
      <c r="B45" s="91"/>
      <c r="C45" s="437" t="s">
        <v>106</v>
      </c>
      <c r="D45" s="425">
        <v>-120029</v>
      </c>
      <c r="E45" s="425">
        <v>-24475</v>
      </c>
      <c r="F45" s="425">
        <v>-22581</v>
      </c>
      <c r="G45" s="425">
        <v>4266</v>
      </c>
      <c r="H45" s="425">
        <v>14239.807610698637</v>
      </c>
      <c r="I45" s="426" t="s">
        <v>603</v>
      </c>
      <c r="J45" s="270"/>
      <c r="O45" s="215"/>
    </row>
    <row r="46" spans="1:15" ht="15.75">
      <c r="A46" s="310" t="s">
        <v>293</v>
      </c>
      <c r="B46" s="91"/>
      <c r="C46" s="437" t="s">
        <v>107</v>
      </c>
      <c r="D46" s="425">
        <v>5798</v>
      </c>
      <c r="E46" s="425">
        <v>-7436</v>
      </c>
      <c r="F46" s="425">
        <v>2250</v>
      </c>
      <c r="G46" s="425">
        <v>3515</v>
      </c>
      <c r="H46" s="425">
        <v>2.9103830456733704E-11</v>
      </c>
      <c r="I46" s="426" t="s">
        <v>604</v>
      </c>
      <c r="J46" s="270"/>
      <c r="O46" s="215"/>
    </row>
    <row r="47" spans="1:15" ht="15.75">
      <c r="A47" s="310"/>
      <c r="B47" s="91"/>
      <c r="C47" s="36"/>
      <c r="D47" s="427"/>
      <c r="E47" s="342"/>
      <c r="F47" s="342"/>
      <c r="G47" s="342"/>
      <c r="H47" s="428"/>
      <c r="I47" s="422"/>
      <c r="J47" s="270"/>
      <c r="O47" s="215"/>
    </row>
    <row r="48" spans="1:15" ht="15.75">
      <c r="A48" s="310" t="s">
        <v>294</v>
      </c>
      <c r="B48" s="91"/>
      <c r="C48" s="420" t="s">
        <v>67</v>
      </c>
      <c r="D48" s="421">
        <v>-138639</v>
      </c>
      <c r="E48" s="421">
        <v>-109335</v>
      </c>
      <c r="F48" s="421">
        <v>-98332</v>
      </c>
      <c r="G48" s="421">
        <v>-161159</v>
      </c>
      <c r="H48" s="421">
        <v>-130897.9</v>
      </c>
      <c r="I48" s="422"/>
      <c r="J48" s="270"/>
      <c r="O48" s="215"/>
    </row>
    <row r="49" spans="1:15" ht="15.75">
      <c r="A49" s="310" t="s">
        <v>295</v>
      </c>
      <c r="B49" s="136"/>
      <c r="C49" s="437" t="s">
        <v>104</v>
      </c>
      <c r="D49" s="425">
        <v>-130793</v>
      </c>
      <c r="E49" s="425"/>
      <c r="F49" s="425">
        <v>-67360</v>
      </c>
      <c r="G49" s="425">
        <v>-156697</v>
      </c>
      <c r="H49" s="425">
        <v>-95356.2</v>
      </c>
      <c r="I49" s="426" t="s">
        <v>605</v>
      </c>
      <c r="J49" s="270"/>
      <c r="O49" s="215"/>
    </row>
    <row r="50" spans="1:15" ht="15.75">
      <c r="A50" s="310"/>
      <c r="B50" s="136"/>
      <c r="C50" s="437" t="s">
        <v>105</v>
      </c>
      <c r="D50" s="425">
        <v>67790</v>
      </c>
      <c r="E50" s="425"/>
      <c r="F50" s="425"/>
      <c r="G50" s="425"/>
      <c r="H50" s="425">
        <v>0</v>
      </c>
      <c r="I50" s="426" t="s">
        <v>606</v>
      </c>
      <c r="J50" s="270"/>
      <c r="O50" s="215"/>
    </row>
    <row r="51" spans="1:15" ht="15.75">
      <c r="A51" s="310"/>
      <c r="B51" s="136"/>
      <c r="C51" s="437" t="s">
        <v>106</v>
      </c>
      <c r="D51" s="425">
        <v>-74023</v>
      </c>
      <c r="E51" s="425">
        <v>-6835</v>
      </c>
      <c r="F51" s="425">
        <v>-5128</v>
      </c>
      <c r="G51" s="425">
        <v>-2518</v>
      </c>
      <c r="H51" s="425">
        <v>-2200</v>
      </c>
      <c r="I51" s="426" t="s">
        <v>607</v>
      </c>
      <c r="J51" s="270"/>
      <c r="O51" s="215"/>
    </row>
    <row r="52" spans="1:15" ht="15.75">
      <c r="A52" s="310"/>
      <c r="B52" s="136"/>
      <c r="C52" s="437" t="s">
        <v>107</v>
      </c>
      <c r="D52" s="425">
        <v>-1613</v>
      </c>
      <c r="E52" s="425"/>
      <c r="F52" s="425"/>
      <c r="G52" s="425"/>
      <c r="H52" s="425">
        <v>0</v>
      </c>
      <c r="I52" s="426" t="s">
        <v>608</v>
      </c>
      <c r="J52" s="270"/>
      <c r="O52" s="215"/>
    </row>
    <row r="53" spans="1:15" ht="15.75">
      <c r="A53" s="310"/>
      <c r="B53" s="136"/>
      <c r="C53" s="437" t="s">
        <v>108</v>
      </c>
      <c r="D53" s="425"/>
      <c r="E53" s="425">
        <v>-102500</v>
      </c>
      <c r="F53" s="425"/>
      <c r="G53" s="425"/>
      <c r="H53" s="425">
        <v>0</v>
      </c>
      <c r="I53" s="426" t="s">
        <v>609</v>
      </c>
      <c r="J53" s="270"/>
      <c r="O53" s="215"/>
    </row>
    <row r="54" spans="1:15" ht="15.75">
      <c r="A54" s="310" t="s">
        <v>296</v>
      </c>
      <c r="B54" s="136"/>
      <c r="C54" s="437" t="s">
        <v>580</v>
      </c>
      <c r="D54" s="425"/>
      <c r="E54" s="425"/>
      <c r="F54" s="425">
        <v>-4118</v>
      </c>
      <c r="G54" s="425"/>
      <c r="H54" s="425">
        <v>0</v>
      </c>
      <c r="I54" s="426" t="s">
        <v>610</v>
      </c>
      <c r="J54" s="270"/>
      <c r="O54" s="215"/>
    </row>
    <row r="55" spans="1:15" ht="15.75">
      <c r="A55" s="310" t="s">
        <v>297</v>
      </c>
      <c r="B55" s="136"/>
      <c r="C55" s="437" t="s">
        <v>581</v>
      </c>
      <c r="D55" s="425"/>
      <c r="E55" s="425"/>
      <c r="F55" s="425">
        <v>-18800</v>
      </c>
      <c r="G55" s="425">
        <v>18800</v>
      </c>
      <c r="H55" s="425">
        <v>0</v>
      </c>
      <c r="I55" s="426" t="s">
        <v>611</v>
      </c>
      <c r="J55" s="270"/>
      <c r="O55" s="215"/>
    </row>
    <row r="56" spans="1:15" ht="15.75">
      <c r="A56" s="310"/>
      <c r="B56" s="136"/>
      <c r="C56" s="437" t="s">
        <v>582</v>
      </c>
      <c r="D56" s="425"/>
      <c r="E56" s="425"/>
      <c r="F56" s="425">
        <v>-2926</v>
      </c>
      <c r="G56" s="425">
        <v>0</v>
      </c>
      <c r="H56" s="425">
        <v>0</v>
      </c>
      <c r="I56" s="426" t="s">
        <v>612</v>
      </c>
      <c r="J56" s="270"/>
      <c r="O56" s="215"/>
    </row>
    <row r="57" spans="1:15" ht="15.75">
      <c r="A57" s="310"/>
      <c r="B57" s="136"/>
      <c r="C57" s="437" t="s">
        <v>583</v>
      </c>
      <c r="D57" s="425"/>
      <c r="E57" s="425"/>
      <c r="F57" s="425"/>
      <c r="G57" s="425">
        <v>-7332</v>
      </c>
      <c r="H57" s="425">
        <v>0</v>
      </c>
      <c r="I57" s="426" t="s">
        <v>613</v>
      </c>
      <c r="J57" s="270"/>
      <c r="O57" s="215"/>
    </row>
    <row r="58" spans="1:15" ht="15.75">
      <c r="A58" s="310" t="s">
        <v>298</v>
      </c>
      <c r="B58" s="136"/>
      <c r="C58" s="437" t="s">
        <v>584</v>
      </c>
      <c r="D58" s="425"/>
      <c r="E58" s="425"/>
      <c r="F58" s="425"/>
      <c r="G58" s="425">
        <v>-13412</v>
      </c>
      <c r="H58" s="425">
        <v>-4200</v>
      </c>
      <c r="I58" s="426" t="s">
        <v>614</v>
      </c>
      <c r="J58" s="270"/>
      <c r="O58" s="215"/>
    </row>
    <row r="59" spans="1:15" ht="15.75">
      <c r="A59" s="310" t="s">
        <v>299</v>
      </c>
      <c r="B59" s="136"/>
      <c r="C59" s="437" t="s">
        <v>585</v>
      </c>
      <c r="D59" s="425"/>
      <c r="E59" s="425"/>
      <c r="F59" s="425"/>
      <c r="G59" s="425"/>
      <c r="H59" s="425">
        <v>-29141.7</v>
      </c>
      <c r="I59" s="426" t="s">
        <v>615</v>
      </c>
      <c r="J59" s="270"/>
      <c r="O59" s="215"/>
    </row>
    <row r="60" spans="1:15" ht="16.5" thickBot="1">
      <c r="A60" s="310"/>
      <c r="B60" s="136"/>
      <c r="C60" s="130"/>
      <c r="D60" s="433"/>
      <c r="E60" s="434"/>
      <c r="F60" s="434"/>
      <c r="G60" s="434"/>
      <c r="H60" s="435"/>
      <c r="I60" s="140"/>
      <c r="J60" s="270"/>
      <c r="O60" s="215"/>
    </row>
    <row r="61" spans="1:15" ht="17.25" thickBot="1" thickTop="1">
      <c r="A61" s="310" t="s">
        <v>300</v>
      </c>
      <c r="B61" s="136"/>
      <c r="C61" s="115" t="s">
        <v>60</v>
      </c>
      <c r="D61" s="340">
        <v>-1422512</v>
      </c>
      <c r="E61" s="340">
        <v>-923789</v>
      </c>
      <c r="F61" s="340">
        <v>-962328</v>
      </c>
      <c r="G61" s="340">
        <v>-934427</v>
      </c>
      <c r="H61" s="341">
        <v>1130395.8094730764</v>
      </c>
      <c r="I61" s="141"/>
      <c r="J61" s="269"/>
      <c r="O61" s="215"/>
    </row>
    <row r="62" spans="1:11" ht="16.5" thickTop="1">
      <c r="A62" s="100"/>
      <c r="B62" s="136"/>
      <c r="C62" s="49" t="s">
        <v>43</v>
      </c>
      <c r="D62" s="228"/>
      <c r="E62" s="228"/>
      <c r="F62" s="228"/>
      <c r="G62" s="239"/>
      <c r="H62" s="228"/>
      <c r="I62" s="228"/>
      <c r="J62" s="270"/>
      <c r="K62" s="215"/>
    </row>
    <row r="63" spans="1:11" ht="9" customHeight="1">
      <c r="A63" s="100"/>
      <c r="B63" s="136"/>
      <c r="C63" s="50"/>
      <c r="D63" s="228"/>
      <c r="E63" s="228"/>
      <c r="F63" s="228"/>
      <c r="G63" s="228"/>
      <c r="H63" s="228"/>
      <c r="I63" s="228"/>
      <c r="J63" s="270"/>
      <c r="K63" s="215"/>
    </row>
    <row r="64" spans="1:11" s="231" customFormat="1" ht="15.75">
      <c r="A64" s="100"/>
      <c r="B64" s="180"/>
      <c r="C64" s="150" t="s">
        <v>136</v>
      </c>
      <c r="E64" s="228"/>
      <c r="F64" s="228"/>
      <c r="G64" s="228"/>
      <c r="H64" s="228"/>
      <c r="I64" s="228"/>
      <c r="J64" s="270"/>
      <c r="K64" s="215"/>
    </row>
    <row r="65" spans="1:11" ht="15.75">
      <c r="A65" s="100"/>
      <c r="B65" s="136"/>
      <c r="C65" s="47" t="s">
        <v>139</v>
      </c>
      <c r="D65" s="228"/>
      <c r="E65" s="228"/>
      <c r="F65" s="228"/>
      <c r="G65" s="228"/>
      <c r="H65" s="228"/>
      <c r="I65" s="228"/>
      <c r="J65" s="270"/>
      <c r="K65" s="215"/>
    </row>
    <row r="66" spans="1:12" ht="12" customHeight="1" thickBot="1">
      <c r="A66" s="108"/>
      <c r="B66" s="137"/>
      <c r="C66" s="51"/>
      <c r="D66" s="271"/>
      <c r="E66" s="271"/>
      <c r="F66" s="271"/>
      <c r="G66" s="271"/>
      <c r="H66" s="271"/>
      <c r="I66" s="271"/>
      <c r="J66" s="272"/>
      <c r="L66" s="215"/>
    </row>
    <row r="67" ht="16.5" thickTop="1">
      <c r="D67" s="273"/>
    </row>
    <row r="68" ht="15">
      <c r="C68" s="274"/>
    </row>
    <row r="69" spans="2:10" ht="30" customHeight="1">
      <c r="B69" s="183" t="s">
        <v>172</v>
      </c>
      <c r="C69" s="196"/>
      <c r="D69" s="466" t="str">
        <f>IF(COUNTA(D8:H8,D11:H17,D21:H21,D25:H25,D27:H27,D34:H34,D41:H42,D48:H48,D61:H61)/80*100=100,"OK - Table 2A is fully completed","WARNING - Table 2A is not fully completed, please fill in figure, L, M or 0")</f>
        <v>OK - Table 2A is fully completed</v>
      </c>
      <c r="E69" s="466"/>
      <c r="F69" s="466"/>
      <c r="G69" s="466"/>
      <c r="H69" s="466"/>
      <c r="I69" s="275"/>
      <c r="J69" s="224"/>
    </row>
    <row r="70" spans="2:10" ht="15">
      <c r="B70" s="186" t="s">
        <v>173</v>
      </c>
      <c r="C70" s="110"/>
      <c r="D70" s="37"/>
      <c r="E70" s="37"/>
      <c r="F70" s="37"/>
      <c r="G70" s="37"/>
      <c r="H70" s="37"/>
      <c r="I70" s="250"/>
      <c r="J70" s="225"/>
    </row>
    <row r="71" spans="2:10" ht="23.25">
      <c r="B71" s="197"/>
      <c r="C71" s="198" t="s">
        <v>567</v>
      </c>
      <c r="D71" s="378">
        <f>IF(D61="M",0,D61)-IF(D8="M",0,D8)-IF(D11="M",0,D11)-IF(D21="M",0,D21)-IF(D25="M",0,D25)-IF(D27="M",0,D27)-IF(D34="M",0,D34)-IF(D41="M",0,D41)-IF(D42="M",0,D42)-IF(D48="M",0,D48)</f>
        <v>0</v>
      </c>
      <c r="E71" s="378">
        <f>IF(E61="M",0,E61)-IF(E8="M",0,E8)-IF(E11="M",0,E11)-IF(E21="M",0,E21)-IF(E25="M",0,E25)-IF(E27="M",0,E27)-IF(E34="M",0,E34)-IF(E41="M",0,E41)-IF(E42="M",0,E42)-IF(E48="M",0,E48)</f>
        <v>0</v>
      </c>
      <c r="F71" s="378">
        <f>IF(F61="M",0,F61)-IF(F8="M",0,F8)-IF(F11="M",0,F11)-IF(F21="M",0,F21)-IF(F25="M",0,F25)-IF(F27="M",0,F27)-IF(F34="M",0,F34)-IF(F41="M",0,F41)-IF(F42="M",0,F42)-IF(F48="M",0,F48)</f>
        <v>0</v>
      </c>
      <c r="G71" s="378">
        <f>IF(G61="M",0,G61)-IF(G8="M",0,G8)-IF(G11="M",0,G11)-IF(G21="M",0,G21)-IF(G25="M",0,G25)-IF(G27="M",0,G27)-IF(G34="M",0,G34)-IF(G41="M",0,G41)-IF(G42="M",0,G42)-IF(G48="M",0,G48)</f>
        <v>0</v>
      </c>
      <c r="H71" s="378">
        <f>IF(H61="M",0,H61)-IF(H8="M",0,H8)-IF(H11="M",0,H11)-IF(H21="M",0,H21)-IF(H25="M",0,H25)-IF(H27="M",0,H27)-IF(H34="M",0,H34)-IF(H41="M",0,H41)-IF(H42="M",0,H42)-IF(H48="M",0,H48)</f>
        <v>0</v>
      </c>
      <c r="I71" s="250"/>
      <c r="J71" s="225"/>
    </row>
    <row r="72" spans="2:10" ht="15.75">
      <c r="B72" s="197"/>
      <c r="C72" s="198" t="s">
        <v>179</v>
      </c>
      <c r="D72" s="378">
        <f>IF(D11="M",0,D11)-IF(D12="M",0,D12)-IF(D13="M",0,D13)-IF(D14="M",0,D14)-IF(D15="M",0,D15)-IF(D16="M",0,D16)</f>
        <v>0</v>
      </c>
      <c r="E72" s="378">
        <f>IF(E11="M",0,E11)-IF(E12="M",0,E12)-IF(E13="M",0,E13)-IF(E14="M",0,E14)-IF(E15="M",0,E15)-IF(E16="M",0,E16)</f>
        <v>0</v>
      </c>
      <c r="F72" s="378">
        <f>IF(F11="M",0,F11)-IF(F12="M",0,F12)-IF(F13="M",0,F13)-IF(F14="M",0,F14)-IF(F15="M",0,F15)-IF(F16="M",0,F16)</f>
        <v>0</v>
      </c>
      <c r="G72" s="378">
        <f>IF(G11="M",0,G11)-IF(G12="M",0,G12)-IF(G13="M",0,G13)-IF(G14="M",0,G14)-IF(G15="M",0,G15)-IF(G16="M",0,G16)</f>
        <v>0</v>
      </c>
      <c r="H72" s="378">
        <f>IF(H11="M",0,H11)-IF(H12="M",0,H12)-IF(H13="M",0,H13)-IF(H14="M",0,H14)-IF(H15="M",0,H15)-IF(H16="M",0,H16)</f>
        <v>-5.820766091346741E-11</v>
      </c>
      <c r="I72" s="250"/>
      <c r="J72" s="225"/>
    </row>
    <row r="73" spans="2:10" ht="15.75">
      <c r="B73" s="197"/>
      <c r="C73" s="198" t="s">
        <v>180</v>
      </c>
      <c r="D73" s="378">
        <f>D48-SUM(D49:D60)</f>
        <v>0</v>
      </c>
      <c r="E73" s="378">
        <f>E48-SUM(E49:E60)</f>
        <v>0</v>
      </c>
      <c r="F73" s="378">
        <f>F48-SUM(F49:F60)</f>
        <v>0</v>
      </c>
      <c r="G73" s="378">
        <f>G48-SUM(G49:G60)</f>
        <v>0</v>
      </c>
      <c r="H73" s="378">
        <f>H48-SUM(H49:H60)</f>
        <v>0</v>
      </c>
      <c r="I73" s="250"/>
      <c r="J73" s="225"/>
    </row>
    <row r="74" spans="1:10" ht="15.75">
      <c r="A74" s="232"/>
      <c r="B74" s="200" t="s">
        <v>181</v>
      </c>
      <c r="C74" s="198"/>
      <c r="D74" s="376"/>
      <c r="E74" s="376"/>
      <c r="F74" s="376"/>
      <c r="G74" s="376"/>
      <c r="H74" s="376"/>
      <c r="I74" s="250"/>
      <c r="J74" s="225"/>
    </row>
    <row r="75" spans="1:10" ht="15.75">
      <c r="A75" s="232"/>
      <c r="B75" s="201"/>
      <c r="C75" s="202" t="s">
        <v>182</v>
      </c>
      <c r="D75" s="377">
        <f>IF('Table 1'!E11="M",0,'Table 1'!E11)-IF('Table 2A'!D61="M",0,'Table 2A'!D61)</f>
        <v>0</v>
      </c>
      <c r="E75" s="377">
        <f>IF('Table 1'!F11="M",0,'Table 1'!F11)-IF('Table 2A'!E61="M",0,'Table 2A'!E61)</f>
        <v>0</v>
      </c>
      <c r="F75" s="377">
        <f>IF('Table 1'!G11="M",0,'Table 1'!G11)-IF('Table 2A'!F61="M",0,'Table 2A'!F61)</f>
        <v>0</v>
      </c>
      <c r="G75" s="377">
        <f>IF('Table 1'!H11="M",0,'Table 1'!H11)-IF('Table 2A'!G61="M",0,'Table 2A'!G61)</f>
        <v>0</v>
      </c>
      <c r="H75" s="377">
        <f>IF('Table 1'!I11="M",0,'Table 1'!I11)-IF('Table 2A'!H61="M",0,'Table 2A'!H61)</f>
        <v>0</v>
      </c>
      <c r="I75" s="276"/>
      <c r="J75" s="277"/>
    </row>
    <row r="76" ht="15">
      <c r="A76" s="232"/>
    </row>
    <row r="77" ht="15">
      <c r="A77" s="232"/>
    </row>
  </sheetData>
  <sheetProtection password="CA3F" sheet="1" objects="1" scenarios="1" insertRows="0"/>
  <mergeCells count="1">
    <mergeCell ref="D69:H69"/>
  </mergeCells>
  <conditionalFormatting sqref="D69:H69">
    <cfRule type="expression" priority="1" dxfId="2" stopIfTrue="1">
      <formula>COUNTA(D8:H8,D11:H17,D21:H21,D25:H25,D27:H27,D34:H34,D41:H42,D48:H48,D61:H61)/80*100&lt;&gt;100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56"/>
  <sheetViews>
    <sheetView showGridLines="0" defaultGridColor="0" zoomScale="85" zoomScaleNormal="85" colorId="22" workbookViewId="0" topLeftCell="B1">
      <selection activeCell="B1" sqref="A1:B1"/>
    </sheetView>
  </sheetViews>
  <sheetFormatPr defaultColWidth="9.77734375" defaultRowHeight="15"/>
  <cols>
    <col min="1" max="1" width="5.88671875" style="228" hidden="1" customWidth="1"/>
    <col min="2" max="2" width="3.77734375" style="147" customWidth="1"/>
    <col min="3" max="3" width="58.10546875" style="234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11"/>
      <c r="C1" s="44" t="s">
        <v>202</v>
      </c>
      <c r="D1" s="240"/>
      <c r="L1" s="215"/>
    </row>
    <row r="2" spans="1:11" ht="11.25" customHeight="1" thickBot="1">
      <c r="A2" s="34"/>
      <c r="B2" s="111"/>
      <c r="C2" s="45"/>
      <c r="D2" s="255"/>
      <c r="K2" s="215"/>
    </row>
    <row r="3" spans="1:11" ht="16.5" thickTop="1">
      <c r="A3" s="112"/>
      <c r="B3" s="113"/>
      <c r="C3" s="46"/>
      <c r="D3" s="256"/>
      <c r="E3" s="257"/>
      <c r="F3" s="257"/>
      <c r="G3" s="257"/>
      <c r="H3" s="257"/>
      <c r="I3" s="257"/>
      <c r="J3" s="258"/>
      <c r="K3" s="215"/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9"/>
      <c r="J4" s="261"/>
      <c r="O4" s="215"/>
    </row>
    <row r="5" spans="1:15" ht="15.75">
      <c r="A5" s="114"/>
      <c r="B5" s="57"/>
      <c r="C5" s="230" t="s">
        <v>575</v>
      </c>
      <c r="D5" s="28">
        <f>'Table 1'!E5</f>
        <v>2007</v>
      </c>
      <c r="E5" s="28">
        <f>'Table 1'!F5</f>
        <v>2008</v>
      </c>
      <c r="F5" s="28">
        <f>'Table 1'!G5</f>
        <v>2009</v>
      </c>
      <c r="G5" s="28">
        <f>'Table 1'!H5</f>
        <v>2010</v>
      </c>
      <c r="H5" s="28">
        <f>'Table 1'!I5</f>
        <v>2011</v>
      </c>
      <c r="I5" s="280"/>
      <c r="J5" s="261"/>
      <c r="O5" s="215"/>
    </row>
    <row r="6" spans="1:15" ht="15.75">
      <c r="A6" s="114"/>
      <c r="B6" s="57"/>
      <c r="C6" s="318" t="str">
        <f>'Cover page'!E14</f>
        <v>Date: 30/09/2011</v>
      </c>
      <c r="D6" s="263"/>
      <c r="E6" s="263"/>
      <c r="F6" s="263"/>
      <c r="G6" s="264"/>
      <c r="H6" s="265"/>
      <c r="I6" s="266"/>
      <c r="J6" s="261"/>
      <c r="O6" s="215"/>
    </row>
    <row r="7" spans="1:15" ht="10.5" customHeight="1" thickBot="1">
      <c r="A7" s="114"/>
      <c r="B7" s="57"/>
      <c r="C7" s="148"/>
      <c r="D7" s="267"/>
      <c r="E7" s="267"/>
      <c r="F7" s="267"/>
      <c r="G7" s="267"/>
      <c r="H7" s="281"/>
      <c r="I7" s="247"/>
      <c r="J7" s="261"/>
      <c r="O7" s="215"/>
    </row>
    <row r="8" spans="1:15" ht="17.25" thickBot="1" thickTop="1">
      <c r="A8" s="310" t="s">
        <v>301</v>
      </c>
      <c r="B8" s="57"/>
      <c r="C8" s="128" t="s">
        <v>68</v>
      </c>
      <c r="D8" s="337" t="s">
        <v>578</v>
      </c>
      <c r="E8" s="338" t="s">
        <v>578</v>
      </c>
      <c r="F8" s="338" t="s">
        <v>578</v>
      </c>
      <c r="G8" s="338" t="s">
        <v>578</v>
      </c>
      <c r="H8" s="462" t="s">
        <v>578</v>
      </c>
      <c r="I8" s="151"/>
      <c r="J8" s="269"/>
      <c r="O8" s="215"/>
    </row>
    <row r="9" spans="1:15" ht="16.5" thickTop="1">
      <c r="A9" s="310"/>
      <c r="B9" s="57"/>
      <c r="C9" s="133" t="s">
        <v>127</v>
      </c>
      <c r="D9" s="416" t="s">
        <v>578</v>
      </c>
      <c r="E9" s="416" t="s">
        <v>578</v>
      </c>
      <c r="F9" s="416" t="s">
        <v>578</v>
      </c>
      <c r="G9" s="416" t="s">
        <v>578</v>
      </c>
      <c r="H9" s="445" t="s">
        <v>578</v>
      </c>
      <c r="I9" s="444"/>
      <c r="J9" s="270"/>
      <c r="O9" s="215"/>
    </row>
    <row r="10" spans="1:15" ht="11.25" customHeight="1">
      <c r="A10" s="310"/>
      <c r="B10" s="57"/>
      <c r="C10" s="133"/>
      <c r="D10" s="417"/>
      <c r="E10" s="142"/>
      <c r="F10" s="142"/>
      <c r="G10" s="142"/>
      <c r="H10" s="418"/>
      <c r="I10" s="419"/>
      <c r="J10" s="270"/>
      <c r="O10" s="215"/>
    </row>
    <row r="11" spans="1:15" ht="15.75">
      <c r="A11" s="310" t="s">
        <v>302</v>
      </c>
      <c r="B11" s="129"/>
      <c r="C11" s="438" t="s">
        <v>138</v>
      </c>
      <c r="D11" s="421" t="s">
        <v>578</v>
      </c>
      <c r="E11" s="421" t="s">
        <v>578</v>
      </c>
      <c r="F11" s="421" t="s">
        <v>578</v>
      </c>
      <c r="G11" s="421" t="s">
        <v>578</v>
      </c>
      <c r="H11" s="446" t="s">
        <v>578</v>
      </c>
      <c r="I11" s="422"/>
      <c r="J11" s="270"/>
      <c r="O11" s="215"/>
    </row>
    <row r="12" spans="1:15" ht="15.75">
      <c r="A12" s="310" t="s">
        <v>303</v>
      </c>
      <c r="B12" s="57"/>
      <c r="C12" s="439" t="s">
        <v>73</v>
      </c>
      <c r="D12" s="421" t="s">
        <v>578</v>
      </c>
      <c r="E12" s="421" t="s">
        <v>578</v>
      </c>
      <c r="F12" s="421" t="s">
        <v>578</v>
      </c>
      <c r="G12" s="421" t="s">
        <v>578</v>
      </c>
      <c r="H12" s="446" t="s">
        <v>578</v>
      </c>
      <c r="I12" s="422"/>
      <c r="J12" s="270"/>
      <c r="O12" s="215"/>
    </row>
    <row r="13" spans="1:15" ht="15.75">
      <c r="A13" s="310" t="s">
        <v>304</v>
      </c>
      <c r="B13" s="57"/>
      <c r="C13" s="440" t="s">
        <v>74</v>
      </c>
      <c r="D13" s="421" t="s">
        <v>578</v>
      </c>
      <c r="E13" s="421" t="s">
        <v>578</v>
      </c>
      <c r="F13" s="421" t="s">
        <v>578</v>
      </c>
      <c r="G13" s="421" t="s">
        <v>578</v>
      </c>
      <c r="H13" s="446" t="s">
        <v>578</v>
      </c>
      <c r="I13" s="422"/>
      <c r="J13" s="270"/>
      <c r="O13" s="215"/>
    </row>
    <row r="14" spans="1:15" ht="15.75">
      <c r="A14" s="310" t="s">
        <v>305</v>
      </c>
      <c r="B14" s="57"/>
      <c r="C14" s="440" t="s">
        <v>42</v>
      </c>
      <c r="D14" s="421" t="s">
        <v>578</v>
      </c>
      <c r="E14" s="421" t="s">
        <v>578</v>
      </c>
      <c r="F14" s="421" t="s">
        <v>578</v>
      </c>
      <c r="G14" s="421" t="s">
        <v>578</v>
      </c>
      <c r="H14" s="446" t="s">
        <v>578</v>
      </c>
      <c r="I14" s="422"/>
      <c r="J14" s="270"/>
      <c r="O14" s="215"/>
    </row>
    <row r="15" spans="1:15" ht="15.75">
      <c r="A15" s="310" t="s">
        <v>306</v>
      </c>
      <c r="B15" s="57"/>
      <c r="C15" s="441" t="s">
        <v>133</v>
      </c>
      <c r="D15" s="421" t="s">
        <v>578</v>
      </c>
      <c r="E15" s="421" t="s">
        <v>578</v>
      </c>
      <c r="F15" s="421" t="s">
        <v>578</v>
      </c>
      <c r="G15" s="421" t="s">
        <v>578</v>
      </c>
      <c r="H15" s="446" t="s">
        <v>578</v>
      </c>
      <c r="I15" s="422"/>
      <c r="J15" s="270"/>
      <c r="O15" s="215"/>
    </row>
    <row r="16" spans="1:15" ht="15.75">
      <c r="A16" s="310" t="s">
        <v>307</v>
      </c>
      <c r="B16" s="57"/>
      <c r="C16" s="442" t="s">
        <v>563</v>
      </c>
      <c r="D16" s="443"/>
      <c r="E16" s="443"/>
      <c r="F16" s="443"/>
      <c r="G16" s="443"/>
      <c r="H16" s="446"/>
      <c r="I16" s="426"/>
      <c r="J16" s="270"/>
      <c r="O16" s="215"/>
    </row>
    <row r="17" spans="1:15" ht="15.75">
      <c r="A17" s="310" t="s">
        <v>308</v>
      </c>
      <c r="B17" s="57"/>
      <c r="C17" s="442" t="s">
        <v>564</v>
      </c>
      <c r="D17" s="443"/>
      <c r="E17" s="443"/>
      <c r="F17" s="443"/>
      <c r="G17" s="443"/>
      <c r="H17" s="446"/>
      <c r="I17" s="426"/>
      <c r="J17" s="270"/>
      <c r="O17" s="215"/>
    </row>
    <row r="18" spans="1:15" ht="15.75">
      <c r="A18" s="310"/>
      <c r="B18" s="57"/>
      <c r="C18" s="36"/>
      <c r="D18" s="449"/>
      <c r="E18" s="450"/>
      <c r="F18" s="450"/>
      <c r="G18" s="450"/>
      <c r="H18" s="451"/>
      <c r="I18" s="422"/>
      <c r="J18" s="270"/>
      <c r="O18" s="215"/>
    </row>
    <row r="19" spans="1:15" ht="15.75">
      <c r="A19" s="310" t="s">
        <v>309</v>
      </c>
      <c r="B19" s="57"/>
      <c r="C19" s="438" t="s">
        <v>171</v>
      </c>
      <c r="D19" s="447" t="s">
        <v>578</v>
      </c>
      <c r="E19" s="447" t="s">
        <v>578</v>
      </c>
      <c r="F19" s="447" t="s">
        <v>578</v>
      </c>
      <c r="G19" s="447" t="s">
        <v>578</v>
      </c>
      <c r="H19" s="448" t="s">
        <v>578</v>
      </c>
      <c r="I19" s="422"/>
      <c r="J19" s="270"/>
      <c r="O19" s="215"/>
    </row>
    <row r="20" spans="1:15" ht="15.75">
      <c r="A20" s="310" t="s">
        <v>310</v>
      </c>
      <c r="B20" s="57"/>
      <c r="C20" s="442" t="s">
        <v>104</v>
      </c>
      <c r="D20" s="443"/>
      <c r="E20" s="443"/>
      <c r="F20" s="443"/>
      <c r="G20" s="443"/>
      <c r="H20" s="446"/>
      <c r="I20" s="426"/>
      <c r="J20" s="270"/>
      <c r="O20" s="215"/>
    </row>
    <row r="21" spans="1:15" ht="15.75">
      <c r="A21" s="310" t="s">
        <v>311</v>
      </c>
      <c r="B21" s="57"/>
      <c r="C21" s="442" t="s">
        <v>105</v>
      </c>
      <c r="D21" s="443"/>
      <c r="E21" s="443"/>
      <c r="F21" s="443"/>
      <c r="G21" s="443"/>
      <c r="H21" s="446"/>
      <c r="I21" s="426"/>
      <c r="J21" s="270"/>
      <c r="O21" s="215"/>
    </row>
    <row r="22" spans="1:15" ht="15.75">
      <c r="A22" s="311"/>
      <c r="B22" s="57"/>
      <c r="C22" s="130"/>
      <c r="D22" s="449"/>
      <c r="E22" s="450"/>
      <c r="F22" s="450"/>
      <c r="G22" s="450"/>
      <c r="H22" s="451"/>
      <c r="I22" s="422"/>
      <c r="J22" s="270"/>
      <c r="O22" s="215"/>
    </row>
    <row r="23" spans="1:15" ht="15.75">
      <c r="A23" s="310" t="s">
        <v>312</v>
      </c>
      <c r="B23" s="129"/>
      <c r="C23" s="438" t="s">
        <v>71</v>
      </c>
      <c r="D23" s="447" t="s">
        <v>578</v>
      </c>
      <c r="E23" s="447" t="s">
        <v>578</v>
      </c>
      <c r="F23" s="447" t="s">
        <v>578</v>
      </c>
      <c r="G23" s="447" t="s">
        <v>578</v>
      </c>
      <c r="H23" s="446" t="s">
        <v>578</v>
      </c>
      <c r="I23" s="422"/>
      <c r="J23" s="270"/>
      <c r="O23" s="215"/>
    </row>
    <row r="24" spans="1:15" ht="15.75">
      <c r="A24" s="310"/>
      <c r="B24" s="57"/>
      <c r="C24" s="130"/>
      <c r="D24" s="449"/>
      <c r="E24" s="450"/>
      <c r="F24" s="450"/>
      <c r="G24" s="450"/>
      <c r="H24" s="451"/>
      <c r="I24" s="422"/>
      <c r="J24" s="270"/>
      <c r="O24" s="215"/>
    </row>
    <row r="25" spans="1:15" ht="15.75">
      <c r="A25" s="310" t="s">
        <v>313</v>
      </c>
      <c r="B25" s="129"/>
      <c r="C25" s="438" t="s">
        <v>66</v>
      </c>
      <c r="D25" s="447" t="s">
        <v>578</v>
      </c>
      <c r="E25" s="447" t="s">
        <v>578</v>
      </c>
      <c r="F25" s="447" t="s">
        <v>578</v>
      </c>
      <c r="G25" s="447" t="s">
        <v>578</v>
      </c>
      <c r="H25" s="448" t="s">
        <v>578</v>
      </c>
      <c r="I25" s="422"/>
      <c r="J25" s="270"/>
      <c r="O25" s="215"/>
    </row>
    <row r="26" spans="1:15" ht="15.75">
      <c r="A26" s="310" t="s">
        <v>314</v>
      </c>
      <c r="B26" s="129"/>
      <c r="C26" s="442" t="s">
        <v>104</v>
      </c>
      <c r="D26" s="443"/>
      <c r="E26" s="443"/>
      <c r="F26" s="443"/>
      <c r="G26" s="443"/>
      <c r="H26" s="446"/>
      <c r="I26" s="426"/>
      <c r="J26" s="270"/>
      <c r="O26" s="215"/>
    </row>
    <row r="27" spans="1:15" ht="15.75">
      <c r="A27" s="310" t="s">
        <v>315</v>
      </c>
      <c r="B27" s="129"/>
      <c r="C27" s="442" t="s">
        <v>105</v>
      </c>
      <c r="D27" s="443"/>
      <c r="E27" s="443"/>
      <c r="F27" s="443"/>
      <c r="G27" s="443"/>
      <c r="H27" s="446"/>
      <c r="I27" s="426"/>
      <c r="J27" s="270"/>
      <c r="O27" s="215"/>
    </row>
    <row r="28" spans="1:15" ht="15.75">
      <c r="A28" s="310" t="s">
        <v>316</v>
      </c>
      <c r="B28" s="129"/>
      <c r="C28" s="438" t="s">
        <v>65</v>
      </c>
      <c r="D28" s="447" t="s">
        <v>578</v>
      </c>
      <c r="E28" s="447" t="s">
        <v>578</v>
      </c>
      <c r="F28" s="447" t="s">
        <v>578</v>
      </c>
      <c r="G28" s="447" t="s">
        <v>578</v>
      </c>
      <c r="H28" s="448" t="s">
        <v>578</v>
      </c>
      <c r="I28" s="422"/>
      <c r="J28" s="270"/>
      <c r="O28" s="215"/>
    </row>
    <row r="29" spans="1:15" ht="15.75">
      <c r="A29" s="310" t="s">
        <v>317</v>
      </c>
      <c r="B29" s="129"/>
      <c r="C29" s="442" t="s">
        <v>104</v>
      </c>
      <c r="D29" s="443"/>
      <c r="E29" s="443"/>
      <c r="F29" s="443"/>
      <c r="G29" s="443"/>
      <c r="H29" s="446"/>
      <c r="I29" s="426"/>
      <c r="J29" s="270"/>
      <c r="O29" s="215"/>
    </row>
    <row r="30" spans="1:15" ht="15.75">
      <c r="A30" s="310" t="s">
        <v>318</v>
      </c>
      <c r="B30" s="129"/>
      <c r="C30" s="442" t="s">
        <v>105</v>
      </c>
      <c r="D30" s="443"/>
      <c r="E30" s="443"/>
      <c r="F30" s="443"/>
      <c r="G30" s="443"/>
      <c r="H30" s="446"/>
      <c r="I30" s="426"/>
      <c r="J30" s="270"/>
      <c r="O30" s="215"/>
    </row>
    <row r="31" spans="1:15" ht="15.75">
      <c r="A31" s="310"/>
      <c r="B31" s="129"/>
      <c r="C31" s="130"/>
      <c r="D31" s="449"/>
      <c r="E31" s="450"/>
      <c r="F31" s="450"/>
      <c r="G31" s="450"/>
      <c r="H31" s="451"/>
      <c r="I31" s="422"/>
      <c r="J31" s="270"/>
      <c r="O31" s="215"/>
    </row>
    <row r="32" spans="1:15" ht="15.75">
      <c r="A32" s="310" t="s">
        <v>319</v>
      </c>
      <c r="B32" s="129"/>
      <c r="C32" s="438" t="s">
        <v>119</v>
      </c>
      <c r="D32" s="447" t="s">
        <v>578</v>
      </c>
      <c r="E32" s="447" t="s">
        <v>578</v>
      </c>
      <c r="F32" s="447" t="s">
        <v>578</v>
      </c>
      <c r="G32" s="447" t="s">
        <v>578</v>
      </c>
      <c r="H32" s="448" t="s">
        <v>578</v>
      </c>
      <c r="I32" s="422"/>
      <c r="J32" s="270"/>
      <c r="O32" s="215"/>
    </row>
    <row r="33" spans="1:15" ht="15.75">
      <c r="A33" s="310" t="s">
        <v>320</v>
      </c>
      <c r="B33" s="129"/>
      <c r="C33" s="438" t="s">
        <v>120</v>
      </c>
      <c r="D33" s="447" t="s">
        <v>578</v>
      </c>
      <c r="E33" s="447" t="s">
        <v>578</v>
      </c>
      <c r="F33" s="447" t="s">
        <v>578</v>
      </c>
      <c r="G33" s="447" t="s">
        <v>578</v>
      </c>
      <c r="H33" s="448" t="s">
        <v>578</v>
      </c>
      <c r="I33" s="422"/>
      <c r="J33" s="270"/>
      <c r="O33" s="215"/>
    </row>
    <row r="34" spans="1:15" ht="15.75">
      <c r="A34" s="310" t="s">
        <v>321</v>
      </c>
      <c r="B34" s="129"/>
      <c r="C34" s="442" t="s">
        <v>104</v>
      </c>
      <c r="D34" s="443"/>
      <c r="E34" s="443"/>
      <c r="F34" s="443"/>
      <c r="G34" s="443"/>
      <c r="H34" s="446"/>
      <c r="I34" s="426"/>
      <c r="J34" s="270"/>
      <c r="O34" s="215"/>
    </row>
    <row r="35" spans="1:15" ht="15.75">
      <c r="A35" s="310" t="s">
        <v>322</v>
      </c>
      <c r="B35" s="129"/>
      <c r="C35" s="442" t="s">
        <v>105</v>
      </c>
      <c r="D35" s="443"/>
      <c r="E35" s="443"/>
      <c r="F35" s="443"/>
      <c r="G35" s="443"/>
      <c r="H35" s="446"/>
      <c r="I35" s="426"/>
      <c r="J35" s="270"/>
      <c r="O35" s="215"/>
    </row>
    <row r="36" spans="1:15" ht="15.75">
      <c r="A36" s="310"/>
      <c r="B36" s="57"/>
      <c r="C36" s="130"/>
      <c r="D36" s="449"/>
      <c r="E36" s="450"/>
      <c r="F36" s="450"/>
      <c r="G36" s="450"/>
      <c r="H36" s="451"/>
      <c r="I36" s="422"/>
      <c r="J36" s="270"/>
      <c r="O36" s="215"/>
    </row>
    <row r="37" spans="1:15" ht="15.75">
      <c r="A37" s="310" t="s">
        <v>323</v>
      </c>
      <c r="B37" s="57"/>
      <c r="C37" s="438" t="s">
        <v>67</v>
      </c>
      <c r="D37" s="447" t="s">
        <v>578</v>
      </c>
      <c r="E37" s="447" t="s">
        <v>578</v>
      </c>
      <c r="F37" s="447" t="s">
        <v>578</v>
      </c>
      <c r="G37" s="447" t="s">
        <v>578</v>
      </c>
      <c r="H37" s="448" t="s">
        <v>578</v>
      </c>
      <c r="I37" s="422"/>
      <c r="J37" s="270"/>
      <c r="O37" s="215"/>
    </row>
    <row r="38" spans="1:15" ht="15.75">
      <c r="A38" s="310" t="s">
        <v>324</v>
      </c>
      <c r="B38" s="57"/>
      <c r="C38" s="442" t="s">
        <v>104</v>
      </c>
      <c r="D38" s="443"/>
      <c r="E38" s="443"/>
      <c r="F38" s="443"/>
      <c r="G38" s="443"/>
      <c r="H38" s="446"/>
      <c r="I38" s="426"/>
      <c r="J38" s="270"/>
      <c r="O38" s="215"/>
    </row>
    <row r="39" spans="1:15" ht="15.75">
      <c r="A39" s="310" t="s">
        <v>325</v>
      </c>
      <c r="B39" s="57"/>
      <c r="C39" s="442" t="s">
        <v>105</v>
      </c>
      <c r="D39" s="443"/>
      <c r="E39" s="443"/>
      <c r="F39" s="443"/>
      <c r="G39" s="443"/>
      <c r="H39" s="446"/>
      <c r="I39" s="426"/>
      <c r="J39" s="270"/>
      <c r="O39" s="215"/>
    </row>
    <row r="40" spans="1:15" ht="15.75">
      <c r="A40" s="310" t="s">
        <v>326</v>
      </c>
      <c r="B40" s="57"/>
      <c r="C40" s="442" t="s">
        <v>106</v>
      </c>
      <c r="D40" s="443"/>
      <c r="E40" s="443"/>
      <c r="F40" s="443"/>
      <c r="G40" s="443"/>
      <c r="H40" s="446"/>
      <c r="I40" s="426"/>
      <c r="J40" s="270"/>
      <c r="O40" s="215"/>
    </row>
    <row r="41" spans="1:15" ht="16.5" thickBot="1">
      <c r="A41" s="310"/>
      <c r="B41" s="57"/>
      <c r="C41" s="130"/>
      <c r="D41" s="433"/>
      <c r="E41" s="434"/>
      <c r="F41" s="434"/>
      <c r="G41" s="434"/>
      <c r="H41" s="452"/>
      <c r="I41" s="140"/>
      <c r="J41" s="270"/>
      <c r="O41" s="215"/>
    </row>
    <row r="42" spans="1:15" ht="17.25" thickBot="1" thickTop="1">
      <c r="A42" s="310" t="s">
        <v>327</v>
      </c>
      <c r="B42" s="57"/>
      <c r="C42" s="115" t="s">
        <v>61</v>
      </c>
      <c r="D42" s="340" t="s">
        <v>578</v>
      </c>
      <c r="E42" s="340" t="s">
        <v>578</v>
      </c>
      <c r="F42" s="340" t="s">
        <v>578</v>
      </c>
      <c r="G42" s="340" t="s">
        <v>578</v>
      </c>
      <c r="H42" s="153" t="s">
        <v>578</v>
      </c>
      <c r="I42" s="141"/>
      <c r="J42" s="269"/>
      <c r="O42" s="215"/>
    </row>
    <row r="43" spans="1:11" ht="16.5" thickTop="1">
      <c r="A43" s="100"/>
      <c r="B43" s="57"/>
      <c r="C43" s="133" t="s">
        <v>43</v>
      </c>
      <c r="D43" s="248"/>
      <c r="E43" s="235"/>
      <c r="F43" s="235"/>
      <c r="G43" s="232"/>
      <c r="H43" s="232"/>
      <c r="I43" s="235"/>
      <c r="J43" s="270"/>
      <c r="K43" s="215"/>
    </row>
    <row r="44" spans="1:11" ht="9" customHeight="1">
      <c r="A44" s="100"/>
      <c r="B44" s="57"/>
      <c r="C44" s="149"/>
      <c r="D44" s="282"/>
      <c r="E44" s="235"/>
      <c r="F44" s="235"/>
      <c r="G44" s="235"/>
      <c r="H44" s="235"/>
      <c r="I44" s="235"/>
      <c r="J44" s="270"/>
      <c r="K44" s="215"/>
    </row>
    <row r="45" spans="1:11" s="231" customFormat="1" ht="15.75">
      <c r="A45" s="100"/>
      <c r="B45" s="57"/>
      <c r="C45" s="150" t="s">
        <v>136</v>
      </c>
      <c r="D45" s="209"/>
      <c r="E45" s="235"/>
      <c r="F45" s="235"/>
      <c r="G45" s="235"/>
      <c r="H45" s="235"/>
      <c r="I45" s="235"/>
      <c r="J45" s="270"/>
      <c r="K45" s="215"/>
    </row>
    <row r="46" spans="1:11" ht="15.75">
      <c r="A46" s="100"/>
      <c r="B46" s="57"/>
      <c r="C46" s="47" t="s">
        <v>139</v>
      </c>
      <c r="D46" s="209"/>
      <c r="E46" s="235"/>
      <c r="F46" s="235"/>
      <c r="G46" s="235"/>
      <c r="H46" s="235"/>
      <c r="I46" s="235"/>
      <c r="J46" s="270"/>
      <c r="K46" s="215"/>
    </row>
    <row r="47" spans="1:12" ht="12" customHeight="1" thickBot="1">
      <c r="A47" s="108"/>
      <c r="B47" s="125"/>
      <c r="C47" s="51"/>
      <c r="D47" s="271"/>
      <c r="E47" s="271"/>
      <c r="F47" s="271"/>
      <c r="G47" s="271"/>
      <c r="H47" s="271"/>
      <c r="I47" s="271"/>
      <c r="J47" s="272"/>
      <c r="L47" s="215"/>
    </row>
    <row r="48" ht="15.75" thickTop="1"/>
    <row r="49" ht="15">
      <c r="C49" s="234" t="s">
        <v>44</v>
      </c>
    </row>
    <row r="50" spans="2:10" ht="30" customHeight="1">
      <c r="B50" s="203" t="s">
        <v>172</v>
      </c>
      <c r="C50" s="196"/>
      <c r="D50" s="467" t="str">
        <f>IF(COUNTA(D8:G8,D11:G15,D19:G19,D23:G23,D25:G25,D28:G28,D32:G33,D37:G37,D42:G42)/56*100=100,"OK - Table 2B is fully completed","WARNING - Table 2B is not fully completed, please fill in figure, L, M or 0")</f>
        <v>OK - Table 2B is fully completed</v>
      </c>
      <c r="E50" s="467"/>
      <c r="F50" s="467"/>
      <c r="G50" s="467"/>
      <c r="H50" s="204"/>
      <c r="I50" s="275"/>
      <c r="J50" s="224"/>
    </row>
    <row r="51" spans="2:10" ht="15.75">
      <c r="B51" s="186" t="s">
        <v>173</v>
      </c>
      <c r="C51" s="110"/>
      <c r="D51" s="199"/>
      <c r="E51" s="83"/>
      <c r="F51" s="83"/>
      <c r="G51" s="83"/>
      <c r="H51" s="83"/>
      <c r="I51" s="250"/>
      <c r="J51" s="225"/>
    </row>
    <row r="52" spans="2:10" ht="23.25">
      <c r="B52" s="197"/>
      <c r="C52" s="198" t="s">
        <v>566</v>
      </c>
      <c r="D52" s="378">
        <f>IF(D42="M",0,D42)-IF(D8="M",0,D8)-IF(D11="M",0,D11)-IF(D19="M",0,D19)-IF(D23="M",0,D23)-IF(D25="M",0,D25)-IF(D28="M",0,D28)-IF(D32="M",0,D32)-IF(D33="M",0,D33)-IF(D37="M",0,D37)</f>
        <v>0</v>
      </c>
      <c r="E52" s="378">
        <f>IF(E42="M",0,E42)-IF(E8="M",0,E8)-IF(E11="M",0,E11)-IF(E19="M",0,E19)-IF(E23="M",0,E23)-IF(E25="M",0,E25)-IF(E28="M",0,E28)-IF(E32="M",0,E32)-IF(E33="M",0,E33)-IF(E37="M",0,E37)</f>
        <v>0</v>
      </c>
      <c r="F52" s="378">
        <f>IF(F42="M",0,F42)-IF(F8="M",0,F8)-IF(F11="M",0,F11)-IF(F19="M",0,F19)-IF(F23="M",0,F23)-IF(F25="M",0,F25)-IF(F28="M",0,F28)-IF(F32="M",0,F32)-IF(F33="M",0,F33)-IF(F37="M",0,F37)</f>
        <v>0</v>
      </c>
      <c r="G52" s="378">
        <f>IF(G42="M",0,G42)-IF(G8="M",0,G8)-IF(G11="M",0,G11)-IF(G19="M",0,G19)-IF(G23="M",0,G23)-IF(G25="M",0,G25)-IF(G28="M",0,G28)-IF(G32="M",0,G32)-IF(G33="M",0,G33)-IF(G37="M",0,G37)</f>
        <v>0</v>
      </c>
      <c r="H52" s="379">
        <f>IF(H42="M",0,H42)-IF(H8="M",0,H8)-IF(H11="M",0,H11)-IF(H19="M",0,H19)-IF(H23="M",0,H23)-IF(H25="M",0,H25)-IF(H28="M",0,H28)-IF(H32="M",0,H32)-IF(H33="M",0,H33)-IF(H37="M",0,H37)</f>
        <v>0</v>
      </c>
      <c r="I52" s="250"/>
      <c r="J52" s="225"/>
    </row>
    <row r="53" spans="2:10" ht="15.75">
      <c r="B53" s="197"/>
      <c r="C53" s="198" t="s">
        <v>183</v>
      </c>
      <c r="D53" s="378">
        <f>IF(D11="M",0,D11)-IF(D12="M",0,D12)-IF(D13="M",0,D13)-IF(D14="M",0,D14)</f>
        <v>0</v>
      </c>
      <c r="E53" s="378">
        <f>IF(E11="M",0,E11)-IF(E12="M",0,E12)-IF(E13="M",0,E13)-IF(E14="M",0,E14)</f>
        <v>0</v>
      </c>
      <c r="F53" s="378">
        <f>IF(F11="M",0,F11)-IF(F12="M",0,F12)-IF(F13="M",0,F13)-IF(F14="M",0,F14)</f>
        <v>0</v>
      </c>
      <c r="G53" s="378">
        <f>IF(G11="M",0,G11)-IF(G12="M",0,G12)-IF(G13="M",0,G13)-IF(G14="M",0,G14)</f>
        <v>0</v>
      </c>
      <c r="H53" s="379">
        <f>IF(H11="M",0,H11)-IF(H12="M",0,H12)-IF(H13="M",0,H13)-IF(H14="M",0,H14)</f>
        <v>0</v>
      </c>
      <c r="I53" s="250"/>
      <c r="J53" s="225"/>
    </row>
    <row r="54" spans="2:10" ht="15.75">
      <c r="B54" s="197"/>
      <c r="C54" s="198" t="s">
        <v>184</v>
      </c>
      <c r="D54" s="378">
        <f>D37-SUM(D38:D41)</f>
        <v>0</v>
      </c>
      <c r="E54" s="378">
        <f>E37-SUM(E38:E41)</f>
        <v>0</v>
      </c>
      <c r="F54" s="378">
        <f>F37-SUM(F38:F41)</f>
        <v>0</v>
      </c>
      <c r="G54" s="378">
        <f>G37-SUM(G38:G41)</f>
        <v>0</v>
      </c>
      <c r="H54" s="379">
        <f>H37-SUM(H38:H41)</f>
        <v>0</v>
      </c>
      <c r="I54" s="250"/>
      <c r="J54" s="225"/>
    </row>
    <row r="55" spans="2:10" ht="15.75">
      <c r="B55" s="200" t="s">
        <v>181</v>
      </c>
      <c r="C55" s="198"/>
      <c r="D55" s="376"/>
      <c r="E55" s="376"/>
      <c r="F55" s="376"/>
      <c r="G55" s="376"/>
      <c r="H55" s="380"/>
      <c r="I55" s="250"/>
      <c r="J55" s="225"/>
    </row>
    <row r="56" spans="2:10" ht="15.75">
      <c r="B56" s="201"/>
      <c r="C56" s="202" t="s">
        <v>185</v>
      </c>
      <c r="D56" s="377">
        <f>IF('Table 1'!E12="M",0,'Table 1'!E12)-IF('Table 2B'!D42="M",0,'Table 2B'!D42)</f>
        <v>0</v>
      </c>
      <c r="E56" s="377">
        <f>IF('Table 1'!F12="M",0,'Table 1'!F12)-IF('Table 2B'!E42="M",0,'Table 2B'!E42)</f>
        <v>0</v>
      </c>
      <c r="F56" s="377">
        <f>IF('Table 1'!G12="M",0,'Table 1'!G12)-IF('Table 2B'!F42="M",0,'Table 2B'!F42)</f>
        <v>0</v>
      </c>
      <c r="G56" s="377">
        <f>IF('Table 1'!H12="M",0,'Table 1'!H12)-IF('Table 2B'!G42="M",0,'Table 2B'!G42)</f>
        <v>0</v>
      </c>
      <c r="H56" s="381">
        <f>IF('Table 1'!I12="M",0,'Table 1'!I12)-IF('Table 2B'!H42="M",0,'Table 2B'!H42)</f>
        <v>0</v>
      </c>
      <c r="I56" s="276"/>
      <c r="J56" s="277"/>
    </row>
  </sheetData>
  <sheetProtection password="CA3F" sheet="1" objects="1" scenarios="1" insertRows="0"/>
  <mergeCells count="1">
    <mergeCell ref="D50:G50"/>
  </mergeCells>
  <conditionalFormatting sqref="D50:G50">
    <cfRule type="expression" priority="1" dxfId="2" stopIfTrue="1">
      <formula>COUNTA(D8:G8,D11:G15,D19:G19,D23:G23,D25:G25,D28:G28,D32:G33,D37:G37,D42:G42)/56*100&lt;&gt;100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IV62"/>
  <sheetViews>
    <sheetView showGridLines="0" defaultGridColor="0" zoomScale="85" zoomScaleNormal="85" colorId="22" workbookViewId="0" topLeftCell="B1">
      <selection activeCell="B1" sqref="B1"/>
    </sheetView>
  </sheetViews>
  <sheetFormatPr defaultColWidth="9.77734375" defaultRowHeight="15"/>
  <cols>
    <col min="1" max="1" width="5.88671875" style="228" hidden="1" customWidth="1"/>
    <col min="2" max="2" width="3.77734375" style="147" customWidth="1"/>
    <col min="3" max="3" width="58.10546875" style="234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11"/>
      <c r="C1" s="44" t="s">
        <v>203</v>
      </c>
      <c r="D1" s="240"/>
      <c r="L1" s="215"/>
    </row>
    <row r="2" spans="1:11" ht="11.25" customHeight="1" thickBot="1">
      <c r="A2" s="34"/>
      <c r="B2" s="111"/>
      <c r="C2" s="45"/>
      <c r="D2" s="255"/>
      <c r="K2" s="215"/>
    </row>
    <row r="3" spans="1:11" ht="16.5" thickTop="1">
      <c r="A3" s="112"/>
      <c r="B3" s="113"/>
      <c r="C3" s="46"/>
      <c r="D3" s="256"/>
      <c r="E3" s="257"/>
      <c r="F3" s="257"/>
      <c r="G3" s="257"/>
      <c r="H3" s="257"/>
      <c r="I3" s="257"/>
      <c r="J3" s="258"/>
      <c r="K3" s="215"/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9"/>
      <c r="J4" s="261"/>
      <c r="O4" s="215"/>
    </row>
    <row r="5" spans="1:15" ht="15.75">
      <c r="A5" s="114" t="s">
        <v>178</v>
      </c>
      <c r="B5" s="57"/>
      <c r="C5" s="230" t="s">
        <v>575</v>
      </c>
      <c r="D5" s="28">
        <f>'Table 1'!E5</f>
        <v>2007</v>
      </c>
      <c r="E5" s="28">
        <f>'Table 1'!F5</f>
        <v>2008</v>
      </c>
      <c r="F5" s="28">
        <f>'Table 1'!G5</f>
        <v>2009</v>
      </c>
      <c r="G5" s="28">
        <f>'Table 1'!H5</f>
        <v>2010</v>
      </c>
      <c r="H5" s="28">
        <f>'Table 1'!I5</f>
        <v>2011</v>
      </c>
      <c r="I5" s="280"/>
      <c r="J5" s="261"/>
      <c r="O5" s="215"/>
    </row>
    <row r="6" spans="1:15" ht="15.75">
      <c r="A6" s="114"/>
      <c r="B6" s="57"/>
      <c r="C6" s="318" t="str">
        <f>'Cover page'!E14</f>
        <v>Date: 30/09/2011</v>
      </c>
      <c r="D6" s="263"/>
      <c r="E6" s="263"/>
      <c r="F6" s="263"/>
      <c r="G6" s="264"/>
      <c r="H6" s="265"/>
      <c r="I6" s="266"/>
      <c r="J6" s="261"/>
      <c r="O6" s="215"/>
    </row>
    <row r="7" spans="1:15" ht="10.5" customHeight="1" thickBot="1">
      <c r="A7" s="114"/>
      <c r="B7" s="57"/>
      <c r="C7" s="148"/>
      <c r="D7" s="267"/>
      <c r="E7" s="267"/>
      <c r="F7" s="267"/>
      <c r="G7" s="267"/>
      <c r="H7" s="281"/>
      <c r="I7" s="247"/>
      <c r="J7" s="261"/>
      <c r="O7" s="215"/>
    </row>
    <row r="8" spans="1:15" ht="17.25" thickBot="1" thickTop="1">
      <c r="A8" s="310" t="s">
        <v>328</v>
      </c>
      <c r="B8" s="57"/>
      <c r="C8" s="128" t="s">
        <v>69</v>
      </c>
      <c r="D8" s="337">
        <v>-53858</v>
      </c>
      <c r="E8" s="338">
        <v>15566</v>
      </c>
      <c r="F8" s="338">
        <v>-82537</v>
      </c>
      <c r="G8" s="338">
        <v>-231989</v>
      </c>
      <c r="H8" s="208">
        <v>-150000</v>
      </c>
      <c r="I8" s="151"/>
      <c r="J8" s="269"/>
      <c r="O8" s="215"/>
    </row>
    <row r="9" spans="1:15" ht="16.5" thickTop="1">
      <c r="A9" s="310"/>
      <c r="B9" s="57"/>
      <c r="C9" s="133" t="s">
        <v>127</v>
      </c>
      <c r="D9" s="416" t="s">
        <v>586</v>
      </c>
      <c r="E9" s="416" t="s">
        <v>586</v>
      </c>
      <c r="F9" s="416" t="s">
        <v>586</v>
      </c>
      <c r="G9" s="416" t="s">
        <v>586</v>
      </c>
      <c r="H9" s="445"/>
      <c r="I9" s="444"/>
      <c r="J9" s="270"/>
      <c r="O9" s="215"/>
    </row>
    <row r="10" spans="1:15" ht="9.75" customHeight="1">
      <c r="A10" s="310"/>
      <c r="B10" s="57"/>
      <c r="C10" s="133"/>
      <c r="D10" s="417"/>
      <c r="E10" s="142"/>
      <c r="F10" s="142"/>
      <c r="G10" s="142"/>
      <c r="H10" s="418"/>
      <c r="I10" s="419"/>
      <c r="J10" s="270"/>
      <c r="O10" s="215"/>
    </row>
    <row r="11" spans="1:15" ht="15.75">
      <c r="A11" s="310" t="s">
        <v>329</v>
      </c>
      <c r="B11" s="129"/>
      <c r="C11" s="438" t="s">
        <v>138</v>
      </c>
      <c r="D11" s="421">
        <v>-25311</v>
      </c>
      <c r="E11" s="421">
        <v>-16580</v>
      </c>
      <c r="F11" s="421">
        <v>3176</v>
      </c>
      <c r="G11" s="421">
        <v>5613</v>
      </c>
      <c r="H11" s="446">
        <v>8300</v>
      </c>
      <c r="I11" s="422"/>
      <c r="J11" s="270"/>
      <c r="O11" s="215"/>
    </row>
    <row r="12" spans="1:15" ht="15.75">
      <c r="A12" s="310" t="s">
        <v>330</v>
      </c>
      <c r="B12" s="57"/>
      <c r="C12" s="439" t="s">
        <v>73</v>
      </c>
      <c r="D12" s="421">
        <v>-6547</v>
      </c>
      <c r="E12" s="421">
        <v>-7434</v>
      </c>
      <c r="F12" s="421">
        <v>-4609</v>
      </c>
      <c r="G12" s="421">
        <v>-1982</v>
      </c>
      <c r="H12" s="446">
        <v>1200</v>
      </c>
      <c r="I12" s="422"/>
      <c r="J12" s="270"/>
      <c r="O12" s="215"/>
    </row>
    <row r="13" spans="1:15" ht="15.75">
      <c r="A13" s="310" t="s">
        <v>331</v>
      </c>
      <c r="B13" s="57"/>
      <c r="C13" s="440" t="s">
        <v>74</v>
      </c>
      <c r="D13" s="421">
        <v>-18207</v>
      </c>
      <c r="E13" s="421">
        <v>-16270</v>
      </c>
      <c r="F13" s="421">
        <v>7212</v>
      </c>
      <c r="G13" s="421">
        <v>6468</v>
      </c>
      <c r="H13" s="446">
        <v>7100</v>
      </c>
      <c r="I13" s="422"/>
      <c r="J13" s="270"/>
      <c r="O13" s="215"/>
    </row>
    <row r="14" spans="1:15" ht="15.75">
      <c r="A14" s="310" t="s">
        <v>332</v>
      </c>
      <c r="B14" s="57"/>
      <c r="C14" s="440" t="s">
        <v>42</v>
      </c>
      <c r="D14" s="421">
        <v>-557</v>
      </c>
      <c r="E14" s="421">
        <v>7124</v>
      </c>
      <c r="F14" s="421">
        <v>573</v>
      </c>
      <c r="G14" s="421">
        <v>1127</v>
      </c>
      <c r="H14" s="446">
        <v>0</v>
      </c>
      <c r="I14" s="422"/>
      <c r="J14" s="270"/>
      <c r="O14" s="215"/>
    </row>
    <row r="15" spans="1:15" ht="15.75">
      <c r="A15" s="310" t="s">
        <v>333</v>
      </c>
      <c r="B15" s="57"/>
      <c r="C15" s="441" t="s">
        <v>133</v>
      </c>
      <c r="D15" s="421" t="s">
        <v>587</v>
      </c>
      <c r="E15" s="421" t="s">
        <v>587</v>
      </c>
      <c r="F15" s="421" t="s">
        <v>587</v>
      </c>
      <c r="G15" s="421" t="s">
        <v>587</v>
      </c>
      <c r="H15" s="446" t="s">
        <v>587</v>
      </c>
      <c r="I15" s="422"/>
      <c r="J15" s="270"/>
      <c r="O15" s="215"/>
    </row>
    <row r="16" spans="1:15" ht="15.75">
      <c r="A16" s="310" t="s">
        <v>334</v>
      </c>
      <c r="B16" s="57"/>
      <c r="C16" s="442" t="s">
        <v>563</v>
      </c>
      <c r="D16" s="443"/>
      <c r="E16" s="443"/>
      <c r="F16" s="443"/>
      <c r="G16" s="443"/>
      <c r="H16" s="446"/>
      <c r="I16" s="426"/>
      <c r="J16" s="270"/>
      <c r="O16" s="215"/>
    </row>
    <row r="17" spans="1:15" ht="15.75">
      <c r="A17" s="310" t="s">
        <v>335</v>
      </c>
      <c r="B17" s="57"/>
      <c r="C17" s="442" t="s">
        <v>564</v>
      </c>
      <c r="D17" s="443"/>
      <c r="E17" s="443"/>
      <c r="F17" s="443"/>
      <c r="G17" s="443"/>
      <c r="H17" s="446"/>
      <c r="I17" s="426"/>
      <c r="J17" s="270"/>
      <c r="O17" s="215"/>
    </row>
    <row r="18" spans="1:15" ht="15.75">
      <c r="A18" s="310"/>
      <c r="B18" s="57"/>
      <c r="C18" s="36"/>
      <c r="D18" s="449"/>
      <c r="E18" s="450"/>
      <c r="F18" s="450"/>
      <c r="G18" s="450"/>
      <c r="H18" s="451"/>
      <c r="I18" s="422"/>
      <c r="J18" s="270"/>
      <c r="O18" s="215"/>
    </row>
    <row r="19" spans="1:15" ht="15.75">
      <c r="A19" s="310" t="s">
        <v>336</v>
      </c>
      <c r="B19" s="57"/>
      <c r="C19" s="438" t="s">
        <v>171</v>
      </c>
      <c r="D19" s="447" t="s">
        <v>578</v>
      </c>
      <c r="E19" s="447" t="s">
        <v>578</v>
      </c>
      <c r="F19" s="447" t="s">
        <v>578</v>
      </c>
      <c r="G19" s="447" t="s">
        <v>578</v>
      </c>
      <c r="H19" s="448" t="s">
        <v>578</v>
      </c>
      <c r="I19" s="422"/>
      <c r="J19" s="270"/>
      <c r="O19" s="215"/>
    </row>
    <row r="20" spans="1:15" ht="15.75">
      <c r="A20" s="310" t="s">
        <v>337</v>
      </c>
      <c r="B20" s="129"/>
      <c r="C20" s="442" t="s">
        <v>104</v>
      </c>
      <c r="D20" s="443"/>
      <c r="E20" s="443"/>
      <c r="F20" s="443"/>
      <c r="G20" s="443"/>
      <c r="H20" s="446"/>
      <c r="I20" s="426"/>
      <c r="J20" s="270"/>
      <c r="O20" s="215"/>
    </row>
    <row r="21" spans="1:15" ht="15.75">
      <c r="A21" s="310" t="s">
        <v>338</v>
      </c>
      <c r="B21" s="129"/>
      <c r="C21" s="442" t="s">
        <v>105</v>
      </c>
      <c r="D21" s="443"/>
      <c r="E21" s="443"/>
      <c r="F21" s="443"/>
      <c r="G21" s="443"/>
      <c r="H21" s="446"/>
      <c r="I21" s="426"/>
      <c r="J21" s="270"/>
      <c r="O21" s="215"/>
    </row>
    <row r="22" spans="1:15" ht="15.75">
      <c r="A22" s="310"/>
      <c r="B22" s="129"/>
      <c r="C22" s="130"/>
      <c r="D22" s="449"/>
      <c r="E22" s="450"/>
      <c r="F22" s="450"/>
      <c r="G22" s="450"/>
      <c r="H22" s="451"/>
      <c r="I22" s="422"/>
      <c r="J22" s="270"/>
      <c r="O22" s="215"/>
    </row>
    <row r="23" spans="1:15" ht="15.75">
      <c r="A23" s="310" t="s">
        <v>339</v>
      </c>
      <c r="B23" s="129"/>
      <c r="C23" s="438" t="s">
        <v>71</v>
      </c>
      <c r="D23" s="447">
        <v>-860</v>
      </c>
      <c r="E23" s="447">
        <v>-1795</v>
      </c>
      <c r="F23" s="447">
        <v>0</v>
      </c>
      <c r="G23" s="447">
        <v>0</v>
      </c>
      <c r="H23" s="446">
        <v>0</v>
      </c>
      <c r="I23" s="422"/>
      <c r="J23" s="270"/>
      <c r="O23" s="215"/>
    </row>
    <row r="24" spans="1:15" ht="15.75">
      <c r="A24" s="310"/>
      <c r="B24" s="129"/>
      <c r="C24" s="130"/>
      <c r="D24" s="449"/>
      <c r="E24" s="450"/>
      <c r="F24" s="450"/>
      <c r="G24" s="450"/>
      <c r="H24" s="451"/>
      <c r="I24" s="422"/>
      <c r="J24" s="270"/>
      <c r="O24" s="215"/>
    </row>
    <row r="25" spans="1:15" ht="15.75">
      <c r="A25" s="310" t="s">
        <v>340</v>
      </c>
      <c r="B25" s="129"/>
      <c r="C25" s="438" t="s">
        <v>66</v>
      </c>
      <c r="D25" s="447">
        <v>903</v>
      </c>
      <c r="E25" s="447">
        <v>826</v>
      </c>
      <c r="F25" s="447">
        <v>-674</v>
      </c>
      <c r="G25" s="447">
        <v>3714</v>
      </c>
      <c r="H25" s="448">
        <v>5000</v>
      </c>
      <c r="I25" s="422"/>
      <c r="J25" s="270"/>
      <c r="O25" s="215"/>
    </row>
    <row r="26" spans="1:15" ht="15.75">
      <c r="A26" s="310" t="s">
        <v>341</v>
      </c>
      <c r="B26" s="129"/>
      <c r="C26" s="442" t="s">
        <v>104</v>
      </c>
      <c r="D26" s="443">
        <v>903</v>
      </c>
      <c r="E26" s="443">
        <v>826</v>
      </c>
      <c r="F26" s="443">
        <v>-674</v>
      </c>
      <c r="G26" s="443">
        <v>3714</v>
      </c>
      <c r="H26" s="446">
        <v>5000</v>
      </c>
      <c r="I26" s="426" t="s">
        <v>616</v>
      </c>
      <c r="J26" s="270"/>
      <c r="O26" s="215"/>
    </row>
    <row r="27" spans="1:15" ht="15.75">
      <c r="A27" s="310" t="s">
        <v>342</v>
      </c>
      <c r="B27" s="129"/>
      <c r="C27" s="442" t="s">
        <v>105</v>
      </c>
      <c r="D27" s="443"/>
      <c r="E27" s="443"/>
      <c r="F27" s="443"/>
      <c r="G27" s="443"/>
      <c r="H27" s="446">
        <v>0</v>
      </c>
      <c r="I27" s="426"/>
      <c r="J27" s="270"/>
      <c r="O27" s="215"/>
    </row>
    <row r="28" spans="1:15" ht="15.75">
      <c r="A28" s="310" t="s">
        <v>343</v>
      </c>
      <c r="B28" s="57"/>
      <c r="C28" s="438" t="s">
        <v>65</v>
      </c>
      <c r="D28" s="447">
        <v>54051</v>
      </c>
      <c r="E28" s="447">
        <v>16088</v>
      </c>
      <c r="F28" s="447">
        <v>-19484</v>
      </c>
      <c r="G28" s="447">
        <v>-6258</v>
      </c>
      <c r="H28" s="448">
        <v>-5000</v>
      </c>
      <c r="I28" s="422"/>
      <c r="J28" s="270"/>
      <c r="O28" s="215"/>
    </row>
    <row r="29" spans="1:15" ht="15.75">
      <c r="A29" s="310" t="s">
        <v>344</v>
      </c>
      <c r="B29" s="57"/>
      <c r="C29" s="442" t="s">
        <v>104</v>
      </c>
      <c r="D29" s="443">
        <v>4603</v>
      </c>
      <c r="E29" s="443">
        <v>7346</v>
      </c>
      <c r="F29" s="443">
        <v>-16444</v>
      </c>
      <c r="G29" s="443">
        <v>-6842</v>
      </c>
      <c r="H29" s="446">
        <v>-2000</v>
      </c>
      <c r="I29" s="426" t="s">
        <v>596</v>
      </c>
      <c r="J29" s="270"/>
      <c r="O29" s="215"/>
    </row>
    <row r="30" spans="1:15" ht="15.75">
      <c r="A30" s="310"/>
      <c r="B30" s="57"/>
      <c r="C30" s="442" t="s">
        <v>105</v>
      </c>
      <c r="D30" s="443">
        <v>43202</v>
      </c>
      <c r="E30" s="443">
        <v>33021</v>
      </c>
      <c r="F30" s="443">
        <v>-4944</v>
      </c>
      <c r="G30" s="443">
        <v>14</v>
      </c>
      <c r="H30" s="446">
        <v>0</v>
      </c>
      <c r="I30" s="426" t="s">
        <v>597</v>
      </c>
      <c r="J30" s="270"/>
      <c r="O30" s="215"/>
    </row>
    <row r="31" spans="1:15" ht="15.75">
      <c r="A31" s="310" t="s">
        <v>345</v>
      </c>
      <c r="B31" s="57"/>
      <c r="C31" s="442" t="s">
        <v>106</v>
      </c>
      <c r="D31" s="443">
        <v>12973</v>
      </c>
      <c r="E31" s="443">
        <v>-118</v>
      </c>
      <c r="F31" s="443">
        <v>2714</v>
      </c>
      <c r="G31" s="443">
        <v>-2226</v>
      </c>
      <c r="H31" s="446">
        <v>-3000</v>
      </c>
      <c r="I31" s="426" t="s">
        <v>600</v>
      </c>
      <c r="J31" s="270"/>
      <c r="O31" s="215"/>
    </row>
    <row r="32" spans="1:15" ht="15.75">
      <c r="A32" s="310"/>
      <c r="B32" s="129"/>
      <c r="C32" s="130"/>
      <c r="D32" s="449"/>
      <c r="E32" s="450"/>
      <c r="F32" s="450"/>
      <c r="G32" s="450"/>
      <c r="H32" s="451"/>
      <c r="I32" s="422"/>
      <c r="J32" s="270"/>
      <c r="O32" s="215"/>
    </row>
    <row r="33" spans="1:15" ht="15.75">
      <c r="A33" s="310" t="s">
        <v>346</v>
      </c>
      <c r="B33" s="129"/>
      <c r="C33" s="438" t="s">
        <v>121</v>
      </c>
      <c r="D33" s="447" t="s">
        <v>578</v>
      </c>
      <c r="E33" s="447" t="s">
        <v>578</v>
      </c>
      <c r="F33" s="447" t="s">
        <v>578</v>
      </c>
      <c r="G33" s="447" t="s">
        <v>578</v>
      </c>
      <c r="H33" s="448" t="s">
        <v>578</v>
      </c>
      <c r="I33" s="422"/>
      <c r="J33" s="270"/>
      <c r="O33" s="215"/>
    </row>
    <row r="34" spans="1:15" ht="15.75">
      <c r="A34" s="310" t="s">
        <v>347</v>
      </c>
      <c r="B34" s="57"/>
      <c r="C34" s="438" t="s">
        <v>207</v>
      </c>
      <c r="D34" s="447">
        <v>-297</v>
      </c>
      <c r="E34" s="447">
        <v>-1561</v>
      </c>
      <c r="F34" s="447">
        <v>-3371</v>
      </c>
      <c r="G34" s="447">
        <v>5532</v>
      </c>
      <c r="H34" s="448">
        <v>-108.95021500000007</v>
      </c>
      <c r="I34" s="422"/>
      <c r="J34" s="270"/>
      <c r="O34" s="215"/>
    </row>
    <row r="35" spans="1:15" ht="15.75">
      <c r="A35" s="310" t="s">
        <v>348</v>
      </c>
      <c r="B35" s="129"/>
      <c r="C35" s="442" t="s">
        <v>104</v>
      </c>
      <c r="D35" s="443">
        <v>-297</v>
      </c>
      <c r="E35" s="443">
        <v>117</v>
      </c>
      <c r="F35" s="443">
        <v>-197</v>
      </c>
      <c r="G35" s="443">
        <v>-1</v>
      </c>
      <c r="H35" s="446">
        <v>-108.95021500000007</v>
      </c>
      <c r="I35" s="426" t="s">
        <v>617</v>
      </c>
      <c r="J35" s="270"/>
      <c r="O35" s="215"/>
    </row>
    <row r="36" spans="1:15" ht="15.75">
      <c r="A36" s="310" t="s">
        <v>349</v>
      </c>
      <c r="B36" s="129"/>
      <c r="C36" s="442" t="s">
        <v>105</v>
      </c>
      <c r="D36" s="443"/>
      <c r="E36" s="443">
        <v>-1678</v>
      </c>
      <c r="F36" s="443">
        <v>-3174</v>
      </c>
      <c r="G36" s="443">
        <v>5533</v>
      </c>
      <c r="H36" s="446">
        <v>0</v>
      </c>
      <c r="I36" s="426" t="s">
        <v>618</v>
      </c>
      <c r="J36" s="270"/>
      <c r="O36" s="215"/>
    </row>
    <row r="37" spans="1:15" ht="15.75">
      <c r="A37" s="310"/>
      <c r="B37" s="131"/>
      <c r="C37" s="130"/>
      <c r="D37" s="449"/>
      <c r="E37" s="450"/>
      <c r="F37" s="450"/>
      <c r="G37" s="450"/>
      <c r="H37" s="451"/>
      <c r="I37" s="422"/>
      <c r="J37" s="270"/>
      <c r="O37" s="215"/>
    </row>
    <row r="38" spans="1:15" ht="15.75">
      <c r="A38" s="310" t="s">
        <v>350</v>
      </c>
      <c r="B38" s="57"/>
      <c r="C38" s="438" t="s">
        <v>67</v>
      </c>
      <c r="D38" s="447">
        <v>-3389</v>
      </c>
      <c r="E38" s="447">
        <v>5801</v>
      </c>
      <c r="F38" s="447">
        <v>3740</v>
      </c>
      <c r="G38" s="447">
        <v>3191</v>
      </c>
      <c r="H38" s="448">
        <v>0</v>
      </c>
      <c r="I38" s="422"/>
      <c r="J38" s="270"/>
      <c r="O38" s="215"/>
    </row>
    <row r="39" spans="1:15" ht="15.75">
      <c r="A39" s="310" t="s">
        <v>351</v>
      </c>
      <c r="B39" s="57"/>
      <c r="C39" s="442" t="s">
        <v>104</v>
      </c>
      <c r="D39" s="443">
        <v>3561</v>
      </c>
      <c r="E39" s="443">
        <v>5801</v>
      </c>
      <c r="F39" s="443">
        <v>3740</v>
      </c>
      <c r="G39" s="443">
        <v>3191</v>
      </c>
      <c r="H39" s="446">
        <v>0</v>
      </c>
      <c r="I39" s="426" t="s">
        <v>619</v>
      </c>
      <c r="J39" s="270"/>
      <c r="O39" s="215"/>
    </row>
    <row r="40" spans="1:15" ht="15.75">
      <c r="A40" s="310" t="s">
        <v>352</v>
      </c>
      <c r="B40" s="57"/>
      <c r="C40" s="442" t="s">
        <v>105</v>
      </c>
      <c r="D40" s="443">
        <v>-6950</v>
      </c>
      <c r="E40" s="443"/>
      <c r="F40" s="443"/>
      <c r="G40" s="443"/>
      <c r="H40" s="446">
        <v>0</v>
      </c>
      <c r="I40" s="426" t="s">
        <v>620</v>
      </c>
      <c r="J40" s="270"/>
      <c r="O40" s="215"/>
    </row>
    <row r="41" spans="1:15" ht="15.75">
      <c r="A41" s="310" t="s">
        <v>353</v>
      </c>
      <c r="B41" s="57"/>
      <c r="C41" s="442" t="s">
        <v>106</v>
      </c>
      <c r="D41" s="443"/>
      <c r="E41" s="443"/>
      <c r="F41" s="443"/>
      <c r="G41" s="443"/>
      <c r="H41" s="446">
        <v>0</v>
      </c>
      <c r="I41" s="426"/>
      <c r="J41" s="270"/>
      <c r="O41" s="215"/>
    </row>
    <row r="42" spans="1:15" ht="16.5" thickBot="1">
      <c r="A42" s="310"/>
      <c r="B42" s="57"/>
      <c r="C42" s="130"/>
      <c r="D42" s="433"/>
      <c r="E42" s="434"/>
      <c r="F42" s="434"/>
      <c r="G42" s="434"/>
      <c r="H42" s="452"/>
      <c r="I42" s="140"/>
      <c r="J42" s="270"/>
      <c r="O42" s="215"/>
    </row>
    <row r="43" spans="1:15" ht="17.25" thickBot="1" thickTop="1">
      <c r="A43" s="310" t="s">
        <v>354</v>
      </c>
      <c r="B43" s="57"/>
      <c r="C43" s="115" t="s">
        <v>62</v>
      </c>
      <c r="D43" s="340">
        <v>-28761</v>
      </c>
      <c r="E43" s="340">
        <v>18345</v>
      </c>
      <c r="F43" s="340">
        <v>-99150</v>
      </c>
      <c r="G43" s="340">
        <v>-220197</v>
      </c>
      <c r="H43" s="153">
        <v>-141808.950215</v>
      </c>
      <c r="I43" s="141"/>
      <c r="J43" s="269"/>
      <c r="O43" s="215"/>
    </row>
    <row r="44" spans="1:11" ht="16.5" thickTop="1">
      <c r="A44" s="100"/>
      <c r="B44" s="57"/>
      <c r="C44" s="133" t="s">
        <v>43</v>
      </c>
      <c r="D44" s="248"/>
      <c r="E44" s="235"/>
      <c r="F44" s="235"/>
      <c r="G44" s="232"/>
      <c r="H44" s="232"/>
      <c r="I44" s="235"/>
      <c r="J44" s="270"/>
      <c r="K44" s="215"/>
    </row>
    <row r="45" spans="1:11" ht="9" customHeight="1">
      <c r="A45" s="100"/>
      <c r="B45" s="57"/>
      <c r="C45" s="149"/>
      <c r="D45" s="282"/>
      <c r="E45" s="235"/>
      <c r="F45" s="235"/>
      <c r="G45" s="235"/>
      <c r="H45" s="235"/>
      <c r="I45" s="235"/>
      <c r="J45" s="270"/>
      <c r="K45" s="215"/>
    </row>
    <row r="46" spans="1:256" s="231" customFormat="1" ht="15.75">
      <c r="A46" s="100"/>
      <c r="B46" s="217"/>
      <c r="C46" s="150" t="s">
        <v>136</v>
      </c>
      <c r="D46" s="236"/>
      <c r="E46" s="236"/>
      <c r="F46" s="236"/>
      <c r="G46" s="236"/>
      <c r="H46" s="236"/>
      <c r="I46" s="236"/>
      <c r="J46" s="270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236"/>
      <c r="DG46" s="236"/>
      <c r="DH46" s="236"/>
      <c r="DI46" s="236"/>
      <c r="DJ46" s="236"/>
      <c r="DK46" s="236"/>
      <c r="DL46" s="236"/>
      <c r="DM46" s="236"/>
      <c r="DN46" s="236"/>
      <c r="DO46" s="236"/>
      <c r="DP46" s="236"/>
      <c r="DQ46" s="236"/>
      <c r="DR46" s="236"/>
      <c r="DS46" s="236"/>
      <c r="DT46" s="236"/>
      <c r="DU46" s="236"/>
      <c r="DV46" s="236"/>
      <c r="DW46" s="236"/>
      <c r="DX46" s="236"/>
      <c r="DY46" s="236"/>
      <c r="DZ46" s="236"/>
      <c r="EA46" s="236"/>
      <c r="EB46" s="236"/>
      <c r="EC46" s="236"/>
      <c r="ED46" s="236"/>
      <c r="EE46" s="236"/>
      <c r="EF46" s="236"/>
      <c r="EG46" s="236"/>
      <c r="EH46" s="236"/>
      <c r="EI46" s="236"/>
      <c r="EJ46" s="236"/>
      <c r="EK46" s="236"/>
      <c r="EL46" s="236"/>
      <c r="EM46" s="236"/>
      <c r="EN46" s="236"/>
      <c r="EO46" s="236"/>
      <c r="EP46" s="236"/>
      <c r="EQ46" s="236"/>
      <c r="ER46" s="236"/>
      <c r="ES46" s="236"/>
      <c r="ET46" s="236"/>
      <c r="EU46" s="236"/>
      <c r="EV46" s="236"/>
      <c r="EW46" s="236"/>
      <c r="EX46" s="236"/>
      <c r="EY46" s="236"/>
      <c r="EZ46" s="236"/>
      <c r="FA46" s="236"/>
      <c r="FB46" s="236"/>
      <c r="FC46" s="236"/>
      <c r="FD46" s="236"/>
      <c r="FE46" s="236"/>
      <c r="FF46" s="236"/>
      <c r="FG46" s="236"/>
      <c r="FH46" s="236"/>
      <c r="FI46" s="236"/>
      <c r="FJ46" s="236"/>
      <c r="FK46" s="236"/>
      <c r="FL46" s="236"/>
      <c r="FM46" s="236"/>
      <c r="FN46" s="236"/>
      <c r="FO46" s="236"/>
      <c r="FP46" s="236"/>
      <c r="FQ46" s="236"/>
      <c r="FR46" s="236"/>
      <c r="FS46" s="236"/>
      <c r="FT46" s="236"/>
      <c r="FU46" s="236"/>
      <c r="FV46" s="236"/>
      <c r="FW46" s="236"/>
      <c r="FX46" s="236"/>
      <c r="FY46" s="236"/>
      <c r="FZ46" s="236"/>
      <c r="GA46" s="236"/>
      <c r="GB46" s="236"/>
      <c r="GC46" s="236"/>
      <c r="GD46" s="236"/>
      <c r="GE46" s="236"/>
      <c r="GF46" s="236"/>
      <c r="GG46" s="236"/>
      <c r="GH46" s="236"/>
      <c r="GI46" s="236"/>
      <c r="GJ46" s="236"/>
      <c r="GK46" s="236"/>
      <c r="GL46" s="236"/>
      <c r="GM46" s="236"/>
      <c r="GN46" s="236"/>
      <c r="GO46" s="236"/>
      <c r="GP46" s="236"/>
      <c r="GQ46" s="236"/>
      <c r="GR46" s="236"/>
      <c r="GS46" s="236"/>
      <c r="GT46" s="236"/>
      <c r="GU46" s="236"/>
      <c r="GV46" s="236"/>
      <c r="GW46" s="236"/>
      <c r="GX46" s="236"/>
      <c r="GY46" s="236"/>
      <c r="GZ46" s="236"/>
      <c r="HA46" s="236"/>
      <c r="HB46" s="236"/>
      <c r="HC46" s="236"/>
      <c r="HD46" s="236"/>
      <c r="HE46" s="236"/>
      <c r="HF46" s="236"/>
      <c r="HG46" s="236"/>
      <c r="HH46" s="236"/>
      <c r="HI46" s="236"/>
      <c r="HJ46" s="236"/>
      <c r="HK46" s="236"/>
      <c r="HL46" s="236"/>
      <c r="HM46" s="236"/>
      <c r="HN46" s="236"/>
      <c r="HO46" s="236"/>
      <c r="HP46" s="236"/>
      <c r="HQ46" s="236"/>
      <c r="HR46" s="236"/>
      <c r="HS46" s="236"/>
      <c r="HT46" s="236"/>
      <c r="HU46" s="236"/>
      <c r="HV46" s="236"/>
      <c r="HW46" s="236"/>
      <c r="HX46" s="236"/>
      <c r="HY46" s="236"/>
      <c r="HZ46" s="236"/>
      <c r="IA46" s="236"/>
      <c r="IB46" s="236"/>
      <c r="IC46" s="236"/>
      <c r="ID46" s="236"/>
      <c r="IE46" s="236"/>
      <c r="IF46" s="236"/>
      <c r="IG46" s="236"/>
      <c r="IH46" s="236"/>
      <c r="II46" s="236"/>
      <c r="IJ46" s="236"/>
      <c r="IK46" s="236"/>
      <c r="IL46" s="236"/>
      <c r="IM46" s="236"/>
      <c r="IN46" s="236"/>
      <c r="IO46" s="236"/>
      <c r="IP46" s="236"/>
      <c r="IQ46" s="236"/>
      <c r="IR46" s="236"/>
      <c r="IS46" s="236"/>
      <c r="IT46" s="236"/>
      <c r="IU46" s="236"/>
      <c r="IV46" s="236"/>
    </row>
    <row r="47" spans="1:11" ht="15.75">
      <c r="A47" s="100"/>
      <c r="B47" s="57"/>
      <c r="C47" s="47" t="s">
        <v>139</v>
      </c>
      <c r="D47" s="209"/>
      <c r="E47" s="235"/>
      <c r="F47" s="235"/>
      <c r="G47" s="235"/>
      <c r="H47" s="235"/>
      <c r="I47" s="235"/>
      <c r="J47" s="270"/>
      <c r="K47" s="215"/>
    </row>
    <row r="48" spans="1:12" ht="12" customHeight="1" thickBot="1">
      <c r="A48" s="108"/>
      <c r="B48" s="125"/>
      <c r="C48" s="51"/>
      <c r="D48" s="271"/>
      <c r="E48" s="271"/>
      <c r="F48" s="271"/>
      <c r="G48" s="271"/>
      <c r="H48" s="271"/>
      <c r="I48" s="271"/>
      <c r="J48" s="272"/>
      <c r="L48" s="215"/>
    </row>
    <row r="49" spans="1:12" ht="16.5" thickTop="1">
      <c r="A49" s="235"/>
      <c r="B49" s="278"/>
      <c r="L49" s="215"/>
    </row>
    <row r="50" ht="15">
      <c r="A50" s="235"/>
    </row>
    <row r="51" spans="1:10" ht="30" customHeight="1">
      <c r="A51" s="235"/>
      <c r="B51" s="203" t="s">
        <v>172</v>
      </c>
      <c r="C51" s="196"/>
      <c r="D51" s="467" t="str">
        <f>IF(COUNTA(D8:G8,D11:G15,D19:G19,D23:G23,D25:G25,D28:G28,D33:G34,D38:G38,D43:G43)/56*100=100,"OK - Table 2C is fully completed","WARNING - Table 2C is not fully completed, please fill in figure, L, M or 0")</f>
        <v>OK - Table 2C is fully completed</v>
      </c>
      <c r="E51" s="467"/>
      <c r="F51" s="467"/>
      <c r="G51" s="467"/>
      <c r="H51" s="204"/>
      <c r="I51" s="275"/>
      <c r="J51" s="224"/>
    </row>
    <row r="52" spans="1:10" ht="15.75">
      <c r="A52" s="235"/>
      <c r="B52" s="186" t="s">
        <v>173</v>
      </c>
      <c r="C52" s="110"/>
      <c r="D52" s="199"/>
      <c r="E52" s="83"/>
      <c r="F52" s="83"/>
      <c r="G52" s="83"/>
      <c r="H52" s="83"/>
      <c r="I52" s="250"/>
      <c r="J52" s="225"/>
    </row>
    <row r="53" spans="1:10" ht="23.25">
      <c r="A53" s="235"/>
      <c r="B53" s="197"/>
      <c r="C53" s="198" t="s">
        <v>565</v>
      </c>
      <c r="D53" s="378">
        <f>IF(D43="M",0,D43)-IF(D8="M",0,D8)-IF(D11="M",0,D11)-IF(D19="M",0,D19)-IF(D23="M",0,D23)-IF(D25="M",0,D25)-IF(D28="M",0,D28)-IF(D33="M",0,D33)-IF(D34="M",0,D34)-IF(D38="M",0,D38)</f>
        <v>0</v>
      </c>
      <c r="E53" s="378">
        <f>IF(E43="M",0,E43)-IF(E8="M",0,E8)-IF(E11="M",0,E11)-IF(E19="M",0,E19)-IF(E23="M",0,E23)-IF(E25="M",0,E25)-IF(E28="M",0,E28)-IF(E33="M",0,E33)-IF(E34="M",0,E34)-IF(E38="M",0,E38)</f>
        <v>0</v>
      </c>
      <c r="F53" s="378">
        <f>IF(F43="M",0,F43)-IF(F8="M",0,F8)-IF(F11="M",0,F11)-IF(F19="M",0,F19)-IF(F23="M",0,F23)-IF(F25="M",0,F25)-IF(F28="M",0,F28)-IF(F33="M",0,F33)-IF(F34="M",0,F34)-IF(F38="M",0,F38)</f>
        <v>0</v>
      </c>
      <c r="G53" s="378">
        <f>IF(G43="M",0,G43)-IF(G8="M",0,G8)-IF(G11="M",0,G11)-IF(G19="M",0,G19)-IF(G23="M",0,G23)-IF(G25="M",0,G25)-IF(G28="M",0,G28)-IF(G33="M",0,G33)-IF(G34="M",0,G34)-IF(G38="M",0,G38)</f>
        <v>0</v>
      </c>
      <c r="H53" s="379">
        <f>IF(H43="M",0,H43)-IF(H8="M",0,H8)-IF(H11="M",0,H11)-IF(H19="M",0,H19)-IF(H23="M",0,H23)-IF(H25="M",0,H25)-IF(H28="M",0,H28)-IF(H33="M",0,H33)-IF(H34="M",0,H34)-IF(H38="M",0,H38)</f>
        <v>1.0231815394945443E-11</v>
      </c>
      <c r="I53" s="250"/>
      <c r="J53" s="225"/>
    </row>
    <row r="54" spans="1:10" ht="15.75">
      <c r="A54" s="235"/>
      <c r="B54" s="197"/>
      <c r="C54" s="198" t="s">
        <v>213</v>
      </c>
      <c r="D54" s="378">
        <f>IF(D11="M",0,D11)-IF(D12="M",0,D12)-IF(D13="M",0,D13)-IF(D14="M",0,D14)</f>
        <v>0</v>
      </c>
      <c r="E54" s="378">
        <f>IF(E11="M",0,E11)-IF(E12="M",0,E12)-IF(E13="M",0,E13)-IF(E14="M",0,E14)</f>
        <v>0</v>
      </c>
      <c r="F54" s="378">
        <f>IF(F11="M",0,F11)-IF(F12="M",0,F12)-IF(F13="M",0,F13)-IF(F14="M",0,F14)</f>
        <v>0</v>
      </c>
      <c r="G54" s="378">
        <f>IF(G11="M",0,G11)-IF(G12="M",0,G12)-IF(G13="M",0,G13)-IF(G14="M",0,G14)</f>
        <v>0</v>
      </c>
      <c r="H54" s="379">
        <f>IF(H11="M",0,H11)-IF(H12="M",0,H12)-IF(H13="M",0,H13)-IF(H14="M",0,H14)</f>
        <v>0</v>
      </c>
      <c r="I54" s="250"/>
      <c r="J54" s="225"/>
    </row>
    <row r="55" spans="1:10" ht="15.75">
      <c r="A55" s="235"/>
      <c r="B55" s="197"/>
      <c r="C55" s="198" t="s">
        <v>214</v>
      </c>
      <c r="D55" s="378">
        <f>D38-SUM(D39:D42)</f>
        <v>0</v>
      </c>
      <c r="E55" s="378">
        <f>E38-SUM(E39:E42)</f>
        <v>0</v>
      </c>
      <c r="F55" s="378">
        <f>F38-SUM(F39:F42)</f>
        <v>0</v>
      </c>
      <c r="G55" s="378">
        <f>G38-SUM(G39:G42)</f>
        <v>0</v>
      </c>
      <c r="H55" s="379">
        <f>H38-SUM(H39:H42)</f>
        <v>0</v>
      </c>
      <c r="I55" s="250"/>
      <c r="J55" s="225"/>
    </row>
    <row r="56" spans="1:10" ht="15.75">
      <c r="A56" s="235"/>
      <c r="B56" s="200" t="s">
        <v>181</v>
      </c>
      <c r="C56" s="198"/>
      <c r="D56" s="376"/>
      <c r="E56" s="376"/>
      <c r="F56" s="376"/>
      <c r="G56" s="376"/>
      <c r="H56" s="380"/>
      <c r="I56" s="250"/>
      <c r="J56" s="225"/>
    </row>
    <row r="57" spans="1:10" ht="15.75">
      <c r="A57" s="232"/>
      <c r="B57" s="201"/>
      <c r="C57" s="202" t="s">
        <v>215</v>
      </c>
      <c r="D57" s="377">
        <f>IF('Table 1'!E13="M",0,'Table 1'!E13)-IF('Table 2C'!D43="M",0,'Table 2C'!D43)</f>
        <v>0</v>
      </c>
      <c r="E57" s="377">
        <f>IF('Table 1'!F13="M",0,'Table 1'!F13)-IF('Table 2C'!E43="M",0,'Table 2C'!E43)</f>
        <v>0</v>
      </c>
      <c r="F57" s="377">
        <f>IF('Table 1'!G13="M",0,'Table 1'!G13)-IF('Table 2C'!F43="M",0,'Table 2C'!F43)</f>
        <v>0</v>
      </c>
      <c r="G57" s="377">
        <f>IF('Table 1'!H13="M",0,'Table 1'!H13)-IF('Table 2C'!G43="M",0,'Table 2C'!G43)</f>
        <v>0</v>
      </c>
      <c r="H57" s="381">
        <f>IF('Table 1'!I13="M",0,'Table 1'!I13)-IF('Table 2C'!H43="M",0,'Table 2C'!H43)</f>
        <v>0</v>
      </c>
      <c r="I57" s="276"/>
      <c r="J57" s="277"/>
    </row>
    <row r="58" ht="15">
      <c r="A58" s="232"/>
    </row>
    <row r="59" ht="15">
      <c r="A59" s="232"/>
    </row>
    <row r="60" ht="15">
      <c r="A60" s="232"/>
    </row>
    <row r="61" ht="15">
      <c r="A61" s="235"/>
    </row>
    <row r="62" ht="15">
      <c r="A62" s="235"/>
    </row>
  </sheetData>
  <sheetProtection password="CA3F" sheet="1" objects="1" scenarios="1" insertRows="0"/>
  <mergeCells count="1">
    <mergeCell ref="D51:G51"/>
  </mergeCells>
  <conditionalFormatting sqref="D51:G51">
    <cfRule type="expression" priority="1" dxfId="2" stopIfTrue="1">
      <formula>COUNTA(D8:G8,D11:G15,D19:G19,D23:G23,D25:G25,D28:G28,D33:G34,D38:G38,D43:G43)/56*100&lt;&gt;100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62"/>
  <sheetViews>
    <sheetView showGridLines="0" defaultGridColor="0" zoomScale="85" zoomScaleNormal="85" colorId="22" workbookViewId="0" topLeftCell="B1">
      <selection activeCell="B1" sqref="B1"/>
    </sheetView>
  </sheetViews>
  <sheetFormatPr defaultColWidth="9.77734375" defaultRowHeight="15"/>
  <cols>
    <col min="1" max="1" width="5.88671875" style="228" hidden="1" customWidth="1"/>
    <col min="2" max="2" width="3.77734375" style="147" customWidth="1"/>
    <col min="3" max="3" width="67.4453125" style="234" customWidth="1"/>
    <col min="4" max="4" width="10.99609375" style="147" customWidth="1"/>
    <col min="5" max="6" width="10.77734375" style="147" customWidth="1"/>
    <col min="7" max="8" width="10.6640625" style="147" customWidth="1"/>
    <col min="9" max="9" width="72.77734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11"/>
      <c r="C1" s="44" t="s">
        <v>204</v>
      </c>
      <c r="D1" s="240"/>
      <c r="L1" s="215"/>
    </row>
    <row r="2" spans="1:11" ht="11.25" customHeight="1" thickBot="1">
      <c r="A2" s="34"/>
      <c r="B2" s="111"/>
      <c r="C2" s="45"/>
      <c r="D2" s="255"/>
      <c r="K2" s="215"/>
    </row>
    <row r="3" spans="1:11" ht="16.5" thickTop="1">
      <c r="A3" s="112"/>
      <c r="B3" s="113"/>
      <c r="C3" s="46"/>
      <c r="D3" s="256"/>
      <c r="E3" s="257"/>
      <c r="F3" s="257"/>
      <c r="G3" s="257"/>
      <c r="H3" s="257"/>
      <c r="I3" s="283"/>
      <c r="J3" s="258"/>
      <c r="K3" s="215"/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9"/>
      <c r="J4" s="284"/>
      <c r="O4" s="215"/>
    </row>
    <row r="5" spans="1:15" ht="15.75">
      <c r="A5" s="114" t="s">
        <v>178</v>
      </c>
      <c r="B5" s="57"/>
      <c r="C5" s="230" t="s">
        <v>575</v>
      </c>
      <c r="D5" s="28">
        <f>'Table 1'!E5</f>
        <v>2007</v>
      </c>
      <c r="E5" s="28">
        <f>'Table 1'!F5</f>
        <v>2008</v>
      </c>
      <c r="F5" s="28">
        <f>'Table 1'!G5</f>
        <v>2009</v>
      </c>
      <c r="G5" s="28">
        <f>'Table 1'!H5</f>
        <v>2010</v>
      </c>
      <c r="H5" s="28">
        <f>'Table 1'!I5</f>
        <v>2011</v>
      </c>
      <c r="I5" s="280"/>
      <c r="J5" s="284"/>
      <c r="O5" s="215"/>
    </row>
    <row r="6" spans="1:15" ht="15.75">
      <c r="A6" s="114"/>
      <c r="B6" s="57"/>
      <c r="C6" s="318" t="str">
        <f>'Cover page'!E14</f>
        <v>Date: 30/09/2011</v>
      </c>
      <c r="D6" s="263"/>
      <c r="E6" s="263"/>
      <c r="F6" s="263"/>
      <c r="G6" s="264"/>
      <c r="H6" s="265"/>
      <c r="I6" s="266"/>
      <c r="J6" s="284"/>
      <c r="O6" s="215"/>
    </row>
    <row r="7" spans="1:15" ht="10.5" customHeight="1" thickBot="1">
      <c r="A7" s="114"/>
      <c r="B7" s="57"/>
      <c r="C7" s="148"/>
      <c r="D7" s="267"/>
      <c r="E7" s="267"/>
      <c r="F7" s="267"/>
      <c r="G7" s="267"/>
      <c r="H7" s="281"/>
      <c r="I7" s="247"/>
      <c r="J7" s="284"/>
      <c r="O7" s="215"/>
    </row>
    <row r="8" spans="1:15" ht="17.25" thickBot="1" thickTop="1">
      <c r="A8" s="310" t="s">
        <v>355</v>
      </c>
      <c r="B8" s="57"/>
      <c r="C8" s="128" t="s">
        <v>70</v>
      </c>
      <c r="D8" s="337">
        <v>27614</v>
      </c>
      <c r="E8" s="338">
        <v>-67494</v>
      </c>
      <c r="F8" s="338">
        <v>-156697</v>
      </c>
      <c r="G8" s="338">
        <v>-95386</v>
      </c>
      <c r="H8" s="208">
        <v>-5302.299999999814</v>
      </c>
      <c r="I8" s="151"/>
      <c r="J8" s="269"/>
      <c r="O8" s="215"/>
    </row>
    <row r="9" spans="1:15" ht="16.5" thickTop="1">
      <c r="A9" s="310"/>
      <c r="B9" s="57"/>
      <c r="C9" s="133" t="s">
        <v>127</v>
      </c>
      <c r="D9" s="416" t="s">
        <v>586</v>
      </c>
      <c r="E9" s="416" t="s">
        <v>586</v>
      </c>
      <c r="F9" s="416" t="s">
        <v>586</v>
      </c>
      <c r="G9" s="416" t="s">
        <v>586</v>
      </c>
      <c r="H9" s="445" t="s">
        <v>586</v>
      </c>
      <c r="I9" s="444"/>
      <c r="J9" s="270"/>
      <c r="O9" s="215"/>
    </row>
    <row r="10" spans="1:15" ht="11.25" customHeight="1">
      <c r="A10" s="310"/>
      <c r="B10" s="57"/>
      <c r="C10" s="133"/>
      <c r="D10" s="417"/>
      <c r="E10" s="142"/>
      <c r="F10" s="142"/>
      <c r="G10" s="142"/>
      <c r="H10" s="418"/>
      <c r="I10" s="419"/>
      <c r="J10" s="270"/>
      <c r="O10" s="215"/>
    </row>
    <row r="11" spans="1:15" ht="15.75">
      <c r="A11" s="310" t="s">
        <v>356</v>
      </c>
      <c r="B11" s="129"/>
      <c r="C11" s="438" t="s">
        <v>140</v>
      </c>
      <c r="D11" s="421">
        <v>887</v>
      </c>
      <c r="E11" s="421">
        <v>500</v>
      </c>
      <c r="F11" s="421">
        <v>35</v>
      </c>
      <c r="G11" s="421">
        <v>-656</v>
      </c>
      <c r="H11" s="446">
        <v>0</v>
      </c>
      <c r="I11" s="422"/>
      <c r="J11" s="270"/>
      <c r="O11" s="215"/>
    </row>
    <row r="12" spans="1:15" ht="15.75">
      <c r="A12" s="310" t="s">
        <v>357</v>
      </c>
      <c r="B12" s="57"/>
      <c r="C12" s="439" t="s">
        <v>73</v>
      </c>
      <c r="D12" s="421">
        <v>889</v>
      </c>
      <c r="E12" s="421">
        <v>502</v>
      </c>
      <c r="F12" s="421">
        <v>40</v>
      </c>
      <c r="G12" s="421">
        <v>-654</v>
      </c>
      <c r="H12" s="446">
        <v>0</v>
      </c>
      <c r="I12" s="422"/>
      <c r="J12" s="270"/>
      <c r="O12" s="215"/>
    </row>
    <row r="13" spans="1:15" ht="15.75">
      <c r="A13" s="310" t="s">
        <v>358</v>
      </c>
      <c r="B13" s="57"/>
      <c r="C13" s="440" t="s">
        <v>74</v>
      </c>
      <c r="D13" s="421">
        <v>-2</v>
      </c>
      <c r="E13" s="421">
        <v>-2</v>
      </c>
      <c r="F13" s="421">
        <v>-5</v>
      </c>
      <c r="G13" s="421">
        <v>-2</v>
      </c>
      <c r="H13" s="446">
        <v>0</v>
      </c>
      <c r="I13" s="422"/>
      <c r="J13" s="270"/>
      <c r="O13" s="215"/>
    </row>
    <row r="14" spans="1:15" ht="15.75">
      <c r="A14" s="310" t="s">
        <v>359</v>
      </c>
      <c r="B14" s="57"/>
      <c r="C14" s="440" t="s">
        <v>42</v>
      </c>
      <c r="D14" s="421" t="s">
        <v>578</v>
      </c>
      <c r="E14" s="421" t="s">
        <v>578</v>
      </c>
      <c r="F14" s="421" t="s">
        <v>578</v>
      </c>
      <c r="G14" s="421" t="s">
        <v>578</v>
      </c>
      <c r="H14" s="446" t="s">
        <v>578</v>
      </c>
      <c r="I14" s="422"/>
      <c r="J14" s="270"/>
      <c r="O14" s="215"/>
    </row>
    <row r="15" spans="1:15" ht="15.75">
      <c r="A15" s="310" t="s">
        <v>360</v>
      </c>
      <c r="B15" s="57"/>
      <c r="C15" s="441" t="s">
        <v>133</v>
      </c>
      <c r="D15" s="421" t="s">
        <v>578</v>
      </c>
      <c r="E15" s="421" t="s">
        <v>578</v>
      </c>
      <c r="F15" s="421" t="s">
        <v>578</v>
      </c>
      <c r="G15" s="421" t="s">
        <v>578</v>
      </c>
      <c r="H15" s="446" t="s">
        <v>578</v>
      </c>
      <c r="I15" s="422"/>
      <c r="J15" s="270"/>
      <c r="O15" s="215"/>
    </row>
    <row r="16" spans="1:15" ht="15.75">
      <c r="A16" s="310" t="s">
        <v>361</v>
      </c>
      <c r="B16" s="57"/>
      <c r="C16" s="442" t="s">
        <v>563</v>
      </c>
      <c r="D16" s="443"/>
      <c r="E16" s="443"/>
      <c r="F16" s="443"/>
      <c r="G16" s="443"/>
      <c r="H16" s="446"/>
      <c r="I16" s="426"/>
      <c r="J16" s="270"/>
      <c r="O16" s="215"/>
    </row>
    <row r="17" spans="1:15" ht="15.75">
      <c r="A17" s="310" t="s">
        <v>362</v>
      </c>
      <c r="B17" s="57"/>
      <c r="C17" s="442" t="s">
        <v>564</v>
      </c>
      <c r="D17" s="443"/>
      <c r="E17" s="443"/>
      <c r="F17" s="443"/>
      <c r="G17" s="443"/>
      <c r="H17" s="446"/>
      <c r="I17" s="426"/>
      <c r="J17" s="270"/>
      <c r="O17" s="215"/>
    </row>
    <row r="18" spans="1:15" ht="15.75">
      <c r="A18" s="310"/>
      <c r="B18" s="57"/>
      <c r="C18" s="36"/>
      <c r="D18" s="449"/>
      <c r="E18" s="450"/>
      <c r="F18" s="450"/>
      <c r="G18" s="450"/>
      <c r="H18" s="451"/>
      <c r="I18" s="422"/>
      <c r="J18" s="270"/>
      <c r="O18" s="215"/>
    </row>
    <row r="19" spans="1:15" ht="15.75">
      <c r="A19" s="310" t="s">
        <v>363</v>
      </c>
      <c r="B19" s="57"/>
      <c r="C19" s="438" t="s">
        <v>171</v>
      </c>
      <c r="D19" s="447" t="s">
        <v>578</v>
      </c>
      <c r="E19" s="447" t="s">
        <v>578</v>
      </c>
      <c r="F19" s="447" t="s">
        <v>578</v>
      </c>
      <c r="G19" s="447" t="s">
        <v>578</v>
      </c>
      <c r="H19" s="448" t="s">
        <v>578</v>
      </c>
      <c r="I19" s="422"/>
      <c r="J19" s="270"/>
      <c r="O19" s="215"/>
    </row>
    <row r="20" spans="1:15" ht="15.75">
      <c r="A20" s="310" t="s">
        <v>364</v>
      </c>
      <c r="B20" s="129"/>
      <c r="C20" s="442" t="s">
        <v>104</v>
      </c>
      <c r="D20" s="443"/>
      <c r="E20" s="443"/>
      <c r="F20" s="443"/>
      <c r="G20" s="443"/>
      <c r="H20" s="446"/>
      <c r="I20" s="426"/>
      <c r="J20" s="270"/>
      <c r="O20" s="215"/>
    </row>
    <row r="21" spans="1:15" ht="15.75">
      <c r="A21" s="310" t="s">
        <v>365</v>
      </c>
      <c r="B21" s="129"/>
      <c r="C21" s="442" t="s">
        <v>105</v>
      </c>
      <c r="D21" s="443"/>
      <c r="E21" s="443"/>
      <c r="F21" s="443"/>
      <c r="G21" s="443"/>
      <c r="H21" s="446"/>
      <c r="I21" s="426"/>
      <c r="J21" s="270"/>
      <c r="O21" s="215"/>
    </row>
    <row r="22" spans="1:15" ht="15.75">
      <c r="A22" s="310"/>
      <c r="B22" s="129"/>
      <c r="C22" s="130"/>
      <c r="D22" s="449"/>
      <c r="E22" s="450"/>
      <c r="F22" s="450"/>
      <c r="G22" s="450"/>
      <c r="H22" s="451"/>
      <c r="I22" s="422"/>
      <c r="J22" s="270"/>
      <c r="O22" s="215"/>
    </row>
    <row r="23" spans="1:15" ht="15.75">
      <c r="A23" s="310" t="s">
        <v>366</v>
      </c>
      <c r="B23" s="129"/>
      <c r="C23" s="438" t="s">
        <v>71</v>
      </c>
      <c r="D23" s="447">
        <v>0</v>
      </c>
      <c r="E23" s="447">
        <v>0</v>
      </c>
      <c r="F23" s="447">
        <v>0</v>
      </c>
      <c r="G23" s="447">
        <v>0</v>
      </c>
      <c r="H23" s="446">
        <v>0</v>
      </c>
      <c r="I23" s="422"/>
      <c r="J23" s="270"/>
      <c r="O23" s="215"/>
    </row>
    <row r="24" spans="1:15" ht="15.75">
      <c r="A24" s="310"/>
      <c r="B24" s="129"/>
      <c r="C24" s="130"/>
      <c r="D24" s="449"/>
      <c r="E24" s="450"/>
      <c r="F24" s="450"/>
      <c r="G24" s="450"/>
      <c r="H24" s="451"/>
      <c r="I24" s="422"/>
      <c r="J24" s="270"/>
      <c r="O24" s="215"/>
    </row>
    <row r="25" spans="1:15" ht="15.75">
      <c r="A25" s="310" t="s">
        <v>367</v>
      </c>
      <c r="B25" s="129"/>
      <c r="C25" s="438" t="s">
        <v>66</v>
      </c>
      <c r="D25" s="447">
        <v>22490</v>
      </c>
      <c r="E25" s="447">
        <v>-11276</v>
      </c>
      <c r="F25" s="447">
        <v>-17149</v>
      </c>
      <c r="G25" s="447">
        <v>2748</v>
      </c>
      <c r="H25" s="448">
        <v>11500</v>
      </c>
      <c r="I25" s="422"/>
      <c r="J25" s="270"/>
      <c r="O25" s="215"/>
    </row>
    <row r="26" spans="1:15" ht="15.75">
      <c r="A26" s="310" t="s">
        <v>368</v>
      </c>
      <c r="B26" s="129"/>
      <c r="C26" s="442" t="s">
        <v>104</v>
      </c>
      <c r="D26" s="443">
        <v>7</v>
      </c>
      <c r="E26" s="443">
        <v>-8</v>
      </c>
      <c r="F26" s="443">
        <v>-9</v>
      </c>
      <c r="G26" s="443">
        <v>5</v>
      </c>
      <c r="H26" s="446">
        <v>0</v>
      </c>
      <c r="I26" s="426" t="s">
        <v>616</v>
      </c>
      <c r="J26" s="270"/>
      <c r="O26" s="215"/>
    </row>
    <row r="27" spans="1:15" ht="15.75">
      <c r="A27" s="310"/>
      <c r="B27" s="129"/>
      <c r="C27" s="442"/>
      <c r="D27" s="443">
        <v>8262</v>
      </c>
      <c r="E27" s="443">
        <v>-458</v>
      </c>
      <c r="F27" s="443">
        <v>2920</v>
      </c>
      <c r="G27" s="443">
        <v>-911</v>
      </c>
      <c r="H27" s="446">
        <v>0</v>
      </c>
      <c r="I27" s="426" t="s">
        <v>621</v>
      </c>
      <c r="J27" s="270"/>
      <c r="O27" s="215"/>
    </row>
    <row r="28" spans="1:15" ht="15.75">
      <c r="A28" s="310" t="s">
        <v>369</v>
      </c>
      <c r="B28" s="129"/>
      <c r="C28" s="442" t="s">
        <v>105</v>
      </c>
      <c r="D28" s="443">
        <v>14221</v>
      </c>
      <c r="E28" s="443">
        <v>-10810</v>
      </c>
      <c r="F28" s="443">
        <v>-20060</v>
      </c>
      <c r="G28" s="443">
        <v>3654</v>
      </c>
      <c r="H28" s="446">
        <v>11500</v>
      </c>
      <c r="I28" s="426" t="s">
        <v>622</v>
      </c>
      <c r="J28" s="270"/>
      <c r="O28" s="215"/>
    </row>
    <row r="29" spans="1:15" ht="15.75">
      <c r="A29" s="310" t="s">
        <v>370</v>
      </c>
      <c r="B29" s="57"/>
      <c r="C29" s="438" t="s">
        <v>65</v>
      </c>
      <c r="D29" s="447">
        <v>-4611</v>
      </c>
      <c r="E29" s="447">
        <v>-2226</v>
      </c>
      <c r="F29" s="447">
        <v>-2753</v>
      </c>
      <c r="G29" s="447">
        <v>-1430</v>
      </c>
      <c r="H29" s="448">
        <v>0</v>
      </c>
      <c r="I29" s="422"/>
      <c r="J29" s="270"/>
      <c r="O29" s="215"/>
    </row>
    <row r="30" spans="1:15" ht="15.75">
      <c r="A30" s="310" t="s">
        <v>371</v>
      </c>
      <c r="B30" s="57"/>
      <c r="C30" s="442" t="s">
        <v>104</v>
      </c>
      <c r="D30" s="443"/>
      <c r="E30" s="443"/>
      <c r="F30" s="443"/>
      <c r="G30" s="443"/>
      <c r="H30" s="446">
        <v>0</v>
      </c>
      <c r="I30" s="426"/>
      <c r="J30" s="270"/>
      <c r="O30" s="215"/>
    </row>
    <row r="31" spans="1:15" ht="15.75">
      <c r="A31" s="310" t="s">
        <v>372</v>
      </c>
      <c r="B31" s="57"/>
      <c r="C31" s="442" t="s">
        <v>105</v>
      </c>
      <c r="D31" s="443"/>
      <c r="E31" s="443"/>
      <c r="F31" s="443"/>
      <c r="G31" s="443"/>
      <c r="H31" s="446">
        <v>0</v>
      </c>
      <c r="I31" s="426"/>
      <c r="J31" s="270"/>
      <c r="O31" s="215"/>
    </row>
    <row r="32" spans="1:15" ht="15.75">
      <c r="A32" s="310"/>
      <c r="B32" s="129"/>
      <c r="C32" s="130"/>
      <c r="D32" s="449"/>
      <c r="E32" s="450"/>
      <c r="F32" s="450"/>
      <c r="G32" s="450"/>
      <c r="H32" s="451"/>
      <c r="I32" s="422"/>
      <c r="J32" s="270"/>
      <c r="O32" s="215"/>
    </row>
    <row r="33" spans="1:15" ht="15.75">
      <c r="A33" s="310" t="s">
        <v>373</v>
      </c>
      <c r="B33" s="129"/>
      <c r="C33" s="438" t="s">
        <v>122</v>
      </c>
      <c r="D33" s="447" t="s">
        <v>578</v>
      </c>
      <c r="E33" s="447" t="s">
        <v>578</v>
      </c>
      <c r="F33" s="447" t="s">
        <v>578</v>
      </c>
      <c r="G33" s="447" t="s">
        <v>578</v>
      </c>
      <c r="H33" s="448" t="s">
        <v>578</v>
      </c>
      <c r="I33" s="422"/>
      <c r="J33" s="270"/>
      <c r="O33" s="215"/>
    </row>
    <row r="34" spans="1:15" ht="15.75">
      <c r="A34" s="310" t="s">
        <v>374</v>
      </c>
      <c r="B34" s="57"/>
      <c r="C34" s="438" t="s">
        <v>206</v>
      </c>
      <c r="D34" s="447" t="s">
        <v>578</v>
      </c>
      <c r="E34" s="447" t="s">
        <v>578</v>
      </c>
      <c r="F34" s="447" t="s">
        <v>578</v>
      </c>
      <c r="G34" s="447" t="s">
        <v>578</v>
      </c>
      <c r="H34" s="448" t="s">
        <v>578</v>
      </c>
      <c r="I34" s="422"/>
      <c r="J34" s="270"/>
      <c r="O34" s="215"/>
    </row>
    <row r="35" spans="1:15" ht="15.75">
      <c r="A35" s="310" t="s">
        <v>375</v>
      </c>
      <c r="B35" s="129"/>
      <c r="C35" s="442" t="s">
        <v>104</v>
      </c>
      <c r="D35" s="443"/>
      <c r="E35" s="443"/>
      <c r="F35" s="443"/>
      <c r="G35" s="443"/>
      <c r="H35" s="446"/>
      <c r="I35" s="426"/>
      <c r="J35" s="270"/>
      <c r="O35" s="215"/>
    </row>
    <row r="36" spans="1:15" ht="15.75">
      <c r="A36" s="310" t="s">
        <v>376</v>
      </c>
      <c r="B36" s="129"/>
      <c r="C36" s="442" t="s">
        <v>105</v>
      </c>
      <c r="D36" s="443"/>
      <c r="E36" s="443"/>
      <c r="F36" s="443"/>
      <c r="G36" s="443"/>
      <c r="H36" s="446"/>
      <c r="I36" s="426"/>
      <c r="J36" s="270"/>
      <c r="O36" s="215"/>
    </row>
    <row r="37" spans="1:15" ht="15.75">
      <c r="A37" s="310"/>
      <c r="B37" s="131"/>
      <c r="C37" s="130"/>
      <c r="D37" s="449"/>
      <c r="E37" s="450"/>
      <c r="F37" s="450"/>
      <c r="G37" s="450"/>
      <c r="H37" s="451"/>
      <c r="I37" s="422"/>
      <c r="J37" s="270"/>
      <c r="O37" s="215"/>
    </row>
    <row r="38" spans="1:15" ht="15.75">
      <c r="A38" s="310" t="s">
        <v>377</v>
      </c>
      <c r="B38" s="57"/>
      <c r="C38" s="438" t="s">
        <v>67</v>
      </c>
      <c r="D38" s="447">
        <v>130793</v>
      </c>
      <c r="E38" s="447">
        <v>0</v>
      </c>
      <c r="F38" s="447">
        <v>67360</v>
      </c>
      <c r="G38" s="447">
        <v>129216</v>
      </c>
      <c r="H38" s="448">
        <v>95356.2</v>
      </c>
      <c r="I38" s="422"/>
      <c r="J38" s="270"/>
      <c r="O38" s="215"/>
    </row>
    <row r="39" spans="1:15" ht="15.75">
      <c r="A39" s="310" t="s">
        <v>378</v>
      </c>
      <c r="B39" s="57"/>
      <c r="C39" s="442" t="s">
        <v>104</v>
      </c>
      <c r="D39" s="443">
        <v>130793</v>
      </c>
      <c r="E39" s="443">
        <v>0</v>
      </c>
      <c r="F39" s="443">
        <v>67360</v>
      </c>
      <c r="G39" s="443">
        <v>156697</v>
      </c>
      <c r="H39" s="446">
        <v>95356.2</v>
      </c>
      <c r="I39" s="426" t="s">
        <v>605</v>
      </c>
      <c r="J39" s="270"/>
      <c r="O39" s="215"/>
    </row>
    <row r="40" spans="1:15" ht="15.75">
      <c r="A40" s="310" t="s">
        <v>379</v>
      </c>
      <c r="B40" s="57"/>
      <c r="C40" s="442" t="s">
        <v>105</v>
      </c>
      <c r="D40" s="443"/>
      <c r="E40" s="443"/>
      <c r="F40" s="443"/>
      <c r="G40" s="443">
        <v>-27481</v>
      </c>
      <c r="H40" s="446">
        <v>0</v>
      </c>
      <c r="I40" s="426" t="s">
        <v>623</v>
      </c>
      <c r="J40" s="270"/>
      <c r="O40" s="215"/>
    </row>
    <row r="41" spans="1:15" ht="15.75">
      <c r="A41" s="310" t="s">
        <v>380</v>
      </c>
      <c r="B41" s="57"/>
      <c r="C41" s="442" t="s">
        <v>106</v>
      </c>
      <c r="D41" s="443"/>
      <c r="E41" s="443"/>
      <c r="F41" s="443"/>
      <c r="G41" s="443"/>
      <c r="H41" s="446"/>
      <c r="I41" s="426"/>
      <c r="J41" s="270"/>
      <c r="O41" s="215"/>
    </row>
    <row r="42" spans="1:15" ht="16.5" thickBot="1">
      <c r="A42" s="310"/>
      <c r="B42" s="129"/>
      <c r="C42" s="130"/>
      <c r="D42" s="433"/>
      <c r="E42" s="434"/>
      <c r="F42" s="434"/>
      <c r="G42" s="434"/>
      <c r="H42" s="452"/>
      <c r="I42" s="140"/>
      <c r="J42" s="270"/>
      <c r="O42" s="215"/>
    </row>
    <row r="43" spans="1:15" ht="17.25" thickBot="1" thickTop="1">
      <c r="A43" s="310" t="s">
        <v>381</v>
      </c>
      <c r="B43" s="114"/>
      <c r="C43" s="115" t="s">
        <v>63</v>
      </c>
      <c r="D43" s="340">
        <v>177173</v>
      </c>
      <c r="E43" s="340">
        <v>-80496</v>
      </c>
      <c r="F43" s="340">
        <v>-109204</v>
      </c>
      <c r="G43" s="340">
        <v>34492</v>
      </c>
      <c r="H43" s="153">
        <v>101553.9</v>
      </c>
      <c r="I43" s="141"/>
      <c r="J43" s="269"/>
      <c r="O43" s="215"/>
    </row>
    <row r="44" spans="1:11" ht="16.5" thickTop="1">
      <c r="A44" s="100"/>
      <c r="B44" s="57"/>
      <c r="C44" s="49" t="s">
        <v>43</v>
      </c>
      <c r="D44" s="285"/>
      <c r="E44" s="228"/>
      <c r="F44" s="228"/>
      <c r="G44" s="239"/>
      <c r="H44" s="239"/>
      <c r="I44" s="228"/>
      <c r="J44" s="270"/>
      <c r="K44" s="215"/>
    </row>
    <row r="45" spans="1:11" ht="9" customHeight="1">
      <c r="A45" s="100"/>
      <c r="B45" s="57"/>
      <c r="C45" s="50"/>
      <c r="D45" s="286"/>
      <c r="E45" s="228"/>
      <c r="F45" s="228"/>
      <c r="G45" s="228"/>
      <c r="H45" s="228"/>
      <c r="I45" s="228"/>
      <c r="J45" s="270"/>
      <c r="K45" s="215"/>
    </row>
    <row r="46" spans="1:11" s="231" customFormat="1" ht="15.75">
      <c r="A46" s="100"/>
      <c r="B46" s="57"/>
      <c r="C46" s="150" t="s">
        <v>136</v>
      </c>
      <c r="D46" s="215"/>
      <c r="E46" s="228"/>
      <c r="F46" s="228"/>
      <c r="G46" s="228"/>
      <c r="H46" s="228"/>
      <c r="I46" s="228"/>
      <c r="J46" s="270"/>
      <c r="K46" s="215"/>
    </row>
    <row r="47" spans="1:11" ht="15.75">
      <c r="A47" s="100"/>
      <c r="B47" s="57"/>
      <c r="C47" s="47" t="s">
        <v>139</v>
      </c>
      <c r="D47" s="215"/>
      <c r="E47" s="228"/>
      <c r="F47" s="228"/>
      <c r="G47" s="228"/>
      <c r="H47" s="228"/>
      <c r="I47" s="228"/>
      <c r="J47" s="270"/>
      <c r="K47" s="215"/>
    </row>
    <row r="48" spans="1:12" ht="12" customHeight="1" thickBot="1">
      <c r="A48" s="108"/>
      <c r="B48" s="125"/>
      <c r="C48" s="51"/>
      <c r="D48" s="271"/>
      <c r="E48" s="271"/>
      <c r="F48" s="271"/>
      <c r="G48" s="271"/>
      <c r="H48" s="271"/>
      <c r="I48" s="271"/>
      <c r="J48" s="272"/>
      <c r="L48" s="215"/>
    </row>
    <row r="49" spans="1:12" ht="16.5" thickTop="1">
      <c r="A49" s="235"/>
      <c r="B49" s="278"/>
      <c r="L49" s="215"/>
    </row>
    <row r="50" ht="15">
      <c r="A50" s="235"/>
    </row>
    <row r="51" spans="1:10" ht="30" customHeight="1">
      <c r="A51" s="235"/>
      <c r="B51" s="203" t="s">
        <v>172</v>
      </c>
      <c r="C51" s="196"/>
      <c r="D51" s="467" t="str">
        <f>IF(COUNTA(D8:G8,D11:G15,D19:G19,D23:G23,D25:G25,D29:G29,D33:G34,D38:G38,D43:G43)/56*100=100,"OK - Table 2D is fully completed","WARNING - Table 2D is not fully completed, please fill in figure, L, M or 0")</f>
        <v>OK - Table 2D is fully completed</v>
      </c>
      <c r="E51" s="467"/>
      <c r="F51" s="467"/>
      <c r="G51" s="467"/>
      <c r="H51" s="204"/>
      <c r="I51" s="275"/>
      <c r="J51" s="224"/>
    </row>
    <row r="52" spans="1:10" ht="15.75">
      <c r="A52" s="235"/>
      <c r="B52" s="186" t="s">
        <v>173</v>
      </c>
      <c r="C52" s="110"/>
      <c r="D52" s="199"/>
      <c r="E52" s="83"/>
      <c r="F52" s="83"/>
      <c r="G52" s="83"/>
      <c r="H52" s="83"/>
      <c r="I52" s="250"/>
      <c r="J52" s="225"/>
    </row>
    <row r="53" spans="1:10" ht="23.25">
      <c r="A53" s="235"/>
      <c r="B53" s="197"/>
      <c r="C53" s="198" t="s">
        <v>209</v>
      </c>
      <c r="D53" s="378">
        <f>IF(D43="M",0,D43)-IF(D8="M",0,D8)-IF(D11="M",0,D11)-IF(D19="M",0,D19)-IF(D23="M",0,D23)-IF(D25="M",0,D25)-IF(D29="M",0,D29)-IF(D33="M",0,D33)-IF(D34="M",0,D34)-IF(D38="M",0,D38)</f>
        <v>0</v>
      </c>
      <c r="E53" s="378">
        <f>IF(E43="M",0,E43)-IF(E8="M",0,E8)-IF(E11="M",0,E11)-IF(E19="M",0,E19)-IF(E23="M",0,E23)-IF(E25="M",0,E25)-IF(E29="M",0,E29)-IF(E33="M",0,E33)-IF(E34="M",0,E34)-IF(E38="M",0,E38)</f>
        <v>0</v>
      </c>
      <c r="F53" s="378">
        <f>IF(F43="M",0,F43)-IF(F8="M",0,F8)-IF(F11="M",0,F11)-IF(F19="M",0,F19)-IF(F23="M",0,F23)-IF(F25="M",0,F25)-IF(F29="M",0,F29)-IF(F33="M",0,F33)-IF(F34="M",0,F34)-IF(F38="M",0,F38)</f>
        <v>0</v>
      </c>
      <c r="G53" s="378">
        <f>IF(G43="M",0,G43)-IF(G8="M",0,G8)-IF(G11="M",0,G11)-IF(G19="M",0,G19)-IF(G23="M",0,G23)-IF(G25="M",0,G25)-IF(G29="M",0,G29)-IF(G33="M",0,G33)-IF(G34="M",0,G34)-IF(G38="M",0,G38)</f>
        <v>0</v>
      </c>
      <c r="H53" s="379">
        <f>IF(H43="M",0,H43)-IF(H8="M",0,H8)-IF(H11="M",0,H11)-IF(H19="M",0,H19)-IF(H23="M",0,H23)-IF(H25="M",0,H25)-IF(H29="M",0,H29)-IF(H33="M",0,H33)-IF(H34="M",0,H34)-IF(H38="M",0,H38)</f>
        <v>-1.8917489796876907E-10</v>
      </c>
      <c r="I53" s="250"/>
      <c r="J53" s="225"/>
    </row>
    <row r="54" spans="1:10" ht="15.75">
      <c r="A54" s="235"/>
      <c r="B54" s="197"/>
      <c r="C54" s="198" t="s">
        <v>210</v>
      </c>
      <c r="D54" s="378">
        <f>IF(D11="M",0,D11)-IF(D12="M",0,D12)-IF(D13="M",0,D13)-IF(D14="M",0,D14)</f>
        <v>0</v>
      </c>
      <c r="E54" s="378">
        <f>IF(E11="M",0,E11)-IF(E12="M",0,E12)-IF(E13="M",0,E13)-IF(E14="M",0,E14)</f>
        <v>0</v>
      </c>
      <c r="F54" s="378">
        <f>IF(F11="M",0,F11)-IF(F12="M",0,F12)-IF(F13="M",0,F13)-IF(F14="M",0,F14)</f>
        <v>0</v>
      </c>
      <c r="G54" s="378">
        <f>IF(G11="M",0,G11)-IF(G12="M",0,G12)-IF(G13="M",0,G13)-IF(G14="M",0,G14)</f>
        <v>0</v>
      </c>
      <c r="H54" s="379">
        <f>IF(H11="M",0,H11)-IF(H12="M",0,H12)-IF(H13="M",0,H13)-IF(H14="M",0,H14)</f>
        <v>0</v>
      </c>
      <c r="I54" s="250"/>
      <c r="J54" s="225"/>
    </row>
    <row r="55" spans="1:10" ht="15.75">
      <c r="A55" s="235"/>
      <c r="B55" s="197"/>
      <c r="C55" s="198" t="s">
        <v>211</v>
      </c>
      <c r="D55" s="378">
        <f>D38-SUM(D39:D42)</f>
        <v>0</v>
      </c>
      <c r="E55" s="378">
        <f>E38-SUM(E39:E42)</f>
        <v>0</v>
      </c>
      <c r="F55" s="378">
        <f>F38-SUM(F39:F42)</f>
        <v>0</v>
      </c>
      <c r="G55" s="378">
        <f>G38-SUM(G39:G42)</f>
        <v>0</v>
      </c>
      <c r="H55" s="379">
        <f>H38-SUM(H39:H42)</f>
        <v>0</v>
      </c>
      <c r="I55" s="250"/>
      <c r="J55" s="225"/>
    </row>
    <row r="56" spans="1:10" ht="15.75">
      <c r="A56" s="235"/>
      <c r="B56" s="200" t="s">
        <v>181</v>
      </c>
      <c r="C56" s="198"/>
      <c r="D56" s="376"/>
      <c r="E56" s="376"/>
      <c r="F56" s="376"/>
      <c r="G56" s="376"/>
      <c r="H56" s="380"/>
      <c r="I56" s="250"/>
      <c r="J56" s="225"/>
    </row>
    <row r="57" spans="1:10" ht="15.75">
      <c r="A57" s="232"/>
      <c r="B57" s="201"/>
      <c r="C57" s="202" t="s">
        <v>212</v>
      </c>
      <c r="D57" s="377">
        <f>IF('Table 1'!E14="M",0,'Table 1'!E14)-IF('Table 2D'!D43="M",0,'Table 2D'!D43)</f>
        <v>0</v>
      </c>
      <c r="E57" s="377">
        <f>IF('Table 1'!F14="M",0,'Table 1'!F14)-IF('Table 2D'!E43="M",0,'Table 2D'!E43)</f>
        <v>0</v>
      </c>
      <c r="F57" s="377">
        <f>IF('Table 1'!G14="M",0,'Table 1'!G14)-IF('Table 2D'!F43="M",0,'Table 2D'!F43)</f>
        <v>0</v>
      </c>
      <c r="G57" s="377">
        <f>IF('Table 1'!H14="M",0,'Table 1'!H14)-IF('Table 2D'!G43="M",0,'Table 2D'!G43)</f>
        <v>0</v>
      </c>
      <c r="H57" s="381">
        <f>IF('Table 1'!I14="M",0,'Table 1'!I14)-IF('Table 2D'!H43="M",0,'Table 2D'!H43)</f>
        <v>0</v>
      </c>
      <c r="I57" s="276"/>
      <c r="J57" s="277"/>
    </row>
    <row r="58" ht="15">
      <c r="A58" s="232"/>
    </row>
    <row r="59" ht="15">
      <c r="A59" s="232"/>
    </row>
    <row r="60" ht="15">
      <c r="A60" s="232"/>
    </row>
    <row r="61" ht="15">
      <c r="A61" s="235"/>
    </row>
    <row r="62" ht="15">
      <c r="A62" s="235"/>
    </row>
  </sheetData>
  <sheetProtection password="CA3F" sheet="1" objects="1" scenarios="1" insertRows="0"/>
  <mergeCells count="1">
    <mergeCell ref="D51:G51"/>
  </mergeCells>
  <conditionalFormatting sqref="D51:G51">
    <cfRule type="expression" priority="1" dxfId="2" stopIfTrue="1">
      <formula>COUNTA(D8:G8,D11:G15,D19:G19,D23:G23,D25:G25,D29:G29,D33:G34,D38:G38,D43:G43)/56*100&lt;&gt;100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 transitionEvaluation="1">
    <pageSetUpPr fitToPage="1"/>
  </sheetPr>
  <dimension ref="A1:K71"/>
  <sheetViews>
    <sheetView showGridLines="0" defaultGridColor="0" zoomScale="85" zoomScaleNormal="85" colorId="22" workbookViewId="0" topLeftCell="B19">
      <selection activeCell="B1" sqref="B1"/>
    </sheetView>
  </sheetViews>
  <sheetFormatPr defaultColWidth="9.77734375" defaultRowHeight="15"/>
  <cols>
    <col min="1" max="1" width="7.21484375" style="239" hidden="1" customWidth="1"/>
    <col min="2" max="2" width="3.77734375" style="237" customWidth="1"/>
    <col min="3" max="3" width="53.88671875" style="237" customWidth="1"/>
    <col min="4" max="7" width="13.3359375" style="231" customWidth="1"/>
    <col min="8" max="8" width="86.6640625" style="231" customWidth="1"/>
    <col min="9" max="9" width="5.3359375" style="231" customWidth="1"/>
    <col min="10" max="10" width="0.9921875" style="231" customWidth="1"/>
    <col min="11" max="11" width="0.55078125" style="231" customWidth="1"/>
    <col min="12" max="12" width="9.77734375" style="231" customWidth="1"/>
    <col min="13" max="13" width="40.77734375" style="231" customWidth="1"/>
    <col min="14" max="16384" width="9.77734375" style="231" customWidth="1"/>
  </cols>
  <sheetData>
    <row r="1" spans="1:11" ht="9.75" customHeight="1">
      <c r="A1" s="35"/>
      <c r="B1" s="148"/>
      <c r="C1" s="166"/>
      <c r="D1" s="287"/>
      <c r="E1" s="235"/>
      <c r="F1" s="235"/>
      <c r="G1" s="235"/>
      <c r="H1" s="235"/>
      <c r="I1" s="235"/>
      <c r="K1" s="215"/>
    </row>
    <row r="2" spans="1:11" ht="9.75" customHeight="1">
      <c r="A2" s="35"/>
      <c r="B2" s="148"/>
      <c r="C2" s="166"/>
      <c r="D2" s="287"/>
      <c r="E2" s="235"/>
      <c r="F2" s="235"/>
      <c r="G2" s="235"/>
      <c r="H2" s="235"/>
      <c r="I2" s="235"/>
      <c r="K2" s="215"/>
    </row>
    <row r="3" spans="1:11" ht="18">
      <c r="A3" s="34"/>
      <c r="B3" s="168"/>
      <c r="C3" s="44" t="s">
        <v>79</v>
      </c>
      <c r="D3" s="240"/>
      <c r="K3" s="215"/>
    </row>
    <row r="4" spans="1:11" ht="16.5" thickBot="1">
      <c r="A4" s="34"/>
      <c r="B4" s="168"/>
      <c r="C4" s="168"/>
      <c r="K4" s="215"/>
    </row>
    <row r="5" spans="1:11" ht="16.5" thickTop="1">
      <c r="A5" s="112"/>
      <c r="B5" s="160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161"/>
      <c r="C6" s="47" t="str">
        <f>'Cover page'!E13</f>
        <v>Member state: Hungary</v>
      </c>
      <c r="D6" s="25"/>
      <c r="E6" s="468" t="s">
        <v>2</v>
      </c>
      <c r="F6" s="468"/>
      <c r="G6" s="26"/>
      <c r="H6" s="260"/>
      <c r="I6" s="270"/>
    </row>
    <row r="7" spans="1:9" ht="15.75">
      <c r="A7" s="114"/>
      <c r="B7" s="161"/>
      <c r="C7" s="230" t="s">
        <v>575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62"/>
      <c r="I7" s="270"/>
    </row>
    <row r="8" spans="1:9" ht="15.75">
      <c r="A8" s="114"/>
      <c r="B8" s="161"/>
      <c r="C8" s="318" t="str">
        <f>'Cover page'!E14</f>
        <v>Date: 30/09/2011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161"/>
      <c r="C9" s="48"/>
      <c r="D9" s="243"/>
      <c r="E9" s="243"/>
      <c r="F9" s="243"/>
      <c r="G9" s="246"/>
      <c r="H9" s="290"/>
      <c r="I9" s="270"/>
    </row>
    <row r="10" spans="1:9" ht="16.5" customHeight="1" thickBot="1" thickTop="1">
      <c r="A10" s="310" t="s">
        <v>382</v>
      </c>
      <c r="B10" s="165"/>
      <c r="C10" s="115" t="s">
        <v>95</v>
      </c>
      <c r="D10" s="340">
        <v>1274100</v>
      </c>
      <c r="E10" s="340">
        <v>985940</v>
      </c>
      <c r="F10" s="340">
        <v>1170682</v>
      </c>
      <c r="G10" s="341">
        <v>1120132</v>
      </c>
      <c r="H10" s="141"/>
      <c r="I10" s="270"/>
    </row>
    <row r="11" spans="1:9" ht="6" customHeight="1" thickTop="1">
      <c r="A11" s="310"/>
      <c r="B11" s="161"/>
      <c r="C11" s="461"/>
      <c r="D11" s="457"/>
      <c r="E11" s="457"/>
      <c r="F11" s="457"/>
      <c r="G11" s="458"/>
      <c r="H11" s="144"/>
      <c r="I11" s="270"/>
    </row>
    <row r="12" spans="1:9" s="226" customFormat="1" ht="16.5" customHeight="1">
      <c r="A12" s="310" t="s">
        <v>383</v>
      </c>
      <c r="B12" s="116"/>
      <c r="C12" s="460" t="s">
        <v>142</v>
      </c>
      <c r="D12" s="459">
        <f>IF(AND(D13="M",D14="M",D15="M",D22="M",D27="M"),"M",D13+D14+D15+D22+D27)</f>
        <v>12284.999999999985</v>
      </c>
      <c r="E12" s="459">
        <f>IF(AND(E13="M",E14="M",E15="M",E22="M",E27="M"),"M",E13+E14+E15+E22+E27)</f>
        <v>1321787</v>
      </c>
      <c r="F12" s="459">
        <f>IF(AND(F13="M",F14="M",F15="M",F22="M",F27="M"),"M",F13+F14+F15+F22+F27)</f>
        <v>-112795.0000000001</v>
      </c>
      <c r="G12" s="459">
        <f>IF(AND(G13="M",G14="M",G15="M",G22="M",G27="M"),"M",G13+G14+G15+G22+G27)</f>
        <v>-428002</v>
      </c>
      <c r="H12" s="384"/>
      <c r="I12" s="291"/>
    </row>
    <row r="13" spans="1:9" s="226" customFormat="1" ht="16.5" customHeight="1">
      <c r="A13" s="310" t="s">
        <v>384</v>
      </c>
      <c r="B13" s="162"/>
      <c r="C13" s="385" t="s">
        <v>87</v>
      </c>
      <c r="D13" s="386">
        <v>152872</v>
      </c>
      <c r="E13" s="386">
        <v>1585371</v>
      </c>
      <c r="F13" s="386">
        <v>-692043.0000000001</v>
      </c>
      <c r="G13" s="386">
        <v>-211113.99999999994</v>
      </c>
      <c r="H13" s="384"/>
      <c r="I13" s="291"/>
    </row>
    <row r="14" spans="1:9" s="226" customFormat="1" ht="16.5" customHeight="1">
      <c r="A14" s="310" t="s">
        <v>385</v>
      </c>
      <c r="B14" s="162"/>
      <c r="C14" s="385" t="s">
        <v>97</v>
      </c>
      <c r="D14" s="386">
        <v>-13165</v>
      </c>
      <c r="E14" s="386">
        <v>-11748.999999999998</v>
      </c>
      <c r="F14" s="386">
        <v>-119515</v>
      </c>
      <c r="G14" s="386">
        <v>-76049</v>
      </c>
      <c r="H14" s="384"/>
      <c r="I14" s="291"/>
    </row>
    <row r="15" spans="1:9" s="226" customFormat="1" ht="16.5" customHeight="1">
      <c r="A15" s="310" t="s">
        <v>386</v>
      </c>
      <c r="B15" s="162"/>
      <c r="C15" s="385" t="s">
        <v>45</v>
      </c>
      <c r="D15" s="386">
        <v>-120342.99999999999</v>
      </c>
      <c r="E15" s="386">
        <v>-102320.00000000001</v>
      </c>
      <c r="F15" s="386">
        <v>544935</v>
      </c>
      <c r="G15" s="386">
        <v>-189546.00000000003</v>
      </c>
      <c r="H15" s="384"/>
      <c r="I15" s="291"/>
    </row>
    <row r="16" spans="1:9" s="226" customFormat="1" ht="16.5" customHeight="1">
      <c r="A16" s="310" t="s">
        <v>387</v>
      </c>
      <c r="B16" s="162"/>
      <c r="C16" s="387" t="s">
        <v>131</v>
      </c>
      <c r="D16" s="388">
        <v>114600</v>
      </c>
      <c r="E16" s="389">
        <v>202092</v>
      </c>
      <c r="F16" s="389">
        <v>849849</v>
      </c>
      <c r="G16" s="390">
        <v>295535.304954</v>
      </c>
      <c r="H16" s="384"/>
      <c r="I16" s="291"/>
    </row>
    <row r="17" spans="1:9" s="226" customFormat="1" ht="16.5" customHeight="1">
      <c r="A17" s="310" t="s">
        <v>388</v>
      </c>
      <c r="B17" s="162"/>
      <c r="C17" s="387" t="s">
        <v>132</v>
      </c>
      <c r="D17" s="391">
        <v>-234943</v>
      </c>
      <c r="E17" s="392">
        <v>-304412</v>
      </c>
      <c r="F17" s="392">
        <v>-304914</v>
      </c>
      <c r="G17" s="393">
        <v>-485081.30495400005</v>
      </c>
      <c r="H17" s="384"/>
      <c r="I17" s="291"/>
    </row>
    <row r="18" spans="1:9" s="226" customFormat="1" ht="16.5" customHeight="1">
      <c r="A18" s="310" t="s">
        <v>389</v>
      </c>
      <c r="B18" s="162"/>
      <c r="C18" s="394" t="s">
        <v>555</v>
      </c>
      <c r="D18" s="386">
        <v>51636</v>
      </c>
      <c r="E18" s="386">
        <v>-88543</v>
      </c>
      <c r="F18" s="386">
        <v>11089.999999999989</v>
      </c>
      <c r="G18" s="386">
        <v>-2936</v>
      </c>
      <c r="H18" s="384"/>
      <c r="I18" s="291"/>
    </row>
    <row r="19" spans="1:9" s="226" customFormat="1" ht="16.5" customHeight="1">
      <c r="A19" s="310" t="s">
        <v>390</v>
      </c>
      <c r="B19" s="162"/>
      <c r="C19" s="394" t="s">
        <v>556</v>
      </c>
      <c r="D19" s="386">
        <v>-171978.99999999997</v>
      </c>
      <c r="E19" s="386">
        <v>-13777.000000000002</v>
      </c>
      <c r="F19" s="386">
        <v>533844.9999999999</v>
      </c>
      <c r="G19" s="386">
        <v>-186610</v>
      </c>
      <c r="H19" s="384"/>
      <c r="I19" s="291"/>
    </row>
    <row r="20" spans="1:9" s="226" customFormat="1" ht="16.5" customHeight="1">
      <c r="A20" s="310" t="s">
        <v>391</v>
      </c>
      <c r="B20" s="162"/>
      <c r="C20" s="395" t="s">
        <v>557</v>
      </c>
      <c r="D20" s="396">
        <v>26426</v>
      </c>
      <c r="E20" s="397">
        <v>31064</v>
      </c>
      <c r="F20" s="397">
        <v>742061</v>
      </c>
      <c r="G20" s="398">
        <v>31621.904954000012</v>
      </c>
      <c r="H20" s="384"/>
      <c r="I20" s="291"/>
    </row>
    <row r="21" spans="1:9" s="226" customFormat="1" ht="16.5" customHeight="1">
      <c r="A21" s="310" t="s">
        <v>392</v>
      </c>
      <c r="B21" s="162"/>
      <c r="C21" s="395" t="s">
        <v>558</v>
      </c>
      <c r="D21" s="399">
        <v>-198404.99999999997</v>
      </c>
      <c r="E21" s="400">
        <v>-44841</v>
      </c>
      <c r="F21" s="400">
        <v>-208216.00000000012</v>
      </c>
      <c r="G21" s="401">
        <v>-218231.90495400003</v>
      </c>
      <c r="H21" s="384"/>
      <c r="I21" s="291"/>
    </row>
    <row r="22" spans="1:9" s="226" customFormat="1" ht="16.5" customHeight="1">
      <c r="A22" s="310" t="s">
        <v>393</v>
      </c>
      <c r="B22" s="162"/>
      <c r="C22" s="385" t="s">
        <v>46</v>
      </c>
      <c r="D22" s="386">
        <v>-85585.00000000001</v>
      </c>
      <c r="E22" s="386">
        <v>-165067</v>
      </c>
      <c r="F22" s="386">
        <v>30754.000000000004</v>
      </c>
      <c r="G22" s="386">
        <v>8788.000000000011</v>
      </c>
      <c r="H22" s="384"/>
      <c r="I22" s="291"/>
    </row>
    <row r="23" spans="1:9" s="226" customFormat="1" ht="16.5" customHeight="1">
      <c r="A23" s="310" t="s">
        <v>394</v>
      </c>
      <c r="B23" s="162"/>
      <c r="C23" s="394" t="s">
        <v>559</v>
      </c>
      <c r="D23" s="386">
        <v>3377.9999999999995</v>
      </c>
      <c r="E23" s="386">
        <v>-3835</v>
      </c>
      <c r="F23" s="386">
        <v>1018.0000000000002</v>
      </c>
      <c r="G23" s="386">
        <v>-1536.0000000000002</v>
      </c>
      <c r="H23" s="384"/>
      <c r="I23" s="291"/>
    </row>
    <row r="24" spans="1:9" s="226" customFormat="1" ht="16.5" customHeight="1">
      <c r="A24" s="310" t="s">
        <v>395</v>
      </c>
      <c r="B24" s="162"/>
      <c r="C24" s="394" t="s">
        <v>560</v>
      </c>
      <c r="D24" s="386">
        <v>-88963.00000000001</v>
      </c>
      <c r="E24" s="386">
        <v>-161232</v>
      </c>
      <c r="F24" s="386">
        <v>29736.000000000004</v>
      </c>
      <c r="G24" s="386">
        <v>10324.000000000011</v>
      </c>
      <c r="H24" s="384"/>
      <c r="I24" s="291"/>
    </row>
    <row r="25" spans="1:9" s="226" customFormat="1" ht="16.5" customHeight="1">
      <c r="A25" s="310" t="s">
        <v>396</v>
      </c>
      <c r="B25" s="162"/>
      <c r="C25" s="395" t="s">
        <v>557</v>
      </c>
      <c r="D25" s="402">
        <v>33203</v>
      </c>
      <c r="E25" s="403">
        <v>30744</v>
      </c>
      <c r="F25" s="403">
        <v>51850</v>
      </c>
      <c r="G25" s="404">
        <v>47349.471000000005</v>
      </c>
      <c r="H25" s="384"/>
      <c r="I25" s="291"/>
    </row>
    <row r="26" spans="1:9" s="226" customFormat="1" ht="16.5" customHeight="1">
      <c r="A26" s="310" t="s">
        <v>397</v>
      </c>
      <c r="B26" s="162"/>
      <c r="C26" s="395" t="s">
        <v>558</v>
      </c>
      <c r="D26" s="402">
        <v>-122166</v>
      </c>
      <c r="E26" s="403">
        <v>-191976</v>
      </c>
      <c r="F26" s="403">
        <v>-22114.000000000004</v>
      </c>
      <c r="G26" s="404">
        <v>-37025.47099999999</v>
      </c>
      <c r="H26" s="384"/>
      <c r="I26" s="291"/>
    </row>
    <row r="27" spans="1:9" s="226" customFormat="1" ht="16.5" customHeight="1">
      <c r="A27" s="310" t="s">
        <v>398</v>
      </c>
      <c r="B27" s="162"/>
      <c r="C27" s="385" t="s">
        <v>88</v>
      </c>
      <c r="D27" s="386">
        <v>78505.99999999999</v>
      </c>
      <c r="E27" s="386">
        <v>15552</v>
      </c>
      <c r="F27" s="386">
        <v>123074.00000000001</v>
      </c>
      <c r="G27" s="386">
        <v>39918.99999999997</v>
      </c>
      <c r="H27" s="384"/>
      <c r="I27" s="291"/>
    </row>
    <row r="28" spans="1:9" s="226" customFormat="1" ht="16.5" customHeight="1">
      <c r="A28" s="310"/>
      <c r="B28" s="162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399</v>
      </c>
      <c r="B29" s="116"/>
      <c r="C29" s="127" t="s">
        <v>252</v>
      </c>
      <c r="D29" s="383">
        <f>IF(AND(D30="M",D31="M",D33="M",D34="M",D36="M",D38="M",D39="M",D40="M"),"M",SUM(D30:D31)+SUM(D33:D34)+D36+SUM(D38:D40))</f>
        <v>-112031.0000000018</v>
      </c>
      <c r="E29" s="383">
        <f>IF(AND(E30="M",E31="M",E33="M",E34="M",E36="M",E38="M",E39="M",E40="M"),"M",SUM(E30:E31)+SUM(E33:E34)+E36+SUM(E38:E40))</f>
        <v>313414.00000000047</v>
      </c>
      <c r="F29" s="383">
        <f>IF(AND(F30="M",F31="M",F33="M",F34="M",F36="M",F38="M",F39="M",F40="M"),"M",SUM(F30:F31)+SUM(F33:F34)+F36+SUM(F38:F40))</f>
        <v>40447.999999999374</v>
      </c>
      <c r="G29" s="383">
        <f>IF(AND(G30="M",G31="M",G33="M",G34="M",G36="M",G38="M",G39="M",G40="M"),"M",SUM(G30:G31)+SUM(G33:G34)+G36+SUM(G38:G40))</f>
        <v>579206.6560740008</v>
      </c>
      <c r="H29" s="384"/>
      <c r="I29" s="291"/>
    </row>
    <row r="30" spans="1:9" s="226" customFormat="1" ht="16.5" customHeight="1">
      <c r="A30" s="310" t="s">
        <v>400</v>
      </c>
      <c r="B30" s="162"/>
      <c r="C30" s="385" t="s">
        <v>91</v>
      </c>
      <c r="D30" s="386">
        <v>34158</v>
      </c>
      <c r="E30" s="386">
        <v>22999.000000000004</v>
      </c>
      <c r="F30" s="386">
        <v>293285</v>
      </c>
      <c r="G30" s="386">
        <v>25220</v>
      </c>
      <c r="H30" s="384"/>
      <c r="I30" s="291"/>
    </row>
    <row r="31" spans="1:9" s="226" customFormat="1" ht="16.5" customHeight="1">
      <c r="A31" s="310" t="s">
        <v>401</v>
      </c>
      <c r="B31" s="162"/>
      <c r="C31" s="385" t="s">
        <v>101</v>
      </c>
      <c r="D31" s="386">
        <v>-78264</v>
      </c>
      <c r="E31" s="386">
        <v>56200.99999999999</v>
      </c>
      <c r="F31" s="386">
        <v>-230798</v>
      </c>
      <c r="G31" s="386">
        <v>92226.00000000004</v>
      </c>
      <c r="H31" s="384"/>
      <c r="I31" s="291"/>
    </row>
    <row r="32" spans="1:9" s="226" customFormat="1" ht="16.5" customHeight="1">
      <c r="A32" s="310"/>
      <c r="B32" s="162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402</v>
      </c>
      <c r="B33" s="162"/>
      <c r="C33" s="385" t="s">
        <v>99</v>
      </c>
      <c r="D33" s="386">
        <v>-4791.266848996656</v>
      </c>
      <c r="E33" s="386">
        <v>99194.25496075474</v>
      </c>
      <c r="F33" s="386">
        <v>-9686.102456477784</v>
      </c>
      <c r="G33" s="386">
        <v>-24308.202655280184</v>
      </c>
      <c r="H33" s="384"/>
      <c r="I33" s="291"/>
    </row>
    <row r="34" spans="1:9" s="226" customFormat="1" ht="16.5" customHeight="1">
      <c r="A34" s="310" t="s">
        <v>403</v>
      </c>
      <c r="B34" s="162"/>
      <c r="C34" s="385" t="s">
        <v>98</v>
      </c>
      <c r="D34" s="386">
        <v>-48910.83324388395</v>
      </c>
      <c r="E34" s="386">
        <v>-67204.97679145038</v>
      </c>
      <c r="F34" s="386">
        <v>-25504.378154513503</v>
      </c>
      <c r="G34" s="386">
        <v>-52.125634605159576</v>
      </c>
      <c r="H34" s="384"/>
      <c r="I34" s="291"/>
    </row>
    <row r="35" spans="1:9" s="226" customFormat="1" ht="16.5" customHeight="1">
      <c r="A35" s="310" t="s">
        <v>404</v>
      </c>
      <c r="B35" s="162"/>
      <c r="C35" s="394" t="s">
        <v>123</v>
      </c>
      <c r="D35" s="386">
        <v>-5037</v>
      </c>
      <c r="E35" s="386">
        <v>-10036</v>
      </c>
      <c r="F35" s="386">
        <v>-20743</v>
      </c>
      <c r="G35" s="386">
        <v>20867.656074</v>
      </c>
      <c r="H35" s="384"/>
      <c r="I35" s="291"/>
    </row>
    <row r="36" spans="1:9" s="226" customFormat="1" ht="16.5" customHeight="1">
      <c r="A36" s="310" t="s">
        <v>405</v>
      </c>
      <c r="B36" s="162"/>
      <c r="C36" s="411" t="s">
        <v>100</v>
      </c>
      <c r="D36" s="386">
        <v>-1217</v>
      </c>
      <c r="E36" s="386">
        <v>-6236</v>
      </c>
      <c r="F36" s="386">
        <v>-43667</v>
      </c>
      <c r="G36" s="386">
        <v>2282.842351</v>
      </c>
      <c r="H36" s="384"/>
      <c r="I36" s="291"/>
    </row>
    <row r="37" spans="1:9" s="226" customFormat="1" ht="16.5" customHeight="1">
      <c r="A37" s="310"/>
      <c r="B37" s="162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406</v>
      </c>
      <c r="B38" s="162"/>
      <c r="C38" s="385" t="s">
        <v>144</v>
      </c>
      <c r="D38" s="386">
        <v>-13005.899907121202</v>
      </c>
      <c r="E38" s="386">
        <v>208460.7218306961</v>
      </c>
      <c r="F38" s="386">
        <v>43418.480610990664</v>
      </c>
      <c r="G38" s="386">
        <v>483838.142012886</v>
      </c>
      <c r="H38" s="384"/>
      <c r="I38" s="291"/>
    </row>
    <row r="39" spans="1:9" s="226" customFormat="1" ht="16.5" customHeight="1">
      <c r="A39" s="310" t="s">
        <v>407</v>
      </c>
      <c r="B39" s="162"/>
      <c r="C39" s="385" t="s">
        <v>145</v>
      </c>
      <c r="D39" s="386">
        <v>0</v>
      </c>
      <c r="E39" s="386">
        <v>0</v>
      </c>
      <c r="F39" s="386">
        <v>13400</v>
      </c>
      <c r="G39" s="386">
        <v>0</v>
      </c>
      <c r="H39" s="384"/>
      <c r="I39" s="291"/>
    </row>
    <row r="40" spans="1:9" s="226" customFormat="1" ht="16.5" customHeight="1">
      <c r="A40" s="310" t="s">
        <v>408</v>
      </c>
      <c r="B40" s="162"/>
      <c r="C40" s="385" t="s">
        <v>146</v>
      </c>
      <c r="D40" s="386">
        <v>0</v>
      </c>
      <c r="E40" s="386">
        <v>0</v>
      </c>
      <c r="F40" s="386">
        <v>0</v>
      </c>
      <c r="G40" s="386">
        <v>0</v>
      </c>
      <c r="H40" s="384"/>
      <c r="I40" s="291"/>
    </row>
    <row r="41" spans="1:9" s="226" customFormat="1" ht="16.5" customHeight="1">
      <c r="A41" s="310"/>
      <c r="B41" s="162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409</v>
      </c>
      <c r="B42" s="116"/>
      <c r="C42" s="127" t="s">
        <v>92</v>
      </c>
      <c r="D42" s="386">
        <v>-33586</v>
      </c>
      <c r="E42" s="386">
        <v>-7104.000000000466</v>
      </c>
      <c r="F42" s="386">
        <v>-22782.999999999767</v>
      </c>
      <c r="G42" s="386">
        <v>55827.343926000176</v>
      </c>
      <c r="H42" s="384"/>
      <c r="I42" s="291"/>
    </row>
    <row r="43" spans="1:9" s="226" customFormat="1" ht="16.5" customHeight="1">
      <c r="A43" s="310" t="s">
        <v>410</v>
      </c>
      <c r="B43" s="162"/>
      <c r="C43" s="385" t="s">
        <v>110</v>
      </c>
      <c r="D43" s="386">
        <v>-33586</v>
      </c>
      <c r="E43" s="386">
        <v>-7104.000000000466</v>
      </c>
      <c r="F43" s="386">
        <v>-22782.999999999767</v>
      </c>
      <c r="G43" s="386">
        <v>55827.343926000176</v>
      </c>
      <c r="H43" s="384"/>
      <c r="I43" s="291"/>
    </row>
    <row r="44" spans="1:9" s="226" customFormat="1" ht="16.5" customHeight="1">
      <c r="A44" s="310" t="s">
        <v>411</v>
      </c>
      <c r="B44" s="162"/>
      <c r="C44" s="385" t="s">
        <v>90</v>
      </c>
      <c r="D44" s="386">
        <v>0</v>
      </c>
      <c r="E44" s="386">
        <v>0</v>
      </c>
      <c r="F44" s="386">
        <v>0</v>
      </c>
      <c r="G44" s="386">
        <v>0</v>
      </c>
      <c r="H44" s="384"/>
      <c r="I44" s="291"/>
    </row>
    <row r="45" spans="1:9" s="226" customFormat="1" ht="11.25" customHeight="1" thickBot="1">
      <c r="A45" s="310"/>
      <c r="B45" s="162"/>
      <c r="C45" s="118"/>
      <c r="D45" s="412"/>
      <c r="E45" s="413"/>
      <c r="F45" s="413"/>
      <c r="G45" s="414"/>
      <c r="H45" s="415"/>
      <c r="I45" s="291"/>
    </row>
    <row r="46" spans="1:9" s="226" customFormat="1" ht="20.25" customHeight="1" thickBot="1" thickTop="1">
      <c r="A46" s="312" t="s">
        <v>412</v>
      </c>
      <c r="B46" s="165"/>
      <c r="C46" s="115" t="s">
        <v>150</v>
      </c>
      <c r="D46" s="343">
        <v>1140767.9999999981</v>
      </c>
      <c r="E46" s="343">
        <v>2614037.0000000005</v>
      </c>
      <c r="F46" s="343">
        <v>1075551.9999999998</v>
      </c>
      <c r="G46" s="344">
        <v>1327164.0000000007</v>
      </c>
      <c r="H46" s="143"/>
      <c r="I46" s="291"/>
    </row>
    <row r="47" spans="1:9" s="226" customFormat="1" ht="9" customHeight="1" thickBot="1" thickTop="1">
      <c r="A47" s="114"/>
      <c r="B47" s="162"/>
      <c r="C47" s="127"/>
      <c r="D47" s="292"/>
      <c r="E47" s="292"/>
      <c r="F47" s="292"/>
      <c r="G47" s="292"/>
      <c r="H47" s="292"/>
      <c r="I47" s="291"/>
    </row>
    <row r="48" spans="1:11" ht="20.25" thickBot="1" thickTop="1">
      <c r="A48" s="114"/>
      <c r="B48" s="170"/>
      <c r="C48" s="164" t="s">
        <v>94</v>
      </c>
      <c r="D48" s="293"/>
      <c r="E48" s="293"/>
      <c r="F48" s="293"/>
      <c r="G48" s="293"/>
      <c r="H48" s="294"/>
      <c r="I48" s="270"/>
      <c r="K48" s="215"/>
    </row>
    <row r="49" spans="1:11" ht="8.25" customHeight="1" thickTop="1">
      <c r="A49" s="114"/>
      <c r="B49" s="161"/>
      <c r="C49" s="123"/>
      <c r="D49" s="295"/>
      <c r="E49" s="296"/>
      <c r="F49" s="296"/>
      <c r="G49" s="296"/>
      <c r="H49" s="296"/>
      <c r="I49" s="270"/>
      <c r="K49" s="215"/>
    </row>
    <row r="50" spans="1:11" ht="15.75">
      <c r="A50" s="114"/>
      <c r="B50" s="161"/>
      <c r="C50" s="181"/>
      <c r="D50" s="215"/>
      <c r="E50" s="228"/>
      <c r="F50" s="228"/>
      <c r="H50" s="228"/>
      <c r="I50" s="270"/>
      <c r="K50" s="215"/>
    </row>
    <row r="51" spans="1:11" ht="15.75">
      <c r="A51" s="114"/>
      <c r="B51" s="161"/>
      <c r="C51" s="24" t="s">
        <v>147</v>
      </c>
      <c r="D51" s="215"/>
      <c r="E51" s="228"/>
      <c r="F51" s="228"/>
      <c r="G51" s="215" t="s">
        <v>93</v>
      </c>
      <c r="H51" s="228"/>
      <c r="I51" s="270"/>
      <c r="K51" s="215"/>
    </row>
    <row r="52" spans="1:11" ht="15.75">
      <c r="A52" s="114"/>
      <c r="B52" s="161"/>
      <c r="C52" s="47" t="s">
        <v>148</v>
      </c>
      <c r="D52" s="215"/>
      <c r="E52" s="228"/>
      <c r="F52" s="228"/>
      <c r="G52" s="215" t="s">
        <v>149</v>
      </c>
      <c r="H52" s="228"/>
      <c r="I52" s="270"/>
      <c r="K52" s="215"/>
    </row>
    <row r="53" spans="1:11" ht="15.75">
      <c r="A53" s="114"/>
      <c r="B53" s="161"/>
      <c r="C53" s="47" t="s">
        <v>141</v>
      </c>
      <c r="D53" s="273"/>
      <c r="E53" s="228"/>
      <c r="F53" s="228"/>
      <c r="H53" s="228"/>
      <c r="I53" s="270"/>
      <c r="K53" s="215"/>
    </row>
    <row r="54" spans="1:11" ht="9.75" customHeight="1" thickBot="1">
      <c r="A54" s="124"/>
      <c r="B54" s="163"/>
      <c r="C54" s="169"/>
      <c r="D54" s="297"/>
      <c r="E54" s="271"/>
      <c r="F54" s="271"/>
      <c r="G54" s="271"/>
      <c r="H54" s="271"/>
      <c r="I54" s="272"/>
      <c r="K54" s="215"/>
    </row>
    <row r="55" spans="2:11" ht="16.5" thickTop="1">
      <c r="B55" s="242"/>
      <c r="C55" s="242"/>
      <c r="D55" s="215"/>
      <c r="E55" s="215"/>
      <c r="F55" s="215"/>
      <c r="G55" s="215"/>
      <c r="H55" s="215"/>
      <c r="I55" s="215"/>
      <c r="J55" s="215"/>
      <c r="K55" s="215"/>
    </row>
    <row r="57" spans="2:10" ht="30" customHeight="1">
      <c r="B57" s="203" t="s">
        <v>172</v>
      </c>
      <c r="C57" s="196"/>
      <c r="D57" s="469" t="str">
        <f>IF(COUNTA(D10:G10,D12:G27,D29:G31,D33:G36,D38:G40,D42:G44,D46:G46)/124*100=100,"OK - Table 3A is fully completed","WARNING - Table 3A is not fully completed, please fill in figure, L, M or 0")</f>
        <v>OK - Table 3A is fully completed</v>
      </c>
      <c r="E57" s="469"/>
      <c r="F57" s="469"/>
      <c r="G57" s="469"/>
      <c r="H57" s="275"/>
      <c r="I57" s="224"/>
      <c r="J57" s="238"/>
    </row>
    <row r="58" spans="2:10" ht="15">
      <c r="B58" s="186" t="s">
        <v>173</v>
      </c>
      <c r="C58" s="110"/>
      <c r="D58" s="37"/>
      <c r="E58" s="37"/>
      <c r="F58" s="37"/>
      <c r="G58" s="37"/>
      <c r="H58" s="250"/>
      <c r="I58" s="225"/>
      <c r="J58" s="238"/>
    </row>
    <row r="59" spans="2:10" ht="15.75">
      <c r="B59" s="205"/>
      <c r="C59" s="198" t="s">
        <v>186</v>
      </c>
      <c r="D59" s="378">
        <f>IF(D46="M",0,D46)-IF(D10="M",0,D10)-IF(D12="M",0,D12)-IF(D29="M",0,D29)-IF(D42="M",0,D42)</f>
        <v>-5.820766091346741E-11</v>
      </c>
      <c r="E59" s="378">
        <f>IF(E46="M",0,E46)-IF(E10="M",0,E10)-IF(E12="M",0,E12)-IF(E29="M",0,E29)-IF(E42="M",0,E42)</f>
        <v>4.656612873077393E-10</v>
      </c>
      <c r="F59" s="378">
        <f>IF(F46="M",0,F46)-IF(F10="M",0,F10)-IF(F12="M",0,F12)-IF(F29="M",0,F29)-IF(F42="M",0,F42)</f>
        <v>2.6193447411060333E-10</v>
      </c>
      <c r="G59" s="378">
        <f>IF(G46="M",0,G46)-IF(G10="M",0,G10)-IF(G12="M",0,G12)-IF(G29="M",0,G29)-IF(G42="M",0,G42)</f>
        <v>-2.3283064365386963E-10</v>
      </c>
      <c r="H59" s="298"/>
      <c r="I59" s="225"/>
      <c r="J59" s="238"/>
    </row>
    <row r="60" spans="2:10" ht="15.75">
      <c r="B60" s="205"/>
      <c r="C60" s="198" t="s">
        <v>187</v>
      </c>
      <c r="D60" s="378">
        <f>IF(D12="M",0,D12)-IF(D13="M",0,D13)-IF(D14="M",0,D14)-IF(D15="M",0,D15)-IF(D22="M",0,D22)-IF(D27="M",0,D27)</f>
        <v>0</v>
      </c>
      <c r="E60" s="378">
        <f>IF(E12="M",0,E12)-IF(E13="M",0,E13)-IF(E14="M",0,E14)-IF(E15="M",0,E15)-IF(E22="M",0,E22)-IF(E27="M",0,E27)</f>
        <v>0</v>
      </c>
      <c r="F60" s="378">
        <f>IF(F12="M",0,F12)-IF(F13="M",0,F13)-IF(F14="M",0,F14)-IF(F15="M",0,F15)-IF(F22="M",0,F22)-IF(F27="M",0,F27)</f>
        <v>0</v>
      </c>
      <c r="G60" s="378">
        <f>IF(G12="M",0,G12)-IF(G13="M",0,G13)-IF(G14="M",0,G14)-IF(G15="M",0,G15)-IF(G22="M",0,G22)-IF(G27="M",0,G27)</f>
        <v>0</v>
      </c>
      <c r="H60" s="298"/>
      <c r="I60" s="225"/>
      <c r="J60" s="238"/>
    </row>
    <row r="61" spans="2:10" ht="15.75">
      <c r="B61" s="205"/>
      <c r="C61" s="132" t="s">
        <v>195</v>
      </c>
      <c r="D61" s="378">
        <f>IF(D15="M",0,D15)-IF(D18="M",0,D18)-IF(D19="M",0,D19)</f>
        <v>0</v>
      </c>
      <c r="E61" s="378">
        <f>IF(E15="M",0,E15)-IF(E18="M",0,E18)-IF(E19="M",0,E19)</f>
        <v>0</v>
      </c>
      <c r="F61" s="378">
        <f>IF(F15="M",0,F15)-IF(F18="M",0,F18)-IF(F19="M",0,F19)</f>
        <v>0</v>
      </c>
      <c r="G61" s="378">
        <f>IF(G15="M",0,G15)-IF(G18="M",0,G18)-IF(G19="M",0,G19)</f>
        <v>0</v>
      </c>
      <c r="H61" s="298"/>
      <c r="I61" s="225"/>
      <c r="J61" s="238"/>
    </row>
    <row r="62" spans="2:10" ht="15.75">
      <c r="B62" s="205"/>
      <c r="C62" s="198" t="s">
        <v>188</v>
      </c>
      <c r="D62" s="378">
        <f>IF(D15="M",0,D15)-IF(D16="M",0,D16)-IF(D17="M",0,D17)</f>
        <v>0</v>
      </c>
      <c r="E62" s="378">
        <f>IF(E15="M",0,E15)-IF(E16="M",0,E16)-IF(E17="M",0,E17)</f>
        <v>0</v>
      </c>
      <c r="F62" s="378">
        <f>IF(F15="M",0,F15)-IF(F16="M",0,F16)-IF(F17="M",0,F17)</f>
        <v>0</v>
      </c>
      <c r="G62" s="378">
        <f>IF(G15="M",0,G15)-IF(G16="M",0,G16)-IF(G17="M",0,G17)</f>
        <v>0</v>
      </c>
      <c r="H62" s="298"/>
      <c r="I62" s="225"/>
      <c r="J62" s="238"/>
    </row>
    <row r="63" spans="2:10" ht="15.75">
      <c r="B63" s="205"/>
      <c r="C63" s="198" t="s">
        <v>193</v>
      </c>
      <c r="D63" s="378">
        <f>IF(D19="M",0,D19)-IF(D20="M",0,D20)-IF(D21="M",0,D21)</f>
        <v>0</v>
      </c>
      <c r="E63" s="378">
        <f>IF(E19="M",0,E19)-IF(E20="M",0,E20)-IF(E21="M",0,E21)</f>
        <v>0</v>
      </c>
      <c r="F63" s="378">
        <f>IF(F19="M",0,F19)-IF(F20="M",0,F20)-IF(F21="M",0,F21)</f>
        <v>0</v>
      </c>
      <c r="G63" s="378">
        <f>IF(G19="M",0,G19)-IF(G20="M",0,G20)-IF(G21="M",0,G21)</f>
        <v>0</v>
      </c>
      <c r="H63" s="298"/>
      <c r="I63" s="225"/>
      <c r="J63" s="238"/>
    </row>
    <row r="64" spans="2:10" ht="15.75">
      <c r="B64" s="205"/>
      <c r="C64" s="198" t="s">
        <v>196</v>
      </c>
      <c r="D64" s="378">
        <f>IF(D22="M",0,D22)-IF(D23="M",0,D23)-IF(D24="M",0,D24)</f>
        <v>0</v>
      </c>
      <c r="E64" s="378">
        <f>IF(E22="M",0,E22)-IF(E23="M",0,E23)-IF(E24="M",0,E24)</f>
        <v>0</v>
      </c>
      <c r="F64" s="378">
        <f>IF(F22="M",0,F22)-IF(F23="M",0,F23)-IF(F24="M",0,F24)</f>
        <v>0</v>
      </c>
      <c r="G64" s="378">
        <f>IF(G22="M",0,G22)-IF(G23="M",0,G23)-IF(G24="M",0,G24)</f>
        <v>0</v>
      </c>
      <c r="H64" s="298"/>
      <c r="I64" s="225"/>
      <c r="J64" s="238"/>
    </row>
    <row r="65" spans="2:10" ht="15.75">
      <c r="B65" s="205"/>
      <c r="C65" s="198" t="s">
        <v>194</v>
      </c>
      <c r="D65" s="378">
        <f>IF(D24="M",0,D24)-IF(D25="M",0,D25)-IF(D26="M",0,D26)</f>
        <v>0</v>
      </c>
      <c r="E65" s="378">
        <f>IF(E24="M",0,E24)-IF(E25="M",0,E25)-IF(E26="M",0,E26)</f>
        <v>0</v>
      </c>
      <c r="F65" s="378">
        <f>IF(F24="M",0,F24)-IF(F25="M",0,F25)-IF(F26="M",0,F26)</f>
        <v>0</v>
      </c>
      <c r="G65" s="378">
        <f>IF(G24="M",0,G24)-IF(G25="M",0,G25)-IF(G26="M",0,G26)</f>
        <v>0</v>
      </c>
      <c r="H65" s="298"/>
      <c r="I65" s="225"/>
      <c r="J65" s="238"/>
    </row>
    <row r="66" spans="2:10" ht="23.25">
      <c r="B66" s="205"/>
      <c r="C66" s="198" t="s">
        <v>561</v>
      </c>
      <c r="D66" s="378">
        <f>IF(D29="M",0,D29)-IF(D30="M",0,D30)-IF(D31="M",0,D31)-IF(D33="M",0,D33)-IF(D34="M",0,D34)-IF(D36="M",0,D36)-IF(D38="M",0,D38)-IF(D39="M",0,D39)-IF(D40="M",0,D40)</f>
        <v>7.275957614183426E-12</v>
      </c>
      <c r="E66" s="378">
        <f>IF(E29="M",0,E29)-IF(E30="M",0,E30)-IF(E31="M",0,E31)-IF(E33="M",0,E33)-IF(E34="M",0,E34)-IF(E36="M",0,E36)-IF(E38="M",0,E38)-IF(E39="M",0,E39)-IF(E40="M",0,E40)</f>
        <v>0</v>
      </c>
      <c r="F66" s="378">
        <f>IF(F29="M",0,F29)-IF(F30="M",0,F30)-IF(F31="M",0,F31)-IF(F33="M",0,F33)-IF(F34="M",0,F34)-IF(F36="M",0,F36)-IF(F38="M",0,F38)-IF(F39="M",0,F39)-IF(F40="M",0,F40)</f>
        <v>-1.4551915228366852E-11</v>
      </c>
      <c r="G66" s="378">
        <f>IF(G29="M",0,G29)-IF(G30="M",0,G30)-IF(G31="M",0,G31)-IF(G33="M",0,G33)-IF(G34="M",0,G34)-IF(G36="M",0,G36)-IF(G38="M",0,G38)-IF(G39="M",0,G39)-IF(G40="M",0,G40)</f>
        <v>5.820766091346741E-11</v>
      </c>
      <c r="H66" s="298"/>
      <c r="I66" s="225"/>
      <c r="J66" s="238"/>
    </row>
    <row r="67" spans="2:9" ht="15.75">
      <c r="B67" s="205"/>
      <c r="C67" s="198" t="s">
        <v>189</v>
      </c>
      <c r="D67" s="378">
        <f>IF(D42="M",0,D42)-IF(D43="M",0,D43)-IF(D44="M",0,D44)</f>
        <v>0</v>
      </c>
      <c r="E67" s="378">
        <f>IF(E42="M",0,E42)-IF(E43="M",0,E43)-IF(E44="M",0,E44)</f>
        <v>0</v>
      </c>
      <c r="F67" s="378">
        <f>IF(F42="M",0,F42)-IF(F43="M",0,F43)-IF(F44="M",0,F44)</f>
        <v>0</v>
      </c>
      <c r="G67" s="378">
        <f>IF(G42="M",0,G42)-IF(G43="M",0,G43)-IF(G44="M",0,G44)</f>
        <v>0</v>
      </c>
      <c r="H67" s="250"/>
      <c r="I67" s="225"/>
    </row>
    <row r="68" spans="2:9" ht="15.75">
      <c r="B68" s="200" t="s">
        <v>181</v>
      </c>
      <c r="C68" s="206"/>
      <c r="D68" s="376"/>
      <c r="E68" s="376"/>
      <c r="F68" s="376"/>
      <c r="G68" s="376"/>
      <c r="H68" s="250"/>
      <c r="I68" s="225"/>
    </row>
    <row r="69" spans="2:9" ht="15.75">
      <c r="B69" s="205"/>
      <c r="C69" s="198" t="s">
        <v>190</v>
      </c>
      <c r="D69" s="376">
        <f>IF('Table 1'!E10="M",0,'Table 1'!E10)+IF('Table 3A'!D10="M",0,'Table 3A'!D10)</f>
        <v>0</v>
      </c>
      <c r="E69" s="376">
        <f>IF('Table 1'!F10="M",0,'Table 1'!F10)+IF('Table 3A'!E10="M",0,'Table 3A'!E10)</f>
        <v>0</v>
      </c>
      <c r="F69" s="376">
        <f>IF('Table 1'!G10="M",0,'Table 1'!G10)+IF('Table 3A'!F10="M",0,'Table 3A'!F10)</f>
        <v>0</v>
      </c>
      <c r="G69" s="376">
        <f>IF('Table 1'!H10="M",0,'Table 1'!H10)+IF('Table 3A'!G10="M",0,'Table 3A'!G10)</f>
        <v>0</v>
      </c>
      <c r="H69" s="250"/>
      <c r="I69" s="225"/>
    </row>
    <row r="70" spans="2:9" ht="15.75">
      <c r="B70" s="205"/>
      <c r="C70" s="198" t="s">
        <v>191</v>
      </c>
      <c r="D70" s="376"/>
      <c r="E70" s="376">
        <f>IF(E46="M",0,E46)-IF('Table 1'!F18="M",0,'Table 1'!F18)+IF('Table 1'!E18="M",0,'Table 1'!E18)</f>
        <v>0</v>
      </c>
      <c r="F70" s="376">
        <f>IF(F46="M",0,F46)-IF('Table 1'!G18="M",0,'Table 1'!G18)+IF('Table 1'!F18="M",0,'Table 1'!F18)</f>
        <v>0</v>
      </c>
      <c r="G70" s="376">
        <f>IF(G46="M",0,G46)-IF('Table 1'!H18="M",0,'Table 1'!H18)+IF('Table 1'!G18="M",0,'Table 1'!G18)</f>
        <v>0</v>
      </c>
      <c r="H70" s="250"/>
      <c r="I70" s="225"/>
    </row>
    <row r="71" spans="2:9" ht="23.25">
      <c r="B71" s="207"/>
      <c r="C71" s="202" t="s">
        <v>192</v>
      </c>
      <c r="D71" s="382">
        <f>IF('Table 1'!E18="M",0,'Table 1'!E18)-SUM('Table 3B'!D49,'Table 3C'!D49,'Table 3D'!D49,'Table 3E'!D49)</f>
        <v>0</v>
      </c>
      <c r="E71" s="382">
        <f>IF('Table 1'!F18="M",0,'Table 1'!F18)-SUM('Table 3B'!E49,'Table 3C'!E49,'Table 3D'!E49,'Table 3E'!E49)</f>
        <v>0</v>
      </c>
      <c r="F71" s="382">
        <f>IF('Table 1'!G18="M",0,'Table 1'!G18)-SUM('Table 3B'!F49,'Table 3C'!F49,'Table 3D'!F49,'Table 3E'!F49)</f>
        <v>0</v>
      </c>
      <c r="G71" s="382">
        <f>IF('Table 1'!H18="M",0,'Table 1'!H18)-SUM('Table 3B'!G49,'Table 3C'!G49,'Table 3D'!G49,'Table 3E'!G49)</f>
        <v>0</v>
      </c>
      <c r="H71" s="276"/>
      <c r="I71" s="277"/>
    </row>
  </sheetData>
  <sheetProtection password="CA3F" sheet="1" objects="1" scenarios="1"/>
  <mergeCells count="2">
    <mergeCell ref="E6:F6"/>
    <mergeCell ref="D57:G57"/>
  </mergeCells>
  <conditionalFormatting sqref="D57:G57">
    <cfRule type="expression" priority="1" dxfId="2" stopIfTrue="1">
      <formula>COUNTA(D10:G10,D12:G27,D29:G31,D33:G36,D38:G40,D42:G44,D46:G46)/124*100&lt;&gt;100</formula>
    </cfRule>
  </conditionalFormatting>
  <printOptions horizontalCentered="1" verticalCentered="1"/>
  <pageMargins left="0.31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K75"/>
  <sheetViews>
    <sheetView showGridLines="0" defaultGridColor="0" zoomScale="85" zoomScaleNormal="85" colorId="22" workbookViewId="0" topLeftCell="B25">
      <selection activeCell="B1" sqref="B1"/>
    </sheetView>
  </sheetViews>
  <sheetFormatPr defaultColWidth="9.77734375" defaultRowHeight="15"/>
  <cols>
    <col min="1" max="1" width="7.21484375" style="239" hidden="1" customWidth="1"/>
    <col min="2" max="2" width="3.77734375" style="231" customWidth="1"/>
    <col min="3" max="3" width="55.5546875" style="237" customWidth="1"/>
    <col min="4" max="7" width="13.3359375" style="231" customWidth="1"/>
    <col min="8" max="8" width="86.6640625" style="231" customWidth="1"/>
    <col min="9" max="9" width="5.3359375" style="231" customWidth="1"/>
    <col min="10" max="10" width="0.9921875" style="231" customWidth="1"/>
    <col min="11" max="11" width="0.55078125" style="231" customWidth="1"/>
    <col min="12" max="12" width="9.77734375" style="231" customWidth="1"/>
    <col min="13" max="13" width="40.77734375" style="231" customWidth="1"/>
    <col min="14" max="16384" width="9.77734375" style="231" customWidth="1"/>
  </cols>
  <sheetData>
    <row r="1" spans="1:3" ht="15">
      <c r="A1" s="34"/>
      <c r="B1" s="167"/>
      <c r="C1" s="168"/>
    </row>
    <row r="2" spans="1:11" ht="18">
      <c r="A2" s="34"/>
      <c r="B2" s="182" t="s">
        <v>44</v>
      </c>
      <c r="C2" s="44" t="s">
        <v>80</v>
      </c>
      <c r="D2" s="240"/>
      <c r="K2" s="215"/>
    </row>
    <row r="3" spans="1:11" ht="18">
      <c r="A3" s="34"/>
      <c r="B3" s="182"/>
      <c r="C3" s="44" t="s">
        <v>81</v>
      </c>
      <c r="D3" s="240"/>
      <c r="K3" s="215"/>
    </row>
    <row r="4" spans="1:11" ht="16.5" thickBot="1">
      <c r="A4" s="34"/>
      <c r="B4" s="182"/>
      <c r="C4" s="50"/>
      <c r="D4" s="286"/>
      <c r="K4" s="215"/>
    </row>
    <row r="5" spans="1:11" ht="16.5" thickTop="1">
      <c r="A5" s="112"/>
      <c r="B5" s="113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57"/>
      <c r="C6" s="47" t="str">
        <f>'Cover page'!E13</f>
        <v>Member state: Hungary</v>
      </c>
      <c r="D6" s="25"/>
      <c r="E6" s="468" t="s">
        <v>2</v>
      </c>
      <c r="F6" s="468"/>
      <c r="G6" s="27"/>
      <c r="H6" s="260"/>
      <c r="I6" s="270"/>
    </row>
    <row r="7" spans="1:9" ht="15.75">
      <c r="A7" s="114"/>
      <c r="B7" s="57"/>
      <c r="C7" s="230" t="s">
        <v>575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62"/>
      <c r="I7" s="270"/>
    </row>
    <row r="8" spans="1:9" ht="15.75">
      <c r="A8" s="114"/>
      <c r="B8" s="57"/>
      <c r="C8" s="318" t="str">
        <f>'Cover page'!E14</f>
        <v>Date: 30/09/2011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57"/>
      <c r="C9" s="48"/>
      <c r="D9" s="243"/>
      <c r="E9" s="243"/>
      <c r="F9" s="243"/>
      <c r="G9" s="299"/>
      <c r="H9" s="290"/>
      <c r="I9" s="270"/>
    </row>
    <row r="10" spans="1:9" ht="17.25" thickBot="1" thickTop="1">
      <c r="A10" s="310" t="s">
        <v>413</v>
      </c>
      <c r="B10" s="57"/>
      <c r="C10" s="115" t="s">
        <v>111</v>
      </c>
      <c r="D10" s="340">
        <v>1422512</v>
      </c>
      <c r="E10" s="340">
        <v>923789</v>
      </c>
      <c r="F10" s="340">
        <v>962328</v>
      </c>
      <c r="G10" s="341">
        <v>934427</v>
      </c>
      <c r="H10" s="141"/>
      <c r="I10" s="270"/>
    </row>
    <row r="11" spans="1:9" ht="6" customHeight="1" thickTop="1">
      <c r="A11" s="310"/>
      <c r="B11" s="57"/>
      <c r="C11" s="461"/>
      <c r="D11" s="457"/>
      <c r="E11" s="457"/>
      <c r="F11" s="457"/>
      <c r="G11" s="458"/>
      <c r="H11" s="144"/>
      <c r="I11" s="270"/>
    </row>
    <row r="12" spans="1:9" s="226" customFormat="1" ht="16.5" customHeight="1">
      <c r="A12" s="310" t="s">
        <v>414</v>
      </c>
      <c r="B12" s="116"/>
      <c r="C12" s="460" t="s">
        <v>142</v>
      </c>
      <c r="D12" s="459">
        <f>IF(AND(D13="M",D14="M",D15="M",D22="M",D27="M"),"M",D13+D14+D15+D22+D27)</f>
        <v>-250629</v>
      </c>
      <c r="E12" s="459">
        <f>IF(AND(E13="M",E14="M",E15="M",E22="M",E27="M"),"M",E13+E14+E15+E22+E27)</f>
        <v>1292872.9999999998</v>
      </c>
      <c r="F12" s="459">
        <f>IF(AND(F13="M",F14="M",F15="M",F22="M",F27="M"),"M",F13+F14+F15+F22+F27)</f>
        <v>-56454.999999999796</v>
      </c>
      <c r="G12" s="459">
        <f>IF(AND(G13="M",G14="M",G15="M",G22="M",G27="M"),"M",G13+G14+G15+G22+G27)</f>
        <v>-371414</v>
      </c>
      <c r="H12" s="384"/>
      <c r="I12" s="291"/>
    </row>
    <row r="13" spans="1:9" s="226" customFormat="1" ht="16.5" customHeight="1">
      <c r="A13" s="310" t="s">
        <v>415</v>
      </c>
      <c r="B13" s="117"/>
      <c r="C13" s="385" t="s">
        <v>87</v>
      </c>
      <c r="D13" s="386">
        <v>2188.0000000000164</v>
      </c>
      <c r="E13" s="386">
        <v>1464538.9999999998</v>
      </c>
      <c r="F13" s="386">
        <v>-693595.9999999999</v>
      </c>
      <c r="G13" s="386">
        <v>-55384.99999999996</v>
      </c>
      <c r="H13" s="384"/>
      <c r="I13" s="291"/>
    </row>
    <row r="14" spans="1:9" s="226" customFormat="1" ht="16.5" customHeight="1">
      <c r="A14" s="310" t="s">
        <v>416</v>
      </c>
      <c r="B14" s="117"/>
      <c r="C14" s="385" t="s">
        <v>97</v>
      </c>
      <c r="D14" s="386">
        <v>-13162</v>
      </c>
      <c r="E14" s="386">
        <v>-12508</v>
      </c>
      <c r="F14" s="386">
        <v>-119446.99999999999</v>
      </c>
      <c r="G14" s="386">
        <v>-76566</v>
      </c>
      <c r="H14" s="384"/>
      <c r="I14" s="291"/>
    </row>
    <row r="15" spans="1:9" s="226" customFormat="1" ht="16.5" customHeight="1">
      <c r="A15" s="310" t="s">
        <v>417</v>
      </c>
      <c r="B15" s="117"/>
      <c r="C15" s="385" t="s">
        <v>45</v>
      </c>
      <c r="D15" s="386">
        <v>-237390.00000000003</v>
      </c>
      <c r="E15" s="386">
        <v>-39059</v>
      </c>
      <c r="F15" s="386">
        <v>596054.0000000001</v>
      </c>
      <c r="G15" s="386">
        <v>-274967</v>
      </c>
      <c r="H15" s="384"/>
      <c r="I15" s="291"/>
    </row>
    <row r="16" spans="1:9" s="226" customFormat="1" ht="16.5" customHeight="1">
      <c r="A16" s="310" t="s">
        <v>418</v>
      </c>
      <c r="B16" s="117"/>
      <c r="C16" s="387" t="s">
        <v>77</v>
      </c>
      <c r="D16" s="388">
        <v>2323735</v>
      </c>
      <c r="E16" s="389">
        <v>2024822</v>
      </c>
      <c r="F16" s="389">
        <v>3653315</v>
      </c>
      <c r="G16" s="390">
        <v>2452759.089954</v>
      </c>
      <c r="H16" s="384"/>
      <c r="I16" s="291"/>
    </row>
    <row r="17" spans="1:9" s="226" customFormat="1" ht="16.5" customHeight="1">
      <c r="A17" s="310" t="s">
        <v>419</v>
      </c>
      <c r="B17" s="117"/>
      <c r="C17" s="387" t="s">
        <v>78</v>
      </c>
      <c r="D17" s="391">
        <v>-2561125</v>
      </c>
      <c r="E17" s="392">
        <v>-2063881</v>
      </c>
      <c r="F17" s="392">
        <v>-3057261</v>
      </c>
      <c r="G17" s="393">
        <v>-2727726.089954</v>
      </c>
      <c r="H17" s="384"/>
      <c r="I17" s="291"/>
    </row>
    <row r="18" spans="1:9" s="226" customFormat="1" ht="16.5" customHeight="1">
      <c r="A18" s="310" t="s">
        <v>420</v>
      </c>
      <c r="B18" s="117"/>
      <c r="C18" s="394" t="s">
        <v>134</v>
      </c>
      <c r="D18" s="386">
        <v>-65102.00000000001</v>
      </c>
      <c r="E18" s="386">
        <v>-23258.999999999993</v>
      </c>
      <c r="F18" s="386">
        <v>60648.00000000002</v>
      </c>
      <c r="G18" s="386">
        <v>-89426</v>
      </c>
      <c r="H18" s="384"/>
      <c r="I18" s="291"/>
    </row>
    <row r="19" spans="1:9" s="226" customFormat="1" ht="16.5" customHeight="1">
      <c r="A19" s="310" t="s">
        <v>421</v>
      </c>
      <c r="B19" s="117"/>
      <c r="C19" s="394" t="s">
        <v>128</v>
      </c>
      <c r="D19" s="386">
        <v>-172288</v>
      </c>
      <c r="E19" s="386">
        <v>-15800</v>
      </c>
      <c r="F19" s="386">
        <v>535406.0000000001</v>
      </c>
      <c r="G19" s="386">
        <v>-185541</v>
      </c>
      <c r="H19" s="384"/>
      <c r="I19" s="291"/>
    </row>
    <row r="20" spans="1:9" s="226" customFormat="1" ht="16.5" customHeight="1">
      <c r="A20" s="310" t="s">
        <v>422</v>
      </c>
      <c r="B20" s="117"/>
      <c r="C20" s="395" t="s">
        <v>124</v>
      </c>
      <c r="D20" s="396">
        <v>11856</v>
      </c>
      <c r="E20" s="397">
        <v>17713</v>
      </c>
      <c r="F20" s="397">
        <v>732710</v>
      </c>
      <c r="G20" s="398">
        <v>21505.30495400001</v>
      </c>
      <c r="H20" s="384"/>
      <c r="I20" s="291"/>
    </row>
    <row r="21" spans="1:9" s="226" customFormat="1" ht="16.5" customHeight="1">
      <c r="A21" s="310" t="s">
        <v>423</v>
      </c>
      <c r="B21" s="117"/>
      <c r="C21" s="395" t="s">
        <v>125</v>
      </c>
      <c r="D21" s="399">
        <v>-184144</v>
      </c>
      <c r="E21" s="400">
        <v>-33513</v>
      </c>
      <c r="F21" s="400">
        <v>-197303.99999999988</v>
      </c>
      <c r="G21" s="401">
        <v>-207046.30495400002</v>
      </c>
      <c r="H21" s="384"/>
      <c r="I21" s="291"/>
    </row>
    <row r="22" spans="1:9" s="226" customFormat="1" ht="16.5" customHeight="1">
      <c r="A22" s="310" t="s">
        <v>424</v>
      </c>
      <c r="B22" s="117"/>
      <c r="C22" s="385" t="s">
        <v>46</v>
      </c>
      <c r="D22" s="386">
        <v>-64603.00000000001</v>
      </c>
      <c r="E22" s="386">
        <v>-146226</v>
      </c>
      <c r="F22" s="386">
        <v>23263.999999999996</v>
      </c>
      <c r="G22" s="386">
        <v>-929.9999999999926</v>
      </c>
      <c r="H22" s="384"/>
      <c r="I22" s="291"/>
    </row>
    <row r="23" spans="1:9" s="226" customFormat="1" ht="16.5" customHeight="1">
      <c r="A23" s="310" t="s">
        <v>425</v>
      </c>
      <c r="B23" s="117"/>
      <c r="C23" s="394" t="s">
        <v>143</v>
      </c>
      <c r="D23" s="386">
        <v>719.0000000000001</v>
      </c>
      <c r="E23" s="386">
        <v>-889</v>
      </c>
      <c r="F23" s="386">
        <v>551</v>
      </c>
      <c r="G23" s="386">
        <v>5.999999999999978</v>
      </c>
      <c r="H23" s="384"/>
      <c r="I23" s="291"/>
    </row>
    <row r="24" spans="1:9" s="226" customFormat="1" ht="16.5" customHeight="1">
      <c r="A24" s="310" t="s">
        <v>426</v>
      </c>
      <c r="B24" s="117"/>
      <c r="C24" s="394" t="s">
        <v>135</v>
      </c>
      <c r="D24" s="386">
        <v>-65322.00000000001</v>
      </c>
      <c r="E24" s="386">
        <v>-145337</v>
      </c>
      <c r="F24" s="386">
        <v>22712.999999999996</v>
      </c>
      <c r="G24" s="386">
        <v>-935.9999999999926</v>
      </c>
      <c r="H24" s="384"/>
      <c r="I24" s="291"/>
    </row>
    <row r="25" spans="1:9" s="226" customFormat="1" ht="16.5" customHeight="1">
      <c r="A25" s="310" t="s">
        <v>427</v>
      </c>
      <c r="B25" s="117"/>
      <c r="C25" s="395" t="s">
        <v>129</v>
      </c>
      <c r="D25" s="402">
        <v>27309</v>
      </c>
      <c r="E25" s="403">
        <v>22354</v>
      </c>
      <c r="F25" s="403">
        <v>40600</v>
      </c>
      <c r="G25" s="404">
        <v>30236.2</v>
      </c>
      <c r="H25" s="384"/>
      <c r="I25" s="291"/>
    </row>
    <row r="26" spans="1:9" s="226" customFormat="1" ht="16.5" customHeight="1">
      <c r="A26" s="310" t="s">
        <v>428</v>
      </c>
      <c r="B26" s="117"/>
      <c r="C26" s="395" t="s">
        <v>130</v>
      </c>
      <c r="D26" s="402">
        <v>-92631</v>
      </c>
      <c r="E26" s="403">
        <v>-167691</v>
      </c>
      <c r="F26" s="403">
        <v>-17887.000000000004</v>
      </c>
      <c r="G26" s="404">
        <v>-31172.199999999993</v>
      </c>
      <c r="H26" s="384"/>
      <c r="I26" s="291"/>
    </row>
    <row r="27" spans="1:9" s="226" customFormat="1" ht="16.5" customHeight="1">
      <c r="A27" s="310" t="s">
        <v>429</v>
      </c>
      <c r="B27" s="117"/>
      <c r="C27" s="385" t="s">
        <v>88</v>
      </c>
      <c r="D27" s="386">
        <v>62338.000000000015</v>
      </c>
      <c r="E27" s="386">
        <v>26127</v>
      </c>
      <c r="F27" s="386">
        <v>137269.99999999997</v>
      </c>
      <c r="G27" s="386">
        <v>36433.99999999998</v>
      </c>
      <c r="H27" s="384"/>
      <c r="I27" s="291"/>
    </row>
    <row r="28" spans="1:9" s="226" customFormat="1" ht="16.5" customHeight="1">
      <c r="A28" s="310"/>
      <c r="B28" s="117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430</v>
      </c>
      <c r="B29" s="117"/>
      <c r="C29" s="127" t="s">
        <v>252</v>
      </c>
      <c r="D29" s="383">
        <f>IF(AND(D30="M",D31="M",D33="M",D34="M",D36="M",D38="M",D39="M",D40="M"),"M",SUM(D30:D31)+SUM(D33:D34)+D36+SUM(D38:D40))</f>
        <v>-163364.99999999854</v>
      </c>
      <c r="E29" s="383">
        <f>IF(AND(E30="M",E31="M",E33="M",E34="M",E36="M",E38="M",E39="M",E40="M"),"M",SUM(E30:E31)+SUM(E33:E34)+E36+SUM(E38:E40))</f>
        <v>206738.0000000006</v>
      </c>
      <c r="F29" s="383">
        <f>IF(AND(F30="M",F31="M",F33="M",F34="M",F36="M",F38="M",F39="M",F40="M"),"M",SUM(F30:F31)+SUM(F33:F34)+F36+SUM(F38:F40))</f>
        <v>62229.99999999786</v>
      </c>
      <c r="G29" s="383">
        <f>IF(AND(G30="M",G31="M",G33="M",G34="M",G36="M",G38="M",G39="M",G40="M"),"M",SUM(G30:G31)+SUM(G33:G34)+G36+SUM(G38:G40))</f>
        <v>467878.65607400186</v>
      </c>
      <c r="H29" s="384"/>
      <c r="I29" s="291"/>
    </row>
    <row r="30" spans="1:9" s="226" customFormat="1" ht="16.5" customHeight="1">
      <c r="A30" s="310" t="s">
        <v>431</v>
      </c>
      <c r="B30" s="117"/>
      <c r="C30" s="385" t="s">
        <v>91</v>
      </c>
      <c r="D30" s="386">
        <v>34158</v>
      </c>
      <c r="E30" s="386">
        <v>22999.000000000004</v>
      </c>
      <c r="F30" s="386">
        <v>293285</v>
      </c>
      <c r="G30" s="386">
        <v>25220</v>
      </c>
      <c r="H30" s="384"/>
      <c r="I30" s="291"/>
    </row>
    <row r="31" spans="1:9" s="226" customFormat="1" ht="16.5" customHeight="1">
      <c r="A31" s="310" t="s">
        <v>432</v>
      </c>
      <c r="B31" s="117"/>
      <c r="C31" s="385" t="s">
        <v>101</v>
      </c>
      <c r="D31" s="386">
        <v>-131148.99999999997</v>
      </c>
      <c r="E31" s="386">
        <v>11213.999999999998</v>
      </c>
      <c r="F31" s="386">
        <v>-194969</v>
      </c>
      <c r="G31" s="386">
        <v>93300</v>
      </c>
      <c r="H31" s="384"/>
      <c r="I31" s="291"/>
    </row>
    <row r="32" spans="1:9" s="226" customFormat="1" ht="16.5" customHeight="1">
      <c r="A32" s="310"/>
      <c r="B32" s="117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433</v>
      </c>
      <c r="B33" s="117"/>
      <c r="C33" s="385" t="s">
        <v>99</v>
      </c>
      <c r="D33" s="386">
        <v>-4367.844181052078</v>
      </c>
      <c r="E33" s="386">
        <v>101114.12443349764</v>
      </c>
      <c r="F33" s="386">
        <v>-12195.090094327497</v>
      </c>
      <c r="G33" s="386">
        <v>-24958.44715811745</v>
      </c>
      <c r="H33" s="384"/>
      <c r="I33" s="291"/>
    </row>
    <row r="34" spans="1:9" s="226" customFormat="1" ht="16.5" customHeight="1">
      <c r="A34" s="310" t="s">
        <v>434</v>
      </c>
      <c r="B34" s="117"/>
      <c r="C34" s="385" t="s">
        <v>98</v>
      </c>
      <c r="D34" s="386">
        <v>-47826.833243884</v>
      </c>
      <c r="E34" s="386">
        <v>-67773.97679145035</v>
      </c>
      <c r="F34" s="386">
        <v>-23079.378154513437</v>
      </c>
      <c r="G34" s="386">
        <v>254.87436539485861</v>
      </c>
      <c r="H34" s="384"/>
      <c r="I34" s="291"/>
    </row>
    <row r="35" spans="1:9" s="226" customFormat="1" ht="16.5" customHeight="1">
      <c r="A35" s="310" t="s">
        <v>435</v>
      </c>
      <c r="B35" s="117"/>
      <c r="C35" s="394" t="s">
        <v>123</v>
      </c>
      <c r="D35" s="386">
        <v>-5037</v>
      </c>
      <c r="E35" s="386">
        <v>-10036</v>
      </c>
      <c r="F35" s="386">
        <v>-20743</v>
      </c>
      <c r="G35" s="386">
        <v>20867.656074</v>
      </c>
      <c r="H35" s="384"/>
      <c r="I35" s="291"/>
    </row>
    <row r="36" spans="1:9" s="226" customFormat="1" ht="16.5" customHeight="1">
      <c r="A36" s="310" t="s">
        <v>436</v>
      </c>
      <c r="B36" s="117"/>
      <c r="C36" s="411" t="s">
        <v>100</v>
      </c>
      <c r="D36" s="386">
        <v>-1217</v>
      </c>
      <c r="E36" s="386">
        <v>-6236</v>
      </c>
      <c r="F36" s="386">
        <v>-43667</v>
      </c>
      <c r="G36" s="386">
        <v>2282.842351</v>
      </c>
      <c r="H36" s="384"/>
      <c r="I36" s="291"/>
    </row>
    <row r="37" spans="1:9" s="226" customFormat="1" ht="16.5" customHeight="1">
      <c r="A37" s="310"/>
      <c r="B37" s="117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437</v>
      </c>
      <c r="B38" s="117"/>
      <c r="C38" s="385" t="s">
        <v>144</v>
      </c>
      <c r="D38" s="386">
        <v>-12962.322575062513</v>
      </c>
      <c r="E38" s="386">
        <v>145420.85235795332</v>
      </c>
      <c r="F38" s="386">
        <v>29455.46824883879</v>
      </c>
      <c r="G38" s="386">
        <v>371779.3865157245</v>
      </c>
      <c r="H38" s="384"/>
      <c r="I38" s="291"/>
    </row>
    <row r="39" spans="1:9" s="226" customFormat="1" ht="16.5" customHeight="1">
      <c r="A39" s="310" t="s">
        <v>438</v>
      </c>
      <c r="B39" s="117"/>
      <c r="C39" s="385" t="s">
        <v>145</v>
      </c>
      <c r="D39" s="386">
        <v>0</v>
      </c>
      <c r="E39" s="386">
        <v>0</v>
      </c>
      <c r="F39" s="386">
        <v>13400</v>
      </c>
      <c r="G39" s="386">
        <v>0</v>
      </c>
      <c r="H39" s="384"/>
      <c r="I39" s="291"/>
    </row>
    <row r="40" spans="1:9" s="226" customFormat="1" ht="16.5" customHeight="1">
      <c r="A40" s="310" t="s">
        <v>439</v>
      </c>
      <c r="B40" s="117"/>
      <c r="C40" s="385" t="s">
        <v>146</v>
      </c>
      <c r="D40" s="386">
        <v>0</v>
      </c>
      <c r="E40" s="386">
        <v>0</v>
      </c>
      <c r="F40" s="386">
        <v>0</v>
      </c>
      <c r="G40" s="386">
        <v>0</v>
      </c>
      <c r="H40" s="384"/>
      <c r="I40" s="291"/>
    </row>
    <row r="41" spans="1:9" s="226" customFormat="1" ht="16.5" customHeight="1">
      <c r="A41" s="310"/>
      <c r="B41" s="117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440</v>
      </c>
      <c r="B42" s="117"/>
      <c r="C42" s="127" t="s">
        <v>92</v>
      </c>
      <c r="D42" s="386">
        <v>-30610</v>
      </c>
      <c r="E42" s="386">
        <v>-979</v>
      </c>
      <c r="F42" s="386">
        <v>-37666</v>
      </c>
      <c r="G42" s="386">
        <v>41831.34392599994</v>
      </c>
      <c r="H42" s="384"/>
      <c r="I42" s="291"/>
    </row>
    <row r="43" spans="1:9" s="226" customFormat="1" ht="16.5" customHeight="1">
      <c r="A43" s="310" t="s">
        <v>441</v>
      </c>
      <c r="B43" s="117"/>
      <c r="C43" s="385" t="s">
        <v>110</v>
      </c>
      <c r="D43" s="386">
        <v>-30610</v>
      </c>
      <c r="E43" s="386">
        <v>-979</v>
      </c>
      <c r="F43" s="386">
        <v>-37666</v>
      </c>
      <c r="G43" s="386">
        <v>41831.34392599994</v>
      </c>
      <c r="H43" s="384"/>
      <c r="I43" s="291"/>
    </row>
    <row r="44" spans="1:9" s="226" customFormat="1" ht="16.5" customHeight="1">
      <c r="A44" s="310" t="s">
        <v>442</v>
      </c>
      <c r="B44" s="117"/>
      <c r="C44" s="385" t="s">
        <v>90</v>
      </c>
      <c r="D44" s="386">
        <v>0</v>
      </c>
      <c r="E44" s="386">
        <v>0</v>
      </c>
      <c r="F44" s="386">
        <v>0</v>
      </c>
      <c r="G44" s="386">
        <v>0</v>
      </c>
      <c r="H44" s="384"/>
      <c r="I44" s="291"/>
    </row>
    <row r="45" spans="1:9" s="226" customFormat="1" ht="13.5" customHeight="1" thickBot="1">
      <c r="A45" s="310"/>
      <c r="B45" s="117"/>
      <c r="C45" s="118"/>
      <c r="D45" s="412"/>
      <c r="E45" s="413"/>
      <c r="F45" s="413"/>
      <c r="G45" s="414"/>
      <c r="H45" s="415"/>
      <c r="I45" s="291"/>
    </row>
    <row r="46" spans="1:9" s="226" customFormat="1" ht="21.75" customHeight="1" thickBot="1" thickTop="1">
      <c r="A46" s="312" t="s">
        <v>443</v>
      </c>
      <c r="B46" s="117"/>
      <c r="C46" s="115" t="s">
        <v>152</v>
      </c>
      <c r="D46" s="343">
        <v>977908.0000000013</v>
      </c>
      <c r="E46" s="343">
        <v>2422421.0000000005</v>
      </c>
      <c r="F46" s="343">
        <v>930436.9999999981</v>
      </c>
      <c r="G46" s="344">
        <v>1072723.0000000019</v>
      </c>
      <c r="H46" s="143"/>
      <c r="I46" s="291"/>
    </row>
    <row r="47" spans="1:9" ht="9" customHeight="1" thickBot="1" thickTop="1">
      <c r="A47" s="310"/>
      <c r="B47" s="57"/>
      <c r="C47" s="120"/>
      <c r="D47" s="345"/>
      <c r="E47" s="345"/>
      <c r="F47" s="345"/>
      <c r="G47" s="345"/>
      <c r="H47" s="145"/>
      <c r="I47" s="270"/>
    </row>
    <row r="48" spans="1:9" ht="9" customHeight="1" thickBot="1" thickTop="1">
      <c r="A48" s="310"/>
      <c r="B48" s="57"/>
      <c r="C48" s="121"/>
      <c r="D48" s="346"/>
      <c r="E48" s="347"/>
      <c r="F48" s="347"/>
      <c r="G48" s="347"/>
      <c r="H48" s="146"/>
      <c r="I48" s="270"/>
    </row>
    <row r="49" spans="1:9" ht="18.75" thickBot="1" thickTop="1">
      <c r="A49" s="310" t="s">
        <v>444</v>
      </c>
      <c r="B49" s="57"/>
      <c r="C49" s="115" t="s">
        <v>157</v>
      </c>
      <c r="D49" s="340">
        <v>16040537</v>
      </c>
      <c r="E49" s="340">
        <v>18395361</v>
      </c>
      <c r="F49" s="340">
        <v>19267187</v>
      </c>
      <c r="G49" s="341">
        <v>20433309</v>
      </c>
      <c r="H49" s="141"/>
      <c r="I49" s="270"/>
    </row>
    <row r="50" spans="1:9" ht="15.75" thickTop="1">
      <c r="A50" s="310" t="s">
        <v>445</v>
      </c>
      <c r="B50" s="57"/>
      <c r="C50" s="385" t="s">
        <v>153</v>
      </c>
      <c r="D50" s="386">
        <v>16113851</v>
      </c>
      <c r="E50" s="386">
        <v>18536272</v>
      </c>
      <c r="F50" s="386">
        <v>19466709</v>
      </c>
      <c r="G50" s="386">
        <v>20539432</v>
      </c>
      <c r="H50" s="384"/>
      <c r="I50" s="270"/>
    </row>
    <row r="51" spans="1:9" ht="15">
      <c r="A51" s="310" t="s">
        <v>446</v>
      </c>
      <c r="B51" s="57"/>
      <c r="C51" s="453" t="s">
        <v>160</v>
      </c>
      <c r="D51" s="454">
        <v>73314</v>
      </c>
      <c r="E51" s="454">
        <v>140911</v>
      </c>
      <c r="F51" s="454">
        <v>199522</v>
      </c>
      <c r="G51" s="454">
        <v>106123</v>
      </c>
      <c r="H51" s="455"/>
      <c r="I51" s="270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300"/>
      <c r="I52" s="270"/>
    </row>
    <row r="53" spans="1:11" ht="20.25" thickBot="1" thickTop="1">
      <c r="A53" s="114"/>
      <c r="B53" s="57"/>
      <c r="C53" s="122" t="s">
        <v>94</v>
      </c>
      <c r="D53" s="293"/>
      <c r="E53" s="293"/>
      <c r="F53" s="293"/>
      <c r="G53" s="293"/>
      <c r="H53" s="294"/>
      <c r="I53" s="270"/>
      <c r="K53" s="215"/>
    </row>
    <row r="54" spans="1:11" ht="8.25" customHeight="1" thickTop="1">
      <c r="A54" s="114"/>
      <c r="B54" s="57"/>
      <c r="C54" s="123"/>
      <c r="D54" s="295"/>
      <c r="E54" s="296"/>
      <c r="F54" s="296"/>
      <c r="G54" s="296"/>
      <c r="H54" s="296"/>
      <c r="I54" s="270"/>
      <c r="K54" s="215"/>
    </row>
    <row r="55" spans="1:11" ht="15.75">
      <c r="A55" s="114"/>
      <c r="B55" s="57"/>
      <c r="C55" s="181"/>
      <c r="D55" s="215"/>
      <c r="E55" s="228"/>
      <c r="F55" s="228"/>
      <c r="G55" s="215"/>
      <c r="H55" s="228"/>
      <c r="I55" s="270"/>
      <c r="K55" s="215"/>
    </row>
    <row r="56" spans="1:11" ht="15.75">
      <c r="A56" s="114"/>
      <c r="B56" s="57"/>
      <c r="C56" s="24" t="s">
        <v>147</v>
      </c>
      <c r="D56" s="215"/>
      <c r="E56" s="228"/>
      <c r="F56" s="228"/>
      <c r="G56" s="215" t="s">
        <v>93</v>
      </c>
      <c r="H56" s="228"/>
      <c r="I56" s="270"/>
      <c r="K56" s="215"/>
    </row>
    <row r="57" spans="1:11" ht="15.75">
      <c r="A57" s="114"/>
      <c r="B57" s="57"/>
      <c r="C57" s="47" t="s">
        <v>151</v>
      </c>
      <c r="D57" s="215"/>
      <c r="E57" s="228"/>
      <c r="F57" s="228"/>
      <c r="G57" s="215" t="s">
        <v>149</v>
      </c>
      <c r="H57" s="228"/>
      <c r="I57" s="270"/>
      <c r="K57" s="215"/>
    </row>
    <row r="58" spans="1:11" ht="15.75">
      <c r="A58" s="114"/>
      <c r="B58" s="57"/>
      <c r="C58" s="47" t="s">
        <v>141</v>
      </c>
      <c r="D58" s="215"/>
      <c r="E58" s="228"/>
      <c r="F58" s="228"/>
      <c r="H58" s="228"/>
      <c r="I58" s="270"/>
      <c r="K58" s="215"/>
    </row>
    <row r="59" spans="1:11" ht="9.75" customHeight="1" thickBot="1">
      <c r="A59" s="124"/>
      <c r="B59" s="125"/>
      <c r="C59" s="169"/>
      <c r="D59" s="301"/>
      <c r="E59" s="302"/>
      <c r="F59" s="302"/>
      <c r="G59" s="302"/>
      <c r="H59" s="302"/>
      <c r="I59" s="272"/>
      <c r="K59" s="215"/>
    </row>
    <row r="60" spans="2:11" ht="16.5" thickTop="1">
      <c r="B60" s="303"/>
      <c r="C60" s="242"/>
      <c r="D60" s="273"/>
      <c r="E60" s="304"/>
      <c r="F60" s="304"/>
      <c r="G60" s="304"/>
      <c r="H60" s="304"/>
      <c r="I60" s="215"/>
      <c r="J60" s="215"/>
      <c r="K60" s="215"/>
    </row>
    <row r="61" spans="4:8" ht="15.75">
      <c r="D61" s="273"/>
      <c r="E61" s="305"/>
      <c r="F61" s="305"/>
      <c r="G61" s="305"/>
      <c r="H61" s="305"/>
    </row>
    <row r="62" spans="2:10" ht="30" customHeight="1">
      <c r="B62" s="203" t="s">
        <v>172</v>
      </c>
      <c r="C62" s="196"/>
      <c r="D62" s="469" t="str">
        <f>IF(COUNTA(D10:G10,D12:G27,D29:G31,D33:G36,D38:G40,D42:G44,D46:G46,D49:G51)/136*100=100,"OK - Table 3B is fully completed","WARNING - Table 3B is not fully completed, please fill in figure, L, M or 0")</f>
        <v>OK - Table 3B is fully completed</v>
      </c>
      <c r="E62" s="469"/>
      <c r="F62" s="469"/>
      <c r="G62" s="469"/>
      <c r="H62" s="275"/>
      <c r="I62" s="224"/>
      <c r="J62" s="238"/>
    </row>
    <row r="63" spans="2:10" ht="15">
      <c r="B63" s="186" t="s">
        <v>173</v>
      </c>
      <c r="C63" s="110"/>
      <c r="D63" s="37"/>
      <c r="E63" s="37"/>
      <c r="F63" s="37"/>
      <c r="G63" s="37"/>
      <c r="H63" s="250"/>
      <c r="I63" s="225"/>
      <c r="J63" s="238"/>
    </row>
    <row r="64" spans="2:10" ht="15.75">
      <c r="B64" s="205"/>
      <c r="C64" s="198" t="s">
        <v>243</v>
      </c>
      <c r="D64" s="378">
        <f>IF(D46="M",0,D46)-IF(D10="M",0,D10)-IF(D12="M",0,D12)-IF(D29="M",0,D29)-IF(D42="M",0,D42)</f>
        <v>-1.7462298274040222E-10</v>
      </c>
      <c r="E64" s="378">
        <f>IF(E46="M",0,E46)-IF(E10="M",0,E10)-IF(E12="M",0,E12)-IF(E29="M",0,E29)-IF(E42="M",0,E42)</f>
        <v>8.731149137020111E-11</v>
      </c>
      <c r="F64" s="378">
        <f>IF(F46="M",0,F46)-IF(F10="M",0,F10)-IF(F12="M",0,F12)-IF(F29="M",0,F29)-IF(F42="M",0,F42)</f>
        <v>7.275957614183426E-11</v>
      </c>
      <c r="G64" s="378">
        <f>IF(G46="M",0,G46)-IF(G10="M",0,G10)-IF(G12="M",0,G12)-IF(G29="M",0,G29)-IF(G42="M",0,G42)</f>
        <v>5.820766091346741E-11</v>
      </c>
      <c r="H64" s="298"/>
      <c r="I64" s="225"/>
      <c r="J64" s="238"/>
    </row>
    <row r="65" spans="2:10" ht="15.75">
      <c r="B65" s="205"/>
      <c r="C65" s="198" t="s">
        <v>244</v>
      </c>
      <c r="D65" s="378">
        <f>IF(D12="M",0,D12)-IF(D13="M",0,D13)-IF(D14="M",0,D14)-IF(D15="M",0,D15)-IF(D22="M",0,D22)-IF(D27="M",0,D27)</f>
        <v>0</v>
      </c>
      <c r="E65" s="378">
        <f>IF(E12="M",0,E12)-IF(E13="M",0,E13)-IF(E14="M",0,E14)-IF(E15="M",0,E15)-IF(E22="M",0,E22)-IF(E27="M",0,E27)</f>
        <v>0</v>
      </c>
      <c r="F65" s="378">
        <f>IF(F12="M",0,F12)-IF(F13="M",0,F13)-IF(F14="M",0,F14)-IF(F15="M",0,F15)-IF(F22="M",0,F22)-IF(F27="M",0,F27)</f>
        <v>0</v>
      </c>
      <c r="G65" s="378">
        <f>IF(G12="M",0,G12)-IF(G13="M",0,G13)-IF(G14="M",0,G14)-IF(G15="M",0,G15)-IF(G22="M",0,G22)-IF(G27="M",0,G27)</f>
        <v>0</v>
      </c>
      <c r="H65" s="298"/>
      <c r="I65" s="225"/>
      <c r="J65" s="238"/>
    </row>
    <row r="66" spans="2:10" ht="15.75">
      <c r="B66" s="205"/>
      <c r="C66" s="132" t="s">
        <v>245</v>
      </c>
      <c r="D66" s="378">
        <f>IF(D15="M",0,D15)-IF(D18="M",0,D18)-IF(D19="M",0,D19)</f>
        <v>0</v>
      </c>
      <c r="E66" s="378">
        <f>IF(E15="M",0,E15)-IF(E18="M",0,E18)-IF(E19="M",0,E19)</f>
        <v>0</v>
      </c>
      <c r="F66" s="378">
        <f>IF(F15="M",0,F15)-IF(F18="M",0,F18)-IF(F19="M",0,F19)</f>
        <v>0</v>
      </c>
      <c r="G66" s="378">
        <f>IF(G15="M",0,G15)-IF(G18="M",0,G18)-IF(G19="M",0,G19)</f>
        <v>0</v>
      </c>
      <c r="H66" s="298"/>
      <c r="I66" s="225"/>
      <c r="J66" s="238"/>
    </row>
    <row r="67" spans="2:10" ht="15.75">
      <c r="B67" s="205"/>
      <c r="C67" s="198" t="s">
        <v>246</v>
      </c>
      <c r="D67" s="378">
        <f>IF(D15="M",0,D15)-IF(D16="M",0,D16)-IF(D17="M",0,D17)</f>
        <v>0</v>
      </c>
      <c r="E67" s="378">
        <f>IF(E15="M",0,E15)-IF(E16="M",0,E16)-IF(E17="M",0,E17)</f>
        <v>0</v>
      </c>
      <c r="F67" s="378">
        <f>IF(F15="M",0,F15)-IF(F16="M",0,F16)-IF(F17="M",0,F17)</f>
        <v>0</v>
      </c>
      <c r="G67" s="378">
        <f>IF(G15="M",0,G15)-IF(G16="M",0,G16)-IF(G17="M",0,G17)</f>
        <v>0</v>
      </c>
      <c r="H67" s="298"/>
      <c r="I67" s="225"/>
      <c r="J67" s="238"/>
    </row>
    <row r="68" spans="2:10" ht="15.75">
      <c r="B68" s="205"/>
      <c r="C68" s="198" t="s">
        <v>247</v>
      </c>
      <c r="D68" s="378">
        <f>IF(D19="M",0,D19)-IF(D20="M",0,D20)-IF(D21="M",0,D21)</f>
        <v>0</v>
      </c>
      <c r="E68" s="378">
        <f>IF(E19="M",0,E19)-IF(E20="M",0,E20)-IF(E21="M",0,E21)</f>
        <v>0</v>
      </c>
      <c r="F68" s="378">
        <f>IF(F19="M",0,F19)-IF(F20="M",0,F20)-IF(F21="M",0,F21)</f>
        <v>0</v>
      </c>
      <c r="G68" s="378">
        <f>IF(G19="M",0,G19)-IF(G20="M",0,G20)-IF(G21="M",0,G21)</f>
        <v>0</v>
      </c>
      <c r="H68" s="298"/>
      <c r="I68" s="225"/>
      <c r="J68" s="238"/>
    </row>
    <row r="69" spans="2:10" ht="15.75">
      <c r="B69" s="205"/>
      <c r="C69" s="198" t="s">
        <v>248</v>
      </c>
      <c r="D69" s="378">
        <f>IF(D22="M",0,D22)-IF(D23="M",0,D23)-IF(D24="M",0,D24)</f>
        <v>0</v>
      </c>
      <c r="E69" s="378">
        <f>IF(E22="M",0,E22)-IF(E23="M",0,E23)-IF(E24="M",0,E24)</f>
        <v>0</v>
      </c>
      <c r="F69" s="378">
        <f>IF(F22="M",0,F22)-IF(F23="M",0,F23)-IF(F24="M",0,F24)</f>
        <v>0</v>
      </c>
      <c r="G69" s="378">
        <f>IF(G22="M",0,G22)-IF(G23="M",0,G23)-IF(G24="M",0,G24)</f>
        <v>0</v>
      </c>
      <c r="H69" s="298"/>
      <c r="I69" s="225"/>
      <c r="J69" s="238"/>
    </row>
    <row r="70" spans="2:10" ht="15.75">
      <c r="B70" s="205"/>
      <c r="C70" s="198" t="s">
        <v>249</v>
      </c>
      <c r="D70" s="378">
        <f>IF(D24="M",0,D24)-IF(D25="M",0,D25)-IF(D26="M",0,D26)</f>
        <v>0</v>
      </c>
      <c r="E70" s="378">
        <f>IF(E24="M",0,E24)-IF(E25="M",0,E25)-IF(E26="M",0,E26)</f>
        <v>0</v>
      </c>
      <c r="F70" s="378">
        <f>IF(F24="M",0,F24)-IF(F25="M",0,F25)-IF(F26="M",0,F26)</f>
        <v>0</v>
      </c>
      <c r="G70" s="378">
        <f>IF(G24="M",0,G24)-IF(G25="M",0,G25)-IF(G26="M",0,G26)</f>
        <v>0</v>
      </c>
      <c r="H70" s="298"/>
      <c r="I70" s="225"/>
      <c r="J70" s="238"/>
    </row>
    <row r="71" spans="2:10" ht="34.5">
      <c r="B71" s="205"/>
      <c r="C71" s="198" t="s">
        <v>568</v>
      </c>
      <c r="D71" s="378">
        <f>IF(D29="M",0,D29)-IF(D30="M",0,D30)-IF(D31="M",0,D31)-IF(D33="M",0,D33)-IF(D34="M",0,D34)-IF(D36="M",0,D36)-IF(D38="M",0,D38)-IF(D39="M",0,D39)-IF(D40="M",0,D40)</f>
        <v>1.4551915228366852E-11</v>
      </c>
      <c r="E71" s="378">
        <f>IF(E29="M",0,E29)-IF(E30="M",0,E30)-IF(E31="M",0,E31)-IF(E33="M",0,E33)-IF(E34="M",0,E34)-IF(E36="M",0,E36)-IF(E38="M",0,E38)-IF(E39="M",0,E39)-IF(E40="M",0,E40)</f>
        <v>0</v>
      </c>
      <c r="F71" s="378">
        <f>IF(F29="M",0,F29)-IF(F30="M",0,F30)-IF(F31="M",0,F31)-IF(F33="M",0,F33)-IF(F34="M",0,F34)-IF(F36="M",0,F36)-IF(F38="M",0,F38)-IF(F39="M",0,F39)-IF(F40="M",0,F40)</f>
        <v>-1.4551915228366852E-11</v>
      </c>
      <c r="G71" s="378">
        <f>IF(G29="M",0,G29)-IF(G30="M",0,G30)-IF(G31="M",0,G31)-IF(G33="M",0,G33)-IF(G34="M",0,G34)-IF(G36="M",0,G36)-IF(G38="M",0,G38)-IF(G39="M",0,G39)-IF(G40="M",0,G40)</f>
        <v>-5.820766091346741E-11</v>
      </c>
      <c r="H71" s="298"/>
      <c r="I71" s="225"/>
      <c r="J71" s="238"/>
    </row>
    <row r="72" spans="2:9" ht="15.75">
      <c r="B72" s="205"/>
      <c r="C72" s="198" t="s">
        <v>250</v>
      </c>
      <c r="D72" s="378">
        <f>IF(D42="M",0,D42)-IF(D43="M",0,D43)-IF(D44="M",0,D44)</f>
        <v>0</v>
      </c>
      <c r="E72" s="378">
        <f>IF(E42="M",0,E42)-IF(E43="M",0,E43)-IF(E44="M",0,E44)</f>
        <v>0</v>
      </c>
      <c r="F72" s="378">
        <f>IF(F42="M",0,F42)-IF(F43="M",0,F43)-IF(F44="M",0,F44)</f>
        <v>0</v>
      </c>
      <c r="G72" s="378">
        <f>IF(G42="M",0,G42)-IF(G43="M",0,G43)-IF(G44="M",0,G44)</f>
        <v>0</v>
      </c>
      <c r="H72" s="250"/>
      <c r="I72" s="225"/>
    </row>
    <row r="73" spans="2:9" ht="15.75">
      <c r="B73" s="205"/>
      <c r="C73" s="198" t="s">
        <v>197</v>
      </c>
      <c r="D73" s="378">
        <f>IF(D49="M",0,D49)-IF(D50="M",0,D50)+IF(D51="M",0,D51)</f>
        <v>0</v>
      </c>
      <c r="E73" s="378">
        <f>IF(E49="M",0,E49)-IF(E50="M",0,E50)+IF(E51="M",0,E51)</f>
        <v>0</v>
      </c>
      <c r="F73" s="378">
        <f>IF(F49="M",0,F49)-IF(F50="M",0,F50)+IF(F51="M",0,F51)</f>
        <v>0</v>
      </c>
      <c r="G73" s="378">
        <f>IF(G49="M",0,G49)-IF(G50="M",0,G50)+IF(G51="M",0,G51)</f>
        <v>0</v>
      </c>
      <c r="H73" s="250"/>
      <c r="I73" s="225"/>
    </row>
    <row r="74" spans="2:9" ht="15.75">
      <c r="B74" s="200" t="s">
        <v>181</v>
      </c>
      <c r="C74" s="206"/>
      <c r="D74" s="376"/>
      <c r="E74" s="376"/>
      <c r="F74" s="376"/>
      <c r="G74" s="376"/>
      <c r="H74" s="250"/>
      <c r="I74" s="225"/>
    </row>
    <row r="75" spans="2:9" ht="15.75">
      <c r="B75" s="207"/>
      <c r="C75" s="202" t="s">
        <v>251</v>
      </c>
      <c r="D75" s="377">
        <f>IF('Table 1'!E11="M",0,'Table 1'!E11)+IF(D10="M",0,D10)</f>
        <v>0</v>
      </c>
      <c r="E75" s="377">
        <f>IF('Table 1'!F11="M",0,'Table 1'!F11)+IF(E10="M",0,E10)</f>
        <v>0</v>
      </c>
      <c r="F75" s="377">
        <f>IF('Table 1'!G11="M",0,'Table 1'!G11)+IF(F10="M",0,F10)</f>
        <v>0</v>
      </c>
      <c r="G75" s="377">
        <f>IF('Table 1'!H11="M",0,'Table 1'!H11)+IF(G10="M",0,G10)</f>
        <v>0</v>
      </c>
      <c r="H75" s="276"/>
      <c r="I75" s="277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1:K75"/>
  <sheetViews>
    <sheetView showGridLines="0" defaultGridColor="0" zoomScale="85" zoomScaleNormal="85" colorId="22" workbookViewId="0" topLeftCell="B49">
      <selection activeCell="B1" sqref="B1"/>
    </sheetView>
  </sheetViews>
  <sheetFormatPr defaultColWidth="9.77734375" defaultRowHeight="15"/>
  <cols>
    <col min="1" max="1" width="7.21484375" style="239" hidden="1" customWidth="1"/>
    <col min="2" max="2" width="3.77734375" style="231" customWidth="1"/>
    <col min="3" max="3" width="55.5546875" style="237" customWidth="1"/>
    <col min="4" max="7" width="13.3359375" style="231" customWidth="1"/>
    <col min="8" max="8" width="86.6640625" style="231" customWidth="1"/>
    <col min="9" max="9" width="5.3359375" style="231" customWidth="1"/>
    <col min="10" max="10" width="0.9921875" style="231" customWidth="1"/>
    <col min="11" max="11" width="0.55078125" style="231" customWidth="1"/>
    <col min="12" max="12" width="9.77734375" style="231" customWidth="1"/>
    <col min="13" max="13" width="40.77734375" style="231" customWidth="1"/>
    <col min="14" max="16384" width="9.77734375" style="231" customWidth="1"/>
  </cols>
  <sheetData>
    <row r="1" spans="1:3" ht="15">
      <c r="A1" s="34"/>
      <c r="B1" s="167"/>
      <c r="C1" s="168"/>
    </row>
    <row r="2" spans="1:11" ht="18">
      <c r="A2" s="34"/>
      <c r="B2" s="182" t="s">
        <v>44</v>
      </c>
      <c r="C2" s="44" t="s">
        <v>103</v>
      </c>
      <c r="D2" s="240"/>
      <c r="K2" s="215"/>
    </row>
    <row r="3" spans="1:11" ht="18">
      <c r="A3" s="34"/>
      <c r="B3" s="182"/>
      <c r="C3" s="44" t="s">
        <v>86</v>
      </c>
      <c r="D3" s="240"/>
      <c r="K3" s="215"/>
    </row>
    <row r="4" spans="1:11" ht="16.5" thickBot="1">
      <c r="A4" s="34"/>
      <c r="B4" s="182"/>
      <c r="C4" s="50"/>
      <c r="D4" s="286"/>
      <c r="K4" s="215"/>
    </row>
    <row r="5" spans="1:11" ht="16.5" thickTop="1">
      <c r="A5" s="112"/>
      <c r="B5" s="113"/>
      <c r="C5" s="46"/>
      <c r="D5" s="256"/>
      <c r="E5" s="256"/>
      <c r="F5" s="256"/>
      <c r="G5" s="257"/>
      <c r="H5" s="257"/>
      <c r="I5" s="258"/>
      <c r="K5" s="215"/>
    </row>
    <row r="6" spans="1:9" ht="15.75">
      <c r="A6" s="114"/>
      <c r="B6" s="57"/>
      <c r="C6" s="47" t="str">
        <f>'Cover page'!E13</f>
        <v>Member state: Hungary</v>
      </c>
      <c r="D6" s="25"/>
      <c r="E6" s="468" t="s">
        <v>2</v>
      </c>
      <c r="F6" s="468"/>
      <c r="G6" s="27"/>
      <c r="H6" s="260"/>
      <c r="I6" s="270"/>
    </row>
    <row r="7" spans="1:9" ht="15.75">
      <c r="A7" s="114"/>
      <c r="B7" s="57"/>
      <c r="C7" s="230" t="s">
        <v>575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62"/>
      <c r="I7" s="270"/>
    </row>
    <row r="8" spans="1:9" ht="15.75">
      <c r="A8" s="114"/>
      <c r="B8" s="57"/>
      <c r="C8" s="318" t="str">
        <f>'Cover page'!E14</f>
        <v>Date: 30/09/2011</v>
      </c>
      <c r="D8" s="288"/>
      <c r="E8" s="288"/>
      <c r="F8" s="288"/>
      <c r="G8" s="289"/>
      <c r="H8" s="280"/>
      <c r="I8" s="270"/>
    </row>
    <row r="9" spans="1:9" ht="10.5" customHeight="1" thickBot="1">
      <c r="A9" s="114"/>
      <c r="B9" s="57"/>
      <c r="C9" s="48"/>
      <c r="D9" s="243"/>
      <c r="E9" s="243"/>
      <c r="F9" s="243"/>
      <c r="G9" s="299"/>
      <c r="H9" s="290"/>
      <c r="I9" s="270"/>
    </row>
    <row r="10" spans="1:9" ht="17.25" thickBot="1" thickTop="1">
      <c r="A10" s="310" t="s">
        <v>447</v>
      </c>
      <c r="B10" s="57"/>
      <c r="C10" s="115" t="s">
        <v>112</v>
      </c>
      <c r="D10" s="340" t="s">
        <v>578</v>
      </c>
      <c r="E10" s="340" t="s">
        <v>578</v>
      </c>
      <c r="F10" s="340" t="s">
        <v>578</v>
      </c>
      <c r="G10" s="341" t="s">
        <v>578</v>
      </c>
      <c r="H10" s="141"/>
      <c r="I10" s="270"/>
    </row>
    <row r="11" spans="1:9" ht="6" customHeight="1" thickTop="1">
      <c r="A11" s="310"/>
      <c r="B11" s="57"/>
      <c r="C11" s="461"/>
      <c r="D11" s="457"/>
      <c r="E11" s="457"/>
      <c r="F11" s="457"/>
      <c r="G11" s="458"/>
      <c r="H11" s="144"/>
      <c r="I11" s="270"/>
    </row>
    <row r="12" spans="1:9" s="226" customFormat="1" ht="16.5" customHeight="1">
      <c r="A12" s="310" t="s">
        <v>448</v>
      </c>
      <c r="B12" s="116"/>
      <c r="C12" s="460" t="s">
        <v>142</v>
      </c>
      <c r="D12" s="459" t="str">
        <f>IF(AND(D13="M",D14="M",D15="M",D22="M",D27="M"),"M",D13+D14+D15+D22+D27)</f>
        <v>M</v>
      </c>
      <c r="E12" s="459" t="str">
        <f>IF(AND(E13="M",E14="M",E15="M",E22="M",E27="M"),"M",E13+E14+E15+E22+E27)</f>
        <v>M</v>
      </c>
      <c r="F12" s="459" t="str">
        <f>IF(AND(F13="M",F14="M",F15="M",F22="M",F27="M"),"M",F13+F14+F15+F22+F27)</f>
        <v>M</v>
      </c>
      <c r="G12" s="459" t="str">
        <f>IF(AND(G13="M",G14="M",G15="M",G22="M",G27="M"),"M",G13+G14+G15+G22+G27)</f>
        <v>M</v>
      </c>
      <c r="H12" s="384"/>
      <c r="I12" s="291"/>
    </row>
    <row r="13" spans="1:9" s="226" customFormat="1" ht="16.5" customHeight="1">
      <c r="A13" s="310" t="s">
        <v>449</v>
      </c>
      <c r="B13" s="117"/>
      <c r="C13" s="385" t="s">
        <v>87</v>
      </c>
      <c r="D13" s="386" t="s">
        <v>578</v>
      </c>
      <c r="E13" s="386" t="s">
        <v>578</v>
      </c>
      <c r="F13" s="386" t="s">
        <v>578</v>
      </c>
      <c r="G13" s="386" t="s">
        <v>578</v>
      </c>
      <c r="H13" s="384"/>
      <c r="I13" s="291"/>
    </row>
    <row r="14" spans="1:9" s="226" customFormat="1" ht="16.5" customHeight="1">
      <c r="A14" s="310" t="s">
        <v>450</v>
      </c>
      <c r="B14" s="117"/>
      <c r="C14" s="385" t="s">
        <v>97</v>
      </c>
      <c r="D14" s="386" t="s">
        <v>578</v>
      </c>
      <c r="E14" s="386" t="s">
        <v>578</v>
      </c>
      <c r="F14" s="386" t="s">
        <v>578</v>
      </c>
      <c r="G14" s="386" t="s">
        <v>578</v>
      </c>
      <c r="H14" s="384"/>
      <c r="I14" s="291"/>
    </row>
    <row r="15" spans="1:9" s="226" customFormat="1" ht="16.5" customHeight="1">
      <c r="A15" s="310" t="s">
        <v>451</v>
      </c>
      <c r="B15" s="117"/>
      <c r="C15" s="385" t="s">
        <v>45</v>
      </c>
      <c r="D15" s="386" t="s">
        <v>578</v>
      </c>
      <c r="E15" s="386" t="s">
        <v>578</v>
      </c>
      <c r="F15" s="386" t="s">
        <v>578</v>
      </c>
      <c r="G15" s="386" t="s">
        <v>578</v>
      </c>
      <c r="H15" s="384"/>
      <c r="I15" s="291"/>
    </row>
    <row r="16" spans="1:9" s="226" customFormat="1" ht="16.5" customHeight="1">
      <c r="A16" s="310" t="s">
        <v>452</v>
      </c>
      <c r="B16" s="117"/>
      <c r="C16" s="387" t="s">
        <v>77</v>
      </c>
      <c r="D16" s="388" t="s">
        <v>578</v>
      </c>
      <c r="E16" s="389" t="s">
        <v>578</v>
      </c>
      <c r="F16" s="389" t="s">
        <v>578</v>
      </c>
      <c r="G16" s="390" t="s">
        <v>578</v>
      </c>
      <c r="H16" s="384"/>
      <c r="I16" s="291"/>
    </row>
    <row r="17" spans="1:9" s="226" customFormat="1" ht="16.5" customHeight="1">
      <c r="A17" s="310" t="s">
        <v>453</v>
      </c>
      <c r="B17" s="117"/>
      <c r="C17" s="387" t="s">
        <v>78</v>
      </c>
      <c r="D17" s="391" t="s">
        <v>578</v>
      </c>
      <c r="E17" s="392" t="s">
        <v>578</v>
      </c>
      <c r="F17" s="392" t="s">
        <v>578</v>
      </c>
      <c r="G17" s="393" t="s">
        <v>578</v>
      </c>
      <c r="H17" s="384"/>
      <c r="I17" s="291"/>
    </row>
    <row r="18" spans="1:9" s="226" customFormat="1" ht="16.5" customHeight="1">
      <c r="A18" s="310" t="s">
        <v>454</v>
      </c>
      <c r="B18" s="117"/>
      <c r="C18" s="394" t="s">
        <v>134</v>
      </c>
      <c r="D18" s="386" t="s">
        <v>578</v>
      </c>
      <c r="E18" s="386" t="s">
        <v>578</v>
      </c>
      <c r="F18" s="386" t="s">
        <v>578</v>
      </c>
      <c r="G18" s="386" t="s">
        <v>578</v>
      </c>
      <c r="H18" s="384"/>
      <c r="I18" s="291"/>
    </row>
    <row r="19" spans="1:9" s="226" customFormat="1" ht="16.5" customHeight="1">
      <c r="A19" s="310" t="s">
        <v>455</v>
      </c>
      <c r="B19" s="117"/>
      <c r="C19" s="394" t="s">
        <v>128</v>
      </c>
      <c r="D19" s="386" t="s">
        <v>578</v>
      </c>
      <c r="E19" s="386" t="s">
        <v>578</v>
      </c>
      <c r="F19" s="386" t="s">
        <v>578</v>
      </c>
      <c r="G19" s="386" t="s">
        <v>578</v>
      </c>
      <c r="H19" s="384"/>
      <c r="I19" s="291"/>
    </row>
    <row r="20" spans="1:9" s="226" customFormat="1" ht="16.5" customHeight="1">
      <c r="A20" s="310" t="s">
        <v>456</v>
      </c>
      <c r="B20" s="117"/>
      <c r="C20" s="395" t="s">
        <v>124</v>
      </c>
      <c r="D20" s="396" t="s">
        <v>578</v>
      </c>
      <c r="E20" s="397" t="s">
        <v>578</v>
      </c>
      <c r="F20" s="397" t="s">
        <v>578</v>
      </c>
      <c r="G20" s="398" t="s">
        <v>578</v>
      </c>
      <c r="H20" s="384"/>
      <c r="I20" s="291"/>
    </row>
    <row r="21" spans="1:9" s="226" customFormat="1" ht="16.5" customHeight="1">
      <c r="A21" s="310" t="s">
        <v>457</v>
      </c>
      <c r="B21" s="117"/>
      <c r="C21" s="395" t="s">
        <v>125</v>
      </c>
      <c r="D21" s="399" t="s">
        <v>578</v>
      </c>
      <c r="E21" s="400" t="s">
        <v>578</v>
      </c>
      <c r="F21" s="400" t="s">
        <v>578</v>
      </c>
      <c r="G21" s="401" t="s">
        <v>578</v>
      </c>
      <c r="H21" s="384"/>
      <c r="I21" s="291"/>
    </row>
    <row r="22" spans="1:9" s="226" customFormat="1" ht="16.5" customHeight="1">
      <c r="A22" s="310" t="s">
        <v>458</v>
      </c>
      <c r="B22" s="117"/>
      <c r="C22" s="385" t="s">
        <v>46</v>
      </c>
      <c r="D22" s="386" t="s">
        <v>578</v>
      </c>
      <c r="E22" s="386" t="s">
        <v>578</v>
      </c>
      <c r="F22" s="386" t="s">
        <v>578</v>
      </c>
      <c r="G22" s="386" t="s">
        <v>578</v>
      </c>
      <c r="H22" s="384"/>
      <c r="I22" s="291"/>
    </row>
    <row r="23" spans="1:9" s="226" customFormat="1" ht="16.5" customHeight="1">
      <c r="A23" s="310" t="s">
        <v>459</v>
      </c>
      <c r="B23" s="117"/>
      <c r="C23" s="394" t="s">
        <v>143</v>
      </c>
      <c r="D23" s="386" t="s">
        <v>578</v>
      </c>
      <c r="E23" s="386" t="s">
        <v>578</v>
      </c>
      <c r="F23" s="386" t="s">
        <v>578</v>
      </c>
      <c r="G23" s="386" t="s">
        <v>578</v>
      </c>
      <c r="H23" s="384"/>
      <c r="I23" s="291"/>
    </row>
    <row r="24" spans="1:9" s="226" customFormat="1" ht="16.5" customHeight="1">
      <c r="A24" s="310" t="s">
        <v>460</v>
      </c>
      <c r="B24" s="117"/>
      <c r="C24" s="394" t="s">
        <v>135</v>
      </c>
      <c r="D24" s="386" t="s">
        <v>578</v>
      </c>
      <c r="E24" s="386" t="s">
        <v>578</v>
      </c>
      <c r="F24" s="386" t="s">
        <v>578</v>
      </c>
      <c r="G24" s="386" t="s">
        <v>578</v>
      </c>
      <c r="H24" s="384"/>
      <c r="I24" s="291"/>
    </row>
    <row r="25" spans="1:9" s="226" customFormat="1" ht="16.5" customHeight="1">
      <c r="A25" s="310" t="s">
        <v>461</v>
      </c>
      <c r="B25" s="117"/>
      <c r="C25" s="395" t="s">
        <v>129</v>
      </c>
      <c r="D25" s="402" t="s">
        <v>578</v>
      </c>
      <c r="E25" s="403" t="s">
        <v>578</v>
      </c>
      <c r="F25" s="403" t="s">
        <v>578</v>
      </c>
      <c r="G25" s="404" t="s">
        <v>578</v>
      </c>
      <c r="H25" s="384"/>
      <c r="I25" s="291"/>
    </row>
    <row r="26" spans="1:9" s="226" customFormat="1" ht="16.5" customHeight="1">
      <c r="A26" s="310" t="s">
        <v>462</v>
      </c>
      <c r="B26" s="117"/>
      <c r="C26" s="395" t="s">
        <v>130</v>
      </c>
      <c r="D26" s="402" t="s">
        <v>578</v>
      </c>
      <c r="E26" s="403" t="s">
        <v>578</v>
      </c>
      <c r="F26" s="403" t="s">
        <v>578</v>
      </c>
      <c r="G26" s="404" t="s">
        <v>578</v>
      </c>
      <c r="H26" s="384"/>
      <c r="I26" s="291"/>
    </row>
    <row r="27" spans="1:9" s="226" customFormat="1" ht="16.5" customHeight="1">
      <c r="A27" s="310" t="s">
        <v>463</v>
      </c>
      <c r="B27" s="117"/>
      <c r="C27" s="385" t="s">
        <v>88</v>
      </c>
      <c r="D27" s="386" t="s">
        <v>578</v>
      </c>
      <c r="E27" s="386" t="s">
        <v>578</v>
      </c>
      <c r="F27" s="386" t="s">
        <v>578</v>
      </c>
      <c r="G27" s="386" t="s">
        <v>578</v>
      </c>
      <c r="H27" s="384"/>
      <c r="I27" s="291"/>
    </row>
    <row r="28" spans="1:9" s="226" customFormat="1" ht="16.5" customHeight="1">
      <c r="A28" s="310"/>
      <c r="B28" s="117"/>
      <c r="C28" s="118"/>
      <c r="D28" s="405"/>
      <c r="E28" s="406"/>
      <c r="F28" s="406"/>
      <c r="G28" s="407"/>
      <c r="H28" s="384"/>
      <c r="I28" s="291"/>
    </row>
    <row r="29" spans="1:9" s="226" customFormat="1" ht="16.5" customHeight="1">
      <c r="A29" s="310" t="s">
        <v>464</v>
      </c>
      <c r="B29" s="117"/>
      <c r="C29" s="127" t="s">
        <v>252</v>
      </c>
      <c r="D29" s="383" t="str">
        <f>IF(AND(D30="M",D31="M",D33="M",D34="M",D36="M",D38="M",D39="M",D40="M"),"M",SUM(D30:D31)+SUM(D33:D34)+D36+SUM(D38:D40))</f>
        <v>M</v>
      </c>
      <c r="E29" s="383" t="str">
        <f>IF(AND(E30="M",E31="M",E33="M",E34="M",E36="M",E38="M",E39="M",E40="M"),"M",SUM(E30:E31)+SUM(E33:E34)+E36+SUM(E38:E40))</f>
        <v>M</v>
      </c>
      <c r="F29" s="383" t="str">
        <f>IF(AND(F30="M",F31="M",F33="M",F34="M",F36="M",F38="M",F39="M",F40="M"),"M",SUM(F30:F31)+SUM(F33:F34)+F36+SUM(F38:F40))</f>
        <v>M</v>
      </c>
      <c r="G29" s="383" t="str">
        <f>IF(AND(G30="M",G31="M",G33="M",G34="M",G36="M",G38="M",G39="M",G40="M"),"M",SUM(G30:G31)+SUM(G33:G34)+G36+SUM(G38:G40))</f>
        <v>M</v>
      </c>
      <c r="H29" s="384"/>
      <c r="I29" s="291"/>
    </row>
    <row r="30" spans="1:9" s="226" customFormat="1" ht="16.5" customHeight="1">
      <c r="A30" s="310" t="s">
        <v>465</v>
      </c>
      <c r="B30" s="117"/>
      <c r="C30" s="385" t="s">
        <v>91</v>
      </c>
      <c r="D30" s="386" t="s">
        <v>578</v>
      </c>
      <c r="E30" s="386" t="s">
        <v>578</v>
      </c>
      <c r="F30" s="386" t="s">
        <v>578</v>
      </c>
      <c r="G30" s="386" t="s">
        <v>578</v>
      </c>
      <c r="H30" s="384"/>
      <c r="I30" s="291"/>
    </row>
    <row r="31" spans="1:9" s="226" customFormat="1" ht="16.5" customHeight="1">
      <c r="A31" s="310" t="s">
        <v>466</v>
      </c>
      <c r="B31" s="117"/>
      <c r="C31" s="385" t="s">
        <v>101</v>
      </c>
      <c r="D31" s="386" t="s">
        <v>578</v>
      </c>
      <c r="E31" s="386" t="s">
        <v>578</v>
      </c>
      <c r="F31" s="386" t="s">
        <v>578</v>
      </c>
      <c r="G31" s="386" t="s">
        <v>578</v>
      </c>
      <c r="H31" s="384"/>
      <c r="I31" s="291"/>
    </row>
    <row r="32" spans="1:9" s="226" customFormat="1" ht="16.5" customHeight="1">
      <c r="A32" s="310"/>
      <c r="B32" s="117"/>
      <c r="C32" s="119"/>
      <c r="D32" s="408"/>
      <c r="E32" s="409"/>
      <c r="F32" s="409"/>
      <c r="G32" s="410"/>
      <c r="H32" s="384"/>
      <c r="I32" s="291"/>
    </row>
    <row r="33" spans="1:9" s="226" customFormat="1" ht="16.5" customHeight="1">
      <c r="A33" s="310" t="s">
        <v>467</v>
      </c>
      <c r="B33" s="117"/>
      <c r="C33" s="385" t="s">
        <v>99</v>
      </c>
      <c r="D33" s="386" t="s">
        <v>578</v>
      </c>
      <c r="E33" s="386" t="s">
        <v>578</v>
      </c>
      <c r="F33" s="386" t="s">
        <v>578</v>
      </c>
      <c r="G33" s="386" t="s">
        <v>578</v>
      </c>
      <c r="H33" s="384"/>
      <c r="I33" s="291"/>
    </row>
    <row r="34" spans="1:9" s="226" customFormat="1" ht="16.5" customHeight="1">
      <c r="A34" s="310" t="s">
        <v>468</v>
      </c>
      <c r="B34" s="117"/>
      <c r="C34" s="385" t="s">
        <v>98</v>
      </c>
      <c r="D34" s="386" t="s">
        <v>578</v>
      </c>
      <c r="E34" s="386" t="s">
        <v>578</v>
      </c>
      <c r="F34" s="386" t="s">
        <v>578</v>
      </c>
      <c r="G34" s="386" t="s">
        <v>578</v>
      </c>
      <c r="H34" s="384"/>
      <c r="I34" s="291"/>
    </row>
    <row r="35" spans="1:9" s="226" customFormat="1" ht="16.5" customHeight="1">
      <c r="A35" s="310" t="s">
        <v>469</v>
      </c>
      <c r="B35" s="117"/>
      <c r="C35" s="394" t="s">
        <v>123</v>
      </c>
      <c r="D35" s="386" t="s">
        <v>578</v>
      </c>
      <c r="E35" s="386" t="s">
        <v>578</v>
      </c>
      <c r="F35" s="386" t="s">
        <v>578</v>
      </c>
      <c r="G35" s="386" t="s">
        <v>578</v>
      </c>
      <c r="H35" s="384"/>
      <c r="I35" s="291"/>
    </row>
    <row r="36" spans="1:9" s="226" customFormat="1" ht="16.5" customHeight="1">
      <c r="A36" s="310" t="s">
        <v>470</v>
      </c>
      <c r="B36" s="117"/>
      <c r="C36" s="411" t="s">
        <v>100</v>
      </c>
      <c r="D36" s="386" t="s">
        <v>578</v>
      </c>
      <c r="E36" s="386" t="s">
        <v>578</v>
      </c>
      <c r="F36" s="386" t="s">
        <v>578</v>
      </c>
      <c r="G36" s="386" t="s">
        <v>578</v>
      </c>
      <c r="H36" s="384"/>
      <c r="I36" s="291"/>
    </row>
    <row r="37" spans="1:9" s="226" customFormat="1" ht="16.5" customHeight="1">
      <c r="A37" s="310"/>
      <c r="B37" s="117"/>
      <c r="C37" s="119"/>
      <c r="D37" s="408"/>
      <c r="E37" s="409"/>
      <c r="F37" s="409"/>
      <c r="G37" s="410"/>
      <c r="H37" s="384"/>
      <c r="I37" s="291"/>
    </row>
    <row r="38" spans="1:9" s="226" customFormat="1" ht="16.5" customHeight="1">
      <c r="A38" s="310" t="s">
        <v>471</v>
      </c>
      <c r="B38" s="117"/>
      <c r="C38" s="385" t="s">
        <v>144</v>
      </c>
      <c r="D38" s="386" t="s">
        <v>578</v>
      </c>
      <c r="E38" s="386" t="s">
        <v>578</v>
      </c>
      <c r="F38" s="386" t="s">
        <v>578</v>
      </c>
      <c r="G38" s="386" t="s">
        <v>578</v>
      </c>
      <c r="H38" s="384"/>
      <c r="I38" s="291"/>
    </row>
    <row r="39" spans="1:9" s="226" customFormat="1" ht="16.5" customHeight="1">
      <c r="A39" s="310" t="s">
        <v>472</v>
      </c>
      <c r="B39" s="117"/>
      <c r="C39" s="385" t="s">
        <v>145</v>
      </c>
      <c r="D39" s="386" t="s">
        <v>578</v>
      </c>
      <c r="E39" s="386" t="s">
        <v>578</v>
      </c>
      <c r="F39" s="386" t="s">
        <v>578</v>
      </c>
      <c r="G39" s="386" t="s">
        <v>578</v>
      </c>
      <c r="H39" s="384"/>
      <c r="I39" s="291"/>
    </row>
    <row r="40" spans="1:9" s="226" customFormat="1" ht="16.5" customHeight="1">
      <c r="A40" s="310" t="s">
        <v>473</v>
      </c>
      <c r="B40" s="117"/>
      <c r="C40" s="385" t="s">
        <v>146</v>
      </c>
      <c r="D40" s="386" t="s">
        <v>578</v>
      </c>
      <c r="E40" s="386" t="s">
        <v>578</v>
      </c>
      <c r="F40" s="386" t="s">
        <v>578</v>
      </c>
      <c r="G40" s="386" t="s">
        <v>578</v>
      </c>
      <c r="H40" s="384"/>
      <c r="I40" s="291"/>
    </row>
    <row r="41" spans="1:9" s="226" customFormat="1" ht="16.5" customHeight="1">
      <c r="A41" s="310"/>
      <c r="B41" s="117"/>
      <c r="C41" s="119"/>
      <c r="D41" s="408"/>
      <c r="E41" s="409"/>
      <c r="F41" s="409"/>
      <c r="G41" s="410"/>
      <c r="H41" s="384"/>
      <c r="I41" s="291"/>
    </row>
    <row r="42" spans="1:9" s="226" customFormat="1" ht="16.5" customHeight="1">
      <c r="A42" s="310" t="s">
        <v>474</v>
      </c>
      <c r="B42" s="117"/>
      <c r="C42" s="127" t="s">
        <v>92</v>
      </c>
      <c r="D42" s="386" t="s">
        <v>578</v>
      </c>
      <c r="E42" s="386" t="s">
        <v>578</v>
      </c>
      <c r="F42" s="386" t="s">
        <v>578</v>
      </c>
      <c r="G42" s="386" t="s">
        <v>578</v>
      </c>
      <c r="H42" s="384"/>
      <c r="I42" s="291"/>
    </row>
    <row r="43" spans="1:9" s="226" customFormat="1" ht="16.5" customHeight="1">
      <c r="A43" s="310" t="s">
        <v>475</v>
      </c>
      <c r="B43" s="117"/>
      <c r="C43" s="385" t="s">
        <v>110</v>
      </c>
      <c r="D43" s="386" t="s">
        <v>578</v>
      </c>
      <c r="E43" s="386" t="s">
        <v>578</v>
      </c>
      <c r="F43" s="386" t="s">
        <v>578</v>
      </c>
      <c r="G43" s="386" t="s">
        <v>578</v>
      </c>
      <c r="H43" s="384"/>
      <c r="I43" s="291"/>
    </row>
    <row r="44" spans="1:9" s="226" customFormat="1" ht="16.5" customHeight="1">
      <c r="A44" s="310" t="s">
        <v>476</v>
      </c>
      <c r="B44" s="117"/>
      <c r="C44" s="385" t="s">
        <v>90</v>
      </c>
      <c r="D44" s="386" t="s">
        <v>578</v>
      </c>
      <c r="E44" s="386" t="s">
        <v>578</v>
      </c>
      <c r="F44" s="386" t="s">
        <v>578</v>
      </c>
      <c r="G44" s="386" t="s">
        <v>578</v>
      </c>
      <c r="H44" s="384"/>
      <c r="I44" s="291"/>
    </row>
    <row r="45" spans="1:9" s="226" customFormat="1" ht="13.5" customHeight="1" thickBot="1">
      <c r="A45" s="310"/>
      <c r="B45" s="117"/>
      <c r="C45" s="118"/>
      <c r="D45" s="412"/>
      <c r="E45" s="413"/>
      <c r="F45" s="413"/>
      <c r="G45" s="414"/>
      <c r="H45" s="415"/>
      <c r="I45" s="291"/>
    </row>
    <row r="46" spans="1:9" s="226" customFormat="1" ht="19.5" customHeight="1" thickBot="1" thickTop="1">
      <c r="A46" s="312" t="s">
        <v>477</v>
      </c>
      <c r="B46" s="117"/>
      <c r="C46" s="115" t="s">
        <v>155</v>
      </c>
      <c r="D46" s="343" t="s">
        <v>578</v>
      </c>
      <c r="E46" s="343" t="s">
        <v>578</v>
      </c>
      <c r="F46" s="343" t="s">
        <v>578</v>
      </c>
      <c r="G46" s="344" t="s">
        <v>578</v>
      </c>
      <c r="H46" s="143"/>
      <c r="I46" s="291"/>
    </row>
    <row r="47" spans="1:9" ht="9" customHeight="1" thickBot="1" thickTop="1">
      <c r="A47" s="310"/>
      <c r="B47" s="57"/>
      <c r="C47" s="120"/>
      <c r="D47" s="345"/>
      <c r="E47" s="345"/>
      <c r="F47" s="345"/>
      <c r="G47" s="345"/>
      <c r="H47" s="145"/>
      <c r="I47" s="270"/>
    </row>
    <row r="48" spans="1:9" ht="9" customHeight="1" thickBot="1" thickTop="1">
      <c r="A48" s="310"/>
      <c r="B48" s="57"/>
      <c r="C48" s="121"/>
      <c r="D48" s="346"/>
      <c r="E48" s="347"/>
      <c r="F48" s="347"/>
      <c r="G48" s="347"/>
      <c r="H48" s="146"/>
      <c r="I48" s="270"/>
    </row>
    <row r="49" spans="1:9" ht="18.75" thickBot="1" thickTop="1">
      <c r="A49" s="312" t="s">
        <v>478</v>
      </c>
      <c r="B49" s="57"/>
      <c r="C49" s="115" t="s">
        <v>156</v>
      </c>
      <c r="D49" s="340" t="s">
        <v>578</v>
      </c>
      <c r="E49" s="340" t="s">
        <v>578</v>
      </c>
      <c r="F49" s="340" t="s">
        <v>578</v>
      </c>
      <c r="G49" s="341" t="s">
        <v>578</v>
      </c>
      <c r="H49" s="141"/>
      <c r="I49" s="270"/>
    </row>
    <row r="50" spans="1:9" ht="15.75" thickTop="1">
      <c r="A50" s="310" t="s">
        <v>479</v>
      </c>
      <c r="B50" s="57"/>
      <c r="C50" s="385" t="s">
        <v>158</v>
      </c>
      <c r="D50" s="386" t="s">
        <v>578</v>
      </c>
      <c r="E50" s="386" t="s">
        <v>578</v>
      </c>
      <c r="F50" s="386" t="s">
        <v>578</v>
      </c>
      <c r="G50" s="386" t="s">
        <v>578</v>
      </c>
      <c r="H50" s="384"/>
      <c r="I50" s="270"/>
    </row>
    <row r="51" spans="1:9" ht="15">
      <c r="A51" s="310" t="s">
        <v>480</v>
      </c>
      <c r="B51" s="57"/>
      <c r="C51" s="453" t="s">
        <v>159</v>
      </c>
      <c r="D51" s="454" t="s">
        <v>578</v>
      </c>
      <c r="E51" s="454" t="s">
        <v>578</v>
      </c>
      <c r="F51" s="454" t="s">
        <v>578</v>
      </c>
      <c r="G51" s="454" t="s">
        <v>578</v>
      </c>
      <c r="H51" s="455"/>
      <c r="I51" s="270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300"/>
      <c r="I52" s="270"/>
    </row>
    <row r="53" spans="1:11" ht="20.25" thickBot="1" thickTop="1">
      <c r="A53" s="114"/>
      <c r="B53" s="57"/>
      <c r="C53" s="122" t="s">
        <v>94</v>
      </c>
      <c r="D53" s="293"/>
      <c r="E53" s="293"/>
      <c r="F53" s="293"/>
      <c r="G53" s="293"/>
      <c r="H53" s="294"/>
      <c r="I53" s="270"/>
      <c r="K53" s="215"/>
    </row>
    <row r="54" spans="1:11" ht="8.25" customHeight="1" thickTop="1">
      <c r="A54" s="114"/>
      <c r="B54" s="57"/>
      <c r="C54" s="123"/>
      <c r="D54" s="295"/>
      <c r="E54" s="296"/>
      <c r="F54" s="296"/>
      <c r="G54" s="296"/>
      <c r="H54" s="296"/>
      <c r="I54" s="270"/>
      <c r="K54" s="215"/>
    </row>
    <row r="55" spans="1:11" ht="15.75">
      <c r="A55" s="114"/>
      <c r="B55" s="57"/>
      <c r="C55" s="181"/>
      <c r="D55" s="215"/>
      <c r="E55" s="228"/>
      <c r="F55" s="228"/>
      <c r="G55" s="215"/>
      <c r="H55" s="228"/>
      <c r="I55" s="270"/>
      <c r="K55" s="215"/>
    </row>
    <row r="56" spans="1:11" ht="15.75">
      <c r="A56" s="114"/>
      <c r="B56" s="57"/>
      <c r="C56" s="24" t="s">
        <v>147</v>
      </c>
      <c r="D56" s="215"/>
      <c r="E56" s="228"/>
      <c r="F56" s="228"/>
      <c r="G56" s="215" t="s">
        <v>93</v>
      </c>
      <c r="H56" s="228"/>
      <c r="I56" s="270"/>
      <c r="K56" s="215"/>
    </row>
    <row r="57" spans="1:11" ht="15.75">
      <c r="A57" s="114"/>
      <c r="B57" s="57"/>
      <c r="C57" s="47" t="s">
        <v>154</v>
      </c>
      <c r="D57" s="215"/>
      <c r="E57" s="228"/>
      <c r="F57" s="228"/>
      <c r="G57" s="215" t="s">
        <v>149</v>
      </c>
      <c r="H57" s="228"/>
      <c r="I57" s="270"/>
      <c r="K57" s="215"/>
    </row>
    <row r="58" spans="1:11" ht="15.75">
      <c r="A58" s="114"/>
      <c r="B58" s="57"/>
      <c r="C58" s="47" t="s">
        <v>141</v>
      </c>
      <c r="D58" s="215"/>
      <c r="E58" s="228"/>
      <c r="F58" s="228"/>
      <c r="H58" s="228"/>
      <c r="I58" s="270"/>
      <c r="K58" s="215"/>
    </row>
    <row r="59" spans="1:11" ht="9.75" customHeight="1" thickBot="1">
      <c r="A59" s="124"/>
      <c r="B59" s="125"/>
      <c r="C59" s="169"/>
      <c r="D59" s="301"/>
      <c r="E59" s="302"/>
      <c r="F59" s="302"/>
      <c r="G59" s="302"/>
      <c r="H59" s="302"/>
      <c r="I59" s="272"/>
      <c r="K59" s="215"/>
    </row>
    <row r="60" spans="2:11" ht="16.5" thickTop="1">
      <c r="B60" s="303"/>
      <c r="C60" s="242"/>
      <c r="D60" s="304"/>
      <c r="E60" s="304"/>
      <c r="F60" s="304"/>
      <c r="G60" s="304"/>
      <c r="H60" s="304"/>
      <c r="I60" s="215"/>
      <c r="J60" s="215"/>
      <c r="K60" s="215"/>
    </row>
    <row r="61" spans="4:8" ht="15">
      <c r="D61" s="305"/>
      <c r="E61" s="305"/>
      <c r="F61" s="305"/>
      <c r="G61" s="305"/>
      <c r="H61" s="305"/>
    </row>
    <row r="62" spans="2:10" ht="30" customHeight="1">
      <c r="B62" s="203" t="s">
        <v>172</v>
      </c>
      <c r="C62" s="196"/>
      <c r="D62" s="469" t="str">
        <f>IF(COUNTA(D10:G10,D12:G27,D29:G31,D33:G36,D38:G40,D42:G44,D46:G46,D49:G51)/136*100=100,"OK - Table 3C is fully completed","WARNING - Table 3C is not fully completed, please fill in figure, L, M or 0")</f>
        <v>OK - Table 3C is fully completed</v>
      </c>
      <c r="E62" s="469"/>
      <c r="F62" s="469"/>
      <c r="G62" s="469"/>
      <c r="H62" s="275"/>
      <c r="I62" s="224"/>
      <c r="J62" s="238"/>
    </row>
    <row r="63" spans="2:10" ht="15">
      <c r="B63" s="186" t="s">
        <v>173</v>
      </c>
      <c r="C63" s="110"/>
      <c r="D63" s="37"/>
      <c r="E63" s="37"/>
      <c r="F63" s="37"/>
      <c r="G63" s="37"/>
      <c r="H63" s="250"/>
      <c r="I63" s="225"/>
      <c r="J63" s="238"/>
    </row>
    <row r="64" spans="2:10" ht="15.75">
      <c r="B64" s="205"/>
      <c r="C64" s="198" t="s">
        <v>234</v>
      </c>
      <c r="D64" s="378">
        <f>IF(D46="M",0,D46)-IF(D10="M",0,D10)-IF(D12="M",0,D12)-IF(D29="M",0,D29)-IF(D42="M",0,D42)</f>
        <v>0</v>
      </c>
      <c r="E64" s="378">
        <f>IF(E46="M",0,E46)-IF(E10="M",0,E10)-IF(E12="M",0,E12)-IF(E29="M",0,E29)-IF(E42="M",0,E42)</f>
        <v>0</v>
      </c>
      <c r="F64" s="378">
        <f>IF(F46="M",0,F46)-IF(F10="M",0,F10)-IF(F12="M",0,F12)-IF(F29="M",0,F29)-IF(F42="M",0,F42)</f>
        <v>0</v>
      </c>
      <c r="G64" s="378">
        <f>IF(G46="M",0,G46)-IF(G10="M",0,G10)-IF(G12="M",0,G12)-IF(G29="M",0,G29)-IF(G42="M",0,G42)</f>
        <v>0</v>
      </c>
      <c r="H64" s="298"/>
      <c r="I64" s="225"/>
      <c r="J64" s="238"/>
    </row>
    <row r="65" spans="2:10" ht="15.75">
      <c r="B65" s="205"/>
      <c r="C65" s="198" t="s">
        <v>235</v>
      </c>
      <c r="D65" s="378">
        <f>IF(D12="M",0,D12)-IF(D13="M",0,D13)-IF(D14="M",0,D14)-IF(D15="M",0,D15)-IF(D22="M",0,D22)-IF(D27="M",0,D27)</f>
        <v>0</v>
      </c>
      <c r="E65" s="378">
        <f>IF(E12="M",0,E12)-IF(E13="M",0,E13)-IF(E14="M",0,E14)-IF(E15="M",0,E15)-IF(E22="M",0,E22)-IF(E27="M",0,E27)</f>
        <v>0</v>
      </c>
      <c r="F65" s="378">
        <f>IF(F12="M",0,F12)-IF(F13="M",0,F13)-IF(F14="M",0,F14)-IF(F15="M",0,F15)-IF(F22="M",0,F22)-IF(F27="M",0,F27)</f>
        <v>0</v>
      </c>
      <c r="G65" s="378">
        <f>IF(G12="M",0,G12)-IF(G13="M",0,G13)-IF(G14="M",0,G14)-IF(G15="M",0,G15)-IF(G22="M",0,G22)-IF(G27="M",0,G27)</f>
        <v>0</v>
      </c>
      <c r="H65" s="298"/>
      <c r="I65" s="225"/>
      <c r="J65" s="238"/>
    </row>
    <row r="66" spans="2:10" ht="15.75">
      <c r="B66" s="205"/>
      <c r="C66" s="132" t="s">
        <v>236</v>
      </c>
      <c r="D66" s="378">
        <f>IF(D15="M",0,D15)-IF(D18="M",0,D18)-IF(D19="M",0,D19)</f>
        <v>0</v>
      </c>
      <c r="E66" s="378">
        <f>IF(E15="M",0,E15)-IF(E18="M",0,E18)-IF(E19="M",0,E19)</f>
        <v>0</v>
      </c>
      <c r="F66" s="378">
        <f>IF(F15="M",0,F15)-IF(F18="M",0,F18)-IF(F19="M",0,F19)</f>
        <v>0</v>
      </c>
      <c r="G66" s="378">
        <f>IF(G15="M",0,G15)-IF(G18="M",0,G18)-IF(G19="M",0,G19)</f>
        <v>0</v>
      </c>
      <c r="H66" s="298"/>
      <c r="I66" s="225"/>
      <c r="J66" s="238"/>
    </row>
    <row r="67" spans="2:10" ht="15.75">
      <c r="B67" s="205"/>
      <c r="C67" s="198" t="s">
        <v>237</v>
      </c>
      <c r="D67" s="378">
        <f>IF(D15="M",0,D15)-IF(D16="M",0,D16)-IF(D17="M",0,D17)</f>
        <v>0</v>
      </c>
      <c r="E67" s="378">
        <f>IF(E15="M",0,E15)-IF(E16="M",0,E16)-IF(E17="M",0,E17)</f>
        <v>0</v>
      </c>
      <c r="F67" s="378">
        <f>IF(F15="M",0,F15)-IF(F16="M",0,F16)-IF(F17="M",0,F17)</f>
        <v>0</v>
      </c>
      <c r="G67" s="378">
        <f>IF(G15="M",0,G15)-IF(G16="M",0,G16)-IF(G17="M",0,G17)</f>
        <v>0</v>
      </c>
      <c r="H67" s="298"/>
      <c r="I67" s="225"/>
      <c r="J67" s="238"/>
    </row>
    <row r="68" spans="2:10" ht="15.75">
      <c r="B68" s="205"/>
      <c r="C68" s="198" t="s">
        <v>238</v>
      </c>
      <c r="D68" s="378">
        <f>IF(D19="M",0,D19)-IF(D20="M",0,D20)-IF(D21="M",0,D21)</f>
        <v>0</v>
      </c>
      <c r="E68" s="378">
        <f>IF(E19="M",0,E19)-IF(E20="M",0,E20)-IF(E21="M",0,E21)</f>
        <v>0</v>
      </c>
      <c r="F68" s="378">
        <f>IF(F19="M",0,F19)-IF(F20="M",0,F20)-IF(F21="M",0,F21)</f>
        <v>0</v>
      </c>
      <c r="G68" s="378">
        <f>IF(G19="M",0,G19)-IF(G20="M",0,G20)-IF(G21="M",0,G21)</f>
        <v>0</v>
      </c>
      <c r="H68" s="298"/>
      <c r="I68" s="225"/>
      <c r="J68" s="238"/>
    </row>
    <row r="69" spans="2:10" ht="15.75">
      <c r="B69" s="205"/>
      <c r="C69" s="198" t="s">
        <v>239</v>
      </c>
      <c r="D69" s="378">
        <f>IF(D22="M",0,D22)-IF(D23="M",0,D23)-IF(D24="M",0,D24)</f>
        <v>0</v>
      </c>
      <c r="E69" s="378">
        <f>IF(E22="M",0,E22)-IF(E23="M",0,E23)-IF(E24="M",0,E24)</f>
        <v>0</v>
      </c>
      <c r="F69" s="378">
        <f>IF(F22="M",0,F22)-IF(F23="M",0,F23)-IF(F24="M",0,F24)</f>
        <v>0</v>
      </c>
      <c r="G69" s="378">
        <f>IF(G22="M",0,G22)-IF(G23="M",0,G23)-IF(G24="M",0,G24)</f>
        <v>0</v>
      </c>
      <c r="H69" s="298"/>
      <c r="I69" s="225"/>
      <c r="J69" s="238"/>
    </row>
    <row r="70" spans="2:10" ht="15.75">
      <c r="B70" s="205"/>
      <c r="C70" s="198" t="s">
        <v>240</v>
      </c>
      <c r="D70" s="378">
        <f>IF(D24="M",0,D24)-IF(D25="M",0,D25)-IF(D26="M",0,D26)</f>
        <v>0</v>
      </c>
      <c r="E70" s="378">
        <f>IF(E24="M",0,E24)-IF(E25="M",0,E25)-IF(E26="M",0,E26)</f>
        <v>0</v>
      </c>
      <c r="F70" s="378">
        <f>IF(F24="M",0,F24)-IF(F25="M",0,F25)-IF(F26="M",0,F26)</f>
        <v>0</v>
      </c>
      <c r="G70" s="378">
        <f>IF(G24="M",0,G24)-IF(G25="M",0,G25)-IF(G26="M",0,G26)</f>
        <v>0</v>
      </c>
      <c r="H70" s="298"/>
      <c r="I70" s="225"/>
      <c r="J70" s="238"/>
    </row>
    <row r="71" spans="2:10" ht="34.5">
      <c r="B71" s="205"/>
      <c r="C71" s="198" t="s">
        <v>569</v>
      </c>
      <c r="D71" s="378">
        <f>IF(D29="M",0,D29)-IF(D30="M",0,D30)-IF(D31="M",0,D31)-IF(D33="M",0,D33)-IF(D34="M",0,D34)-IF(D36="M",0,D36)-IF(D38="M",0,D38)-IF(D39="M",0,D39)-IF(D40="M",0,D40)</f>
        <v>0</v>
      </c>
      <c r="E71" s="378">
        <f>IF(E29="M",0,E29)-IF(E30="M",0,E30)-IF(E31="M",0,E31)-IF(E33="M",0,E33)-IF(E34="M",0,E34)-IF(E36="M",0,E36)-IF(E38="M",0,E38)-IF(E39="M",0,E39)-IF(E40="M",0,E40)</f>
        <v>0</v>
      </c>
      <c r="F71" s="378">
        <f>IF(F29="M",0,F29)-IF(F30="M",0,F30)-IF(F31="M",0,F31)-IF(F33="M",0,F33)-IF(F34="M",0,F34)-IF(F36="M",0,F36)-IF(F38="M",0,F38)-IF(F39="M",0,F39)-IF(F40="M",0,F40)</f>
        <v>0</v>
      </c>
      <c r="G71" s="378">
        <f>IF(G29="M",0,G29)-IF(G30="M",0,G30)-IF(G31="M",0,G31)-IF(G33="M",0,G33)-IF(G34="M",0,G34)-IF(G36="M",0,G36)-IF(G38="M",0,G38)-IF(G39="M",0,G39)-IF(G40="M",0,G40)</f>
        <v>0</v>
      </c>
      <c r="H71" s="298"/>
      <c r="I71" s="225"/>
      <c r="J71" s="238"/>
    </row>
    <row r="72" spans="2:9" ht="15.75">
      <c r="B72" s="205"/>
      <c r="C72" s="198" t="s">
        <v>241</v>
      </c>
      <c r="D72" s="378">
        <f>IF(D42="M",0,D42)-IF(D43="M",0,D43)-IF(D44="M",0,D44)</f>
        <v>0</v>
      </c>
      <c r="E72" s="378">
        <f>IF(E42="M",0,E42)-IF(E43="M",0,E43)-IF(E44="M",0,E44)</f>
        <v>0</v>
      </c>
      <c r="F72" s="378">
        <f>IF(F42="M",0,F42)-IF(F43="M",0,F43)-IF(F44="M",0,F44)</f>
        <v>0</v>
      </c>
      <c r="G72" s="378">
        <f>IF(G42="M",0,G42)-IF(G43="M",0,G43)-IF(G44="M",0,G44)</f>
        <v>0</v>
      </c>
      <c r="H72" s="250"/>
      <c r="I72" s="225"/>
    </row>
    <row r="73" spans="2:9" ht="15.75">
      <c r="B73" s="205"/>
      <c r="C73" s="198" t="s">
        <v>198</v>
      </c>
      <c r="D73" s="378">
        <f>IF(D49="M",0,D49)-IF(D50="M",0,D50)+IF(D51="M",0,D51)</f>
        <v>0</v>
      </c>
      <c r="E73" s="378">
        <f>IF(E49="M",0,E49)-IF(E50="M",0,E50)+IF(E51="M",0,E51)</f>
        <v>0</v>
      </c>
      <c r="F73" s="378">
        <f>IF(F49="M",0,F49)-IF(F50="M",0,F50)+IF(F51="M",0,F51)</f>
        <v>0</v>
      </c>
      <c r="G73" s="378">
        <f>IF(G49="M",0,G49)-IF(G50="M",0,G50)+IF(G51="M",0,G51)</f>
        <v>0</v>
      </c>
      <c r="H73" s="250"/>
      <c r="I73" s="225"/>
    </row>
    <row r="74" spans="2:9" ht="15.75">
      <c r="B74" s="200" t="s">
        <v>181</v>
      </c>
      <c r="C74" s="206"/>
      <c r="D74" s="376"/>
      <c r="E74" s="376"/>
      <c r="F74" s="376"/>
      <c r="G74" s="376"/>
      <c r="H74" s="250"/>
      <c r="I74" s="225"/>
    </row>
    <row r="75" spans="2:9" ht="15.75">
      <c r="B75" s="207"/>
      <c r="C75" s="202" t="s">
        <v>242</v>
      </c>
      <c r="D75" s="377">
        <f>IF('Table 1'!E12="M",0,'Table 1'!E12)+IF(D10="M",0,D10)</f>
        <v>0</v>
      </c>
      <c r="E75" s="377">
        <f>IF('Table 1'!F12="M",0,'Table 1'!F12)+IF(E10="M",0,E10)</f>
        <v>0</v>
      </c>
      <c r="F75" s="377">
        <f>IF('Table 1'!G12="M",0,'Table 1'!G12)+IF(F10="M",0,F10)</f>
        <v>0</v>
      </c>
      <c r="G75" s="377">
        <f>IF('Table 1'!H12="M",0,'Table 1'!H12)+IF(G10="M",0,G10)</f>
        <v>0</v>
      </c>
      <c r="H75" s="276"/>
      <c r="I75" s="277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Tóthné Perlaky Mária</cp:lastModifiedBy>
  <cp:lastPrinted>2010-08-31T12:41:28Z</cp:lastPrinted>
  <dcterms:created xsi:type="dcterms:W3CDTF">1997-11-05T15:09:39Z</dcterms:created>
  <dcterms:modified xsi:type="dcterms:W3CDTF">2011-09-30T13:16:20Z</dcterms:modified>
  <cp:category/>
  <cp:version/>
  <cp:contentType/>
  <cp:contentStatus/>
</cp:coreProperties>
</file>