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2A'!$C$1:$J$73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2A" localSheetId="0">'Cover page'!#REF!</definedName>
    <definedName name="TAB2A" localSheetId="1">'Table 1'!#REF!</definedName>
    <definedName name="TAB2A" localSheetId="2">'Table 2A'!$A$1:$K$73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<sst xmlns="http://schemas.openxmlformats.org/spreadsheetml/2006/main" count="1202" uniqueCount="634">
  <si>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</si>
  <si>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</si>
  <si>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</si>
  <si>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</si>
  <si>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</si>
  <si>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</si>
  <si>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</si>
  <si>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</si>
  <si>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</si>
  <si>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</si>
  <si>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</si>
  <si>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</si>
  <si>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</si>
  <si>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</si>
  <si>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</si>
  <si>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</si>
  <si>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</si>
  <si>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</si>
  <si>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</si>
  <si>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</si>
  <si>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</si>
  <si>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</si>
  <si>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</si>
  <si>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</si>
  <si>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</si>
  <si>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</si>
  <si>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</si>
  <si>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</si>
  <si>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</si>
  <si>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</si>
  <si>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</si>
  <si>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</si>
  <si>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</si>
  <si>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</si>
  <si>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</si>
  <si>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</si>
  <si>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</si>
  <si>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</si>
  <si>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</si>
  <si>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</si>
  <si>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</si>
  <si>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</si>
  <si>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</si>
  <si>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</si>
  <si>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</si>
  <si>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</si>
  <si>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</si>
  <si>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</si>
  <si>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</si>
  <si>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</si>
  <si>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</si>
  <si>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</si>
  <si>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</si>
  <si>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</si>
  <si>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</si>
  <si>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</si>
  <si>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</si>
  <si>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</si>
  <si>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</si>
  <si>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</si>
  <si>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</si>
  <si>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</si>
  <si>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</si>
  <si>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</si>
  <si>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</si>
  <si>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</si>
  <si>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</si>
  <si>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</si>
  <si>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</si>
  <si>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</si>
  <si>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</si>
  <si>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</si>
  <si>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</si>
  <si>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</si>
  <si>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</si>
  <si>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</si>
  <si>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</si>
  <si>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</si>
  <si>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</si>
  <si>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</si>
  <si>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</si>
  <si>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</si>
  <si>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</si>
  <si>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</si>
  <si>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</si>
  <si>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</si>
  <si>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</si>
  <si>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</si>
  <si>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</si>
  <si>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</si>
  <si>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</si>
  <si>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</si>
  <si>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</si>
  <si>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</si>
  <si>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</si>
  <si>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</si>
  <si>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</si>
  <si>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</si>
  <si>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</si>
  <si>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</si>
  <si>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</si>
  <si>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</si>
  <si>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</si>
  <si>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</si>
  <si>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</si>
  <si>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</si>
  <si>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</si>
  <si>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</si>
  <si>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</si>
  <si>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</si>
  <si>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</si>
  <si>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</si>
  <si>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</si>
  <si>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</si>
  <si>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</si>
  <si>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</si>
  <si>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</si>
  <si>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</si>
  <si>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</si>
  <si>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</si>
  <si>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</si>
  <si>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</si>
  <si>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</si>
  <si>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</si>
  <si>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</si>
  <si>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</si>
  <si>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</si>
  <si>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</si>
  <si>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</si>
  <si>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</si>
  <si>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</si>
  <si>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</si>
  <si>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</si>
  <si>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</si>
  <si>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</si>
  <si>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</si>
  <si>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</si>
  <si>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</si>
  <si>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</si>
  <si>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</si>
  <si>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</si>
  <si>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</si>
  <si>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</si>
  <si>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</si>
  <si>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</si>
  <si>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</si>
  <si>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</si>
  <si>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</si>
  <si>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</si>
  <si>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</si>
  <si>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</si>
  <si>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</si>
  <si>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</si>
  <si>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</si>
  <si>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</si>
  <si>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</si>
  <si>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</si>
  <si>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</si>
  <si>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</si>
  <si>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</si>
  <si>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</si>
  <si>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</si>
  <si>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</si>
  <si>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</si>
  <si>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</si>
  <si>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</si>
  <si>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</si>
  <si>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</si>
  <si>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</si>
  <si>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</si>
  <si>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</si>
  <si>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</si>
  <si>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</si>
  <si>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</si>
  <si>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</si>
  <si>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</si>
  <si>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</si>
  <si>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</si>
  <si>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</si>
  <si>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</si>
  <si>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</si>
  <si>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</si>
  <si>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</si>
  <si>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</si>
  <si>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</si>
  <si>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</si>
  <si>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</si>
  <si>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</si>
  <si>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</si>
  <si>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</si>
  <si>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</si>
  <si>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</si>
  <si>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</si>
  <si>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</si>
  <si>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</si>
  <si>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</si>
  <si>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</si>
  <si>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</si>
  <si>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</si>
  <si>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</si>
  <si>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</si>
  <si>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</si>
  <si>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</si>
  <si>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</si>
  <si>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</si>
  <si>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</si>
  <si>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</si>
  <si>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</si>
  <si>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</si>
  <si>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</si>
  <si>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</si>
  <si>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</si>
  <si>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</si>
  <si>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</si>
  <si>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</si>
  <si>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</si>
  <si>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</si>
  <si>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</si>
  <si>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</si>
  <si>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</si>
  <si>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</si>
  <si>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</si>
  <si>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</si>
  <si>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</si>
  <si>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</si>
  <si>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</si>
  <si>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</si>
  <si>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</si>
  <si>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</si>
  <si>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</si>
  <si>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</si>
  <si>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</si>
  <si>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</si>
  <si>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</si>
  <si>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</si>
  <si>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</si>
  <si>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</si>
  <si>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</si>
  <si>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</si>
  <si>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</si>
  <si>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</si>
  <si>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</si>
  <si>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</si>
  <si>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</si>
  <si>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</si>
  <si>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</si>
  <si>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</si>
  <si>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</si>
  <si>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</si>
  <si>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</si>
  <si>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</si>
  <si>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</si>
  <si>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</si>
  <si>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</si>
  <si>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</si>
  <si>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</si>
  <si>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</si>
  <si>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</si>
  <si>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</si>
  <si>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</si>
  <si>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</si>
  <si>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</si>
  <si>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</si>
  <si>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</si>
  <si>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</si>
  <si>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</si>
  <si>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</si>
  <si>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</si>
  <si>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</si>
  <si>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</si>
  <si>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</si>
  <si>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</si>
  <si>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</si>
  <si>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</si>
  <si>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</si>
  <si>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</si>
  <si>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</si>
  <si>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</si>
  <si>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</si>
  <si>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</si>
  <si>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</si>
  <si>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</si>
  <si>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</si>
  <si>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</si>
  <si>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</si>
  <si>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</si>
  <si>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</si>
  <si>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</si>
  <si>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</si>
  <si>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</si>
  <si>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</si>
  <si>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</si>
  <si>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</si>
  <si>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</si>
  <si>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</si>
  <si>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</si>
  <si>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</si>
  <si>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</si>
  <si>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</si>
  <si>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</si>
  <si>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</si>
  <si>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</si>
  <si>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</si>
  <si>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</si>
  <si>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</si>
  <si>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</si>
  <si>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</si>
  <si>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</si>
  <si>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</si>
  <si>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</si>
  <si>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</si>
  <si>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</si>
  <si>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</si>
  <si>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</si>
  <si>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</si>
  <si>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</si>
  <si>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</si>
  <si>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</si>
  <si>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</si>
  <si>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</si>
  <si>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</si>
  <si>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</si>
  <si>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</si>
  <si>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</si>
  <si>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</si>
  <si>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</si>
  <si>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</si>
  <si>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</si>
  <si>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</si>
  <si>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</si>
  <si>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</si>
  <si>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</si>
  <si>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</si>
  <si>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</si>
  <si>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</si>
  <si>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</si>
  <si>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</si>
  <si>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</si>
  <si>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</si>
  <si>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</si>
  <si>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</si>
  <si>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</si>
  <si>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</si>
  <si>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</si>
  <si>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</si>
  <si>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</si>
  <si>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</si>
  <si>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</si>
  <si>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</si>
  <si>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</si>
  <si>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</si>
  <si>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</si>
  <si>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</si>
  <si>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</si>
  <si>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</si>
  <si>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</si>
  <si>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</si>
  <si>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</si>
  <si>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</si>
  <si>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</si>
  <si>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</si>
  <si>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</si>
  <si>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</si>
  <si>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</si>
  <si>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</si>
  <si>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</si>
  <si>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</si>
  <si>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</si>
  <si>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</si>
  <si>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</si>
  <si>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</si>
  <si>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</si>
  <si>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</si>
  <si>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</si>
  <si>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</si>
  <si>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</si>
  <si>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</si>
  <si>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</si>
  <si>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</si>
  <si>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</si>
  <si>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</si>
  <si>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</si>
  <si>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</si>
  <si>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</si>
  <si>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</si>
  <si>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</si>
  <si>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</si>
  <si>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</si>
  <si>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</si>
  <si>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</si>
  <si>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</si>
  <si>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</si>
  <si>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</si>
  <si>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</si>
  <si>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</si>
  <si>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</si>
  <si>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</si>
  <si>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</si>
  <si>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</si>
  <si>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</si>
  <si>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</si>
  <si>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</si>
  <si>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</si>
  <si>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</si>
  <si>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</si>
  <si>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</si>
  <si>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</si>
  <si>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</si>
  <si>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</si>
  <si>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</si>
  <si>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</si>
  <si>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</si>
  <si>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</si>
  <si>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</si>
  <si>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</si>
  <si>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</si>
  <si>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</si>
  <si>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</si>
  <si>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</si>
  <si>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</si>
  <si>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</si>
  <si>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</si>
  <si>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</si>
  <si>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</si>
  <si>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</si>
  <si>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</si>
  <si>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</si>
  <si>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</si>
  <si>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</si>
  <si>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</si>
  <si>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</si>
  <si>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</si>
  <si>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</si>
  <si>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</si>
  <si>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</si>
  <si>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</si>
  <si>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</si>
  <si>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</si>
  <si>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</si>
  <si>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</si>
  <si>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</si>
  <si>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</si>
  <si>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</si>
  <si>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</si>
  <si>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</si>
  <si>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</si>
  <si>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</si>
  <si>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</si>
  <si>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</si>
  <si>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</si>
  <si>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</si>
  <si>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</si>
  <si>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</si>
  <si>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</si>
  <si>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</si>
  <si>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</si>
  <si>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</si>
  <si>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</si>
  <si>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</si>
  <si>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</si>
  <si>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</si>
  <si>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</si>
  <si>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</si>
  <si>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</si>
  <si>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</si>
  <si>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</si>
  <si>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</si>
  <si>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</si>
  <si>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</si>
  <si>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</si>
  <si>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</si>
  <si>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</si>
  <si>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</si>
  <si>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</si>
  <si>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</si>
  <si>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</si>
  <si>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</si>
  <si>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</si>
  <si>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</si>
  <si>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</si>
  <si>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</si>
  <si>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</si>
  <si>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</si>
  <si>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</si>
  <si>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</si>
  <si>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</si>
  <si>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</si>
  <si>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</si>
  <si>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</si>
  <si>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</si>
  <si>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</si>
  <si>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</si>
  <si>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</si>
  <si>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</si>
  <si>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</si>
  <si>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</si>
  <si>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</si>
  <si>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</si>
  <si>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</si>
  <si>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</si>
  <si>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</si>
  <si>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</si>
  <si>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</si>
  <si>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</si>
  <si>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</si>
  <si>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</si>
  <si>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</si>
  <si>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</si>
  <si>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</si>
  <si>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</si>
  <si>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</si>
  <si>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</si>
  <si>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</si>
  <si>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</si>
  <si>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</si>
  <si>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</si>
  <si>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</si>
  <si>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</si>
  <si>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</si>
  <si>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</si>
  <si>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</si>
  <si>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</si>
  <si>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</si>
  <si>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</si>
  <si>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</si>
  <si>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</si>
  <si>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</si>
  <si>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</si>
  <si>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</si>
  <si>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</si>
  <si>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</si>
  <si>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</si>
  <si>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</si>
  <si>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</si>
  <si>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</si>
  <si>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</si>
  <si>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</si>
  <si>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</si>
  <si>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</si>
  <si>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</si>
  <si>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</si>
  <si>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</si>
  <si>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</si>
  <si>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</si>
  <si>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</si>
  <si>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</si>
  <si>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</si>
  <si>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</si>
  <si>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</si>
  <si>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</si>
  <si>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</si>
  <si>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</si>
  <si>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</si>
  <si>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</si>
  <si>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</si>
  <si>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</si>
  <si>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</si>
  <si>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</si>
  <si>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</si>
  <si>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</si>
  <si>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</si>
  <si>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</si>
  <si>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</si>
  <si>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</si>
  <si>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</si>
  <si>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</si>
  <si>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</si>
  <si>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</si>
  <si>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</si>
  <si>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</si>
  <si>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</si>
  <si>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</si>
  <si>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</si>
  <si>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</si>
  <si>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</si>
  <si>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</si>
  <si>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</si>
  <si>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</si>
  <si>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Oct.2013</t>
  </si>
  <si>
    <t>Member state: Hungary</t>
  </si>
  <si>
    <t>Date: 30/09/2013</t>
  </si>
  <si>
    <t>M</t>
  </si>
  <si>
    <t>L</t>
  </si>
  <si>
    <t>2011: Purchase of equities of MOL 498,3 HUF Bn, capital injection into MFB: 54 HUF Bn, 2013:  71 HUF bn capital injection in MVM Zrt. and 100 HUF bn budgetary contribution for integration savings cooperatives</t>
  </si>
  <si>
    <t xml:space="preserve">Timing issue of inter-government transactions 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</si>
  <si>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</si>
  <si>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</si>
  <si>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</si>
  <si>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</si>
  <si>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</si>
  <si>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</si>
  <si>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</si>
  <si>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</si>
  <si>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</si>
  <si>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</si>
  <si>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</si>
  <si>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</si>
  <si>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</si>
  <si>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</si>
  <si>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D.75)</t>
  </si>
  <si>
    <t xml:space="preserve">   Extrabudgetary funds, from 2010: Budgetary funds</t>
  </si>
  <si>
    <t xml:space="preserve">   Pension Reform and Debt Reduction Fund</t>
  </si>
  <si>
    <t xml:space="preserve">   Corporations classified in Central Government</t>
  </si>
  <si>
    <t xml:space="preserve">   Nonprofit institutions classified in Central Government</t>
  </si>
  <si>
    <t xml:space="preserve">   Claim cancellation against Social Security funds</t>
  </si>
  <si>
    <t xml:space="preserve">   Gripen reclassification from operative lease to financial lease</t>
  </si>
  <si>
    <t xml:space="preserve">   Claim cancellation of "old government claim" Mozambique, Cambodia</t>
  </si>
  <si>
    <t xml:space="preserve">   VAT reinbursement adjustment due to European Court decision</t>
  </si>
  <si>
    <t xml:space="preserve">   Reduction of EU transfer revenue related to court decision of VAT</t>
  </si>
  <si>
    <t xml:space="preserve">   Transactions related to a call on a government guarantee (BTA)</t>
  </si>
  <si>
    <t xml:space="preserve">   Owners' loan provided to MALÉV Plc. and neutralization of expenditure of 2010 </t>
  </si>
  <si>
    <t xml:space="preserve">   Subsidy to MÁV Zrt financed by issuance of guaranteed securities 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</si>
  <si>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</si>
  <si>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</si>
  <si>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PPP assets reclassification</t>
  </si>
  <si>
    <t xml:space="preserve">   Imputed mobile phone concession fee</t>
  </si>
  <si>
    <t xml:space="preserve">   Debt assumption from local governments</t>
  </si>
  <si>
    <t xml:space="preserve">   Debt cancellation for local governments</t>
  </si>
  <si>
    <t xml:space="preserve">   Financial corrections related to EU transfers</t>
  </si>
  <si>
    <t xml:space="preserve">   Debt cancellation for Hungarian Academy of Science from Research and Technological Innovation Fund</t>
  </si>
  <si>
    <t xml:space="preserve">   Relates to P.11 and P.131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</si>
  <si>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</si>
  <si>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</si>
  <si>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</si>
  <si>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(Note: due to specific accounting rules for State Budget and later the change of that, the Working balance in Table 2A includes the amount for 2011, but not for 2013.)</t>
  </si>
  <si>
    <t xml:space="preserve">  Debt cancellation by the State </t>
  </si>
  <si>
    <t xml:space="preserve">  Alstom bank guarantee</t>
  </si>
  <si>
    <t xml:space="preserve">   Relates to taxes</t>
  </si>
  <si>
    <t xml:space="preserve">   Relates to D.611</t>
  </si>
  <si>
    <t xml:space="preserve">   Relates to D.63</t>
  </si>
  <si>
    <t xml:space="preserve">   Relates to other items (P.2, D.1, P.51)</t>
  </si>
  <si>
    <t xml:space="preserve">   Elimination of technical revenue (residual of 2007)</t>
  </si>
  <si>
    <t>Data are in HUF (millions of units of national currency)</t>
  </si>
  <si>
    <t>planned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</si>
</sst>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95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/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8"/>
      </right>
      <top/>
      <bottom style="thin">
        <color indexed="47"/>
      </bottom>
    </border>
    <border>
      <left/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8"/>
      </right>
      <top style="thin">
        <color indexed="47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double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8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8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5" fillId="0" borderId="40" xfId="0" applyFont="1" applyFill="1" applyBorder="1" applyAlignment="1" applyProtection="1">
      <alignment/>
      <protection/>
    </xf>
    <xf numFmtId="0" fontId="45" fillId="0" borderId="41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45" fillId="0" borderId="43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46" fillId="0" borderId="43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wrapText="1"/>
      <protection/>
    </xf>
    <xf numFmtId="0" fontId="7" fillId="0" borderId="43" xfId="0" applyFont="1" applyFill="1" applyBorder="1" applyAlignment="1" applyProtection="1">
      <alignment/>
      <protection/>
    </xf>
    <xf numFmtId="0" fontId="7" fillId="0" borderId="45" xfId="0" applyFont="1" applyFill="1" applyBorder="1" applyAlignment="1" applyProtection="1">
      <alignment/>
      <protection/>
    </xf>
    <xf numFmtId="0" fontId="47" fillId="0" borderId="46" xfId="0" applyFont="1" applyBorder="1" applyAlignment="1" applyProtection="1">
      <alignment wrapText="1"/>
      <protection/>
    </xf>
    <xf numFmtId="0" fontId="7" fillId="0" borderId="46" xfId="0" applyFont="1" applyFill="1" applyBorder="1" applyAlignment="1" applyProtection="1">
      <alignment/>
      <protection/>
    </xf>
    <xf numFmtId="0" fontId="45" fillId="0" borderId="47" xfId="0" applyFont="1" applyFill="1" applyBorder="1" applyAlignment="1" applyProtection="1">
      <alignment/>
      <protection/>
    </xf>
    <xf numFmtId="0" fontId="45" fillId="0" borderId="48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8" fillId="0" borderId="43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47" fillId="0" borderId="46" xfId="0" applyFont="1" applyBorder="1" applyAlignment="1" applyProtection="1">
      <alignment horizontal="left" wrapText="1"/>
      <protection/>
    </xf>
    <xf numFmtId="0" fontId="45" fillId="0" borderId="40" xfId="0" applyFont="1" applyFill="1" applyBorder="1" applyAlignment="1" applyProtection="1">
      <alignment vertical="top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39" fillId="0" borderId="21" xfId="0" applyFont="1" applyFill="1" applyBorder="1" applyAlignment="1" applyProtection="1" quotePrefix="1">
      <alignment horizontal="center"/>
      <protection/>
    </xf>
    <xf numFmtId="0" fontId="39" fillId="0" borderId="14" xfId="0" applyFont="1" applyFill="1" applyBorder="1" applyAlignment="1" applyProtection="1" quotePrefix="1">
      <alignment horizontal="center"/>
      <protection/>
    </xf>
    <xf numFmtId="0" fontId="7" fillId="0" borderId="49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16" fillId="0" borderId="51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3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 quotePrefix="1">
      <alignment horizontal="center"/>
      <protection locked="0"/>
    </xf>
    <xf numFmtId="0" fontId="38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2" fillId="0" borderId="21" xfId="0" applyFont="1" applyFill="1" applyBorder="1" applyAlignment="1" applyProtection="1" quotePrefix="1">
      <alignment horizontal="center"/>
      <protection locked="0"/>
    </xf>
    <xf numFmtId="0" fontId="42" fillId="0" borderId="14" xfId="0" applyFont="1" applyFill="1" applyBorder="1" applyAlignment="1" applyProtection="1" quotePrefix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29" fillId="0" borderId="51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 horizontal="centerContinuous" vertical="center"/>
      <protection locked="0"/>
    </xf>
    <xf numFmtId="0" fontId="17" fillId="0" borderId="59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1" xfId="0" applyFill="1" applyBorder="1" applyAlignment="1" applyProtection="1">
      <alignment horizontal="left"/>
      <protection/>
    </xf>
    <xf numFmtId="0" fontId="14" fillId="0" borderId="60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7" fillId="33" borderId="61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62" xfId="40" applyNumberFormat="1" applyFont="1" applyFill="1" applyBorder="1" applyAlignment="1" applyProtection="1">
      <alignment horizontal="right"/>
      <protection locked="0"/>
    </xf>
    <xf numFmtId="3" fontId="0" fillId="33" borderId="63" xfId="40" applyNumberFormat="1" applyFont="1" applyFill="1" applyBorder="1" applyAlignment="1" applyProtection="1">
      <alignment horizontal="right"/>
      <protection locked="0"/>
    </xf>
    <xf numFmtId="3" fontId="0" fillId="33" borderId="64" xfId="40" applyNumberFormat="1" applyFont="1" applyFill="1" applyBorder="1" applyAlignment="1" applyProtection="1">
      <alignment horizontal="right"/>
      <protection locked="0"/>
    </xf>
    <xf numFmtId="3" fontId="0" fillId="33" borderId="49" xfId="40" applyNumberFormat="1" applyFont="1" applyFill="1" applyBorder="1" applyAlignment="1" applyProtection="1">
      <alignment horizontal="right"/>
      <protection locked="0"/>
    </xf>
    <xf numFmtId="3" fontId="0" fillId="33" borderId="65" xfId="40" applyNumberFormat="1" applyFont="1" applyFill="1" applyBorder="1" applyAlignment="1" applyProtection="1">
      <alignment horizontal="right"/>
      <protection locked="0"/>
    </xf>
    <xf numFmtId="3" fontId="0" fillId="33" borderId="66" xfId="40" applyNumberFormat="1" applyFont="1" applyFill="1" applyBorder="1" applyAlignment="1" applyProtection="1">
      <alignment horizontal="right"/>
      <protection locked="0"/>
    </xf>
    <xf numFmtId="3" fontId="0" fillId="33" borderId="66" xfId="40" applyNumberFormat="1" applyFont="1" applyFill="1" applyBorder="1" applyAlignment="1" applyProtection="1" quotePrefix="1">
      <alignment horizontal="right"/>
      <protection locked="0"/>
    </xf>
    <xf numFmtId="3" fontId="0" fillId="33" borderId="67" xfId="40" applyNumberFormat="1" applyFont="1" applyFill="1" applyBorder="1" applyAlignment="1" applyProtection="1" quotePrefix="1">
      <alignment horizontal="right"/>
      <protection locked="0"/>
    </xf>
    <xf numFmtId="3" fontId="9" fillId="33" borderId="66" xfId="40" applyNumberFormat="1" applyFont="1" applyFill="1" applyBorder="1" applyAlignment="1" applyProtection="1">
      <alignment horizontal="right"/>
      <protection locked="0"/>
    </xf>
    <xf numFmtId="3" fontId="9" fillId="33" borderId="67" xfId="40" applyNumberFormat="1" applyFont="1" applyFill="1" applyBorder="1" applyAlignment="1" applyProtection="1">
      <alignment horizontal="right"/>
      <protection locked="0"/>
    </xf>
    <xf numFmtId="3" fontId="2" fillId="0" borderId="0" xfId="40" applyNumberFormat="1" applyFont="1" applyFill="1" applyBorder="1" applyAlignment="1" applyProtection="1">
      <alignment horizontal="right"/>
      <protection locked="0"/>
    </xf>
    <xf numFmtId="3" fontId="24" fillId="33" borderId="66" xfId="40" applyNumberFormat="1" applyFont="1" applyFill="1" applyBorder="1" applyAlignment="1" applyProtection="1">
      <alignment horizontal="right"/>
      <protection locked="0"/>
    </xf>
    <xf numFmtId="3" fontId="24" fillId="33" borderId="67" xfId="40" applyNumberFormat="1" applyFont="1" applyFill="1" applyBorder="1" applyAlignment="1" applyProtection="1">
      <alignment horizontal="right"/>
      <protection locked="0"/>
    </xf>
    <xf numFmtId="3" fontId="9" fillId="0" borderId="33" xfId="40" applyNumberFormat="1" applyFont="1" applyFill="1" applyBorder="1" applyAlignment="1" applyProtection="1">
      <alignment horizontal="right"/>
      <protection locked="0"/>
    </xf>
    <xf numFmtId="3" fontId="4" fillId="0" borderId="34" xfId="40" applyNumberFormat="1" applyFont="1" applyFill="1" applyBorder="1" applyAlignment="1" applyProtection="1">
      <alignment horizontal="right"/>
      <protection locked="0"/>
    </xf>
    <xf numFmtId="3" fontId="9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2" fillId="34" borderId="68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33" borderId="62" xfId="40" applyNumberFormat="1" applyFont="1" applyFill="1" applyBorder="1" applyAlignment="1" applyProtection="1">
      <alignment/>
      <protection locked="0"/>
    </xf>
    <xf numFmtId="3" fontId="0" fillId="33" borderId="63" xfId="40" applyNumberFormat="1" applyFont="1" applyFill="1" applyBorder="1" applyAlignment="1" applyProtection="1">
      <alignment/>
      <protection locked="0"/>
    </xf>
    <xf numFmtId="3" fontId="0" fillId="33" borderId="64" xfId="4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5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5" xfId="40" applyNumberFormat="1" applyFont="1" applyFill="1" applyBorder="1" applyAlignment="1" applyProtection="1">
      <alignment/>
      <protection locked="0"/>
    </xf>
    <xf numFmtId="3" fontId="0" fillId="33" borderId="49" xfId="4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3" fontId="16" fillId="33" borderId="65" xfId="4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65" fontId="7" fillId="0" borderId="0" xfId="40" applyNumberFormat="1" applyFont="1" applyFill="1" applyBorder="1" applyAlignment="1" applyProtection="1">
      <alignment horizontal="right"/>
      <protection/>
    </xf>
    <xf numFmtId="165" fontId="7" fillId="0" borderId="46" xfId="40" applyNumberFormat="1" applyFont="1" applyFill="1" applyBorder="1" applyAlignment="1" applyProtection="1">
      <alignment horizontal="right"/>
      <protection/>
    </xf>
    <xf numFmtId="165" fontId="7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>
      <alignment horizontal="right"/>
      <protection/>
    </xf>
    <xf numFmtId="165" fontId="13" fillId="0" borderId="46" xfId="40" applyNumberFormat="1" applyFont="1" applyFill="1" applyBorder="1" applyAlignment="1" applyProtection="1">
      <alignment horizontal="right"/>
      <protection/>
    </xf>
    <xf numFmtId="165" fontId="7" fillId="0" borderId="46" xfId="40" applyNumberFormat="1" applyFont="1" applyFill="1" applyBorder="1" applyAlignment="1" applyProtection="1" quotePrefix="1">
      <alignment horizontal="right"/>
      <protection/>
    </xf>
    <xf numFmtId="3" fontId="29" fillId="35" borderId="78" xfId="40" applyNumberFormat="1" applyFont="1" applyFill="1" applyBorder="1" applyAlignment="1" applyProtection="1">
      <alignment horizontal="right"/>
      <protection/>
    </xf>
    <xf numFmtId="0" fontId="29" fillId="0" borderId="79" xfId="0" applyFont="1" applyFill="1" applyBorder="1" applyAlignment="1" applyProtection="1">
      <alignment horizontal="centerContinuous"/>
      <protection locked="0"/>
    </xf>
    <xf numFmtId="0" fontId="29" fillId="0" borderId="80" xfId="0" applyFont="1" applyFill="1" applyBorder="1" applyAlignment="1" applyProtection="1">
      <alignment horizontal="left"/>
      <protection/>
    </xf>
    <xf numFmtId="3" fontId="29" fillId="33" borderId="78" xfId="40" applyNumberFormat="1" applyFont="1" applyFill="1" applyBorder="1" applyAlignment="1" applyProtection="1">
      <alignment horizontal="right"/>
      <protection locked="0"/>
    </xf>
    <xf numFmtId="0" fontId="52" fillId="0" borderId="0" xfId="0" applyFont="1" applyFill="1" applyBorder="1" applyAlignment="1" applyProtection="1">
      <alignment horizontal="left"/>
      <protection/>
    </xf>
    <xf numFmtId="3" fontId="52" fillId="36" borderId="81" xfId="40" applyNumberFormat="1" applyFont="1" applyFill="1" applyBorder="1" applyAlignment="1" applyProtection="1">
      <alignment horizontal="right"/>
      <protection locked="0"/>
    </xf>
    <xf numFmtId="3" fontId="52" fillId="36" borderId="82" xfId="40" applyNumberFormat="1" applyFont="1" applyFill="1" applyBorder="1" applyAlignment="1" applyProtection="1">
      <alignment horizontal="right"/>
      <protection locked="0"/>
    </xf>
    <xf numFmtId="3" fontId="52" fillId="36" borderId="83" xfId="40" applyNumberFormat="1" applyFont="1" applyFill="1" applyBorder="1" applyAlignment="1" applyProtection="1">
      <alignment horizontal="right"/>
      <protection locked="0"/>
    </xf>
    <xf numFmtId="3" fontId="52" fillId="36" borderId="84" xfId="40" applyNumberFormat="1" applyFont="1" applyFill="1" applyBorder="1" applyAlignment="1" applyProtection="1">
      <alignment horizontal="right"/>
      <protection locked="0"/>
    </xf>
    <xf numFmtId="3" fontId="52" fillId="36" borderId="85" xfId="40" applyNumberFormat="1" applyFont="1" applyFill="1" applyBorder="1" applyAlignment="1" applyProtection="1">
      <alignment horizontal="right"/>
      <protection locked="0"/>
    </xf>
    <xf numFmtId="3" fontId="52" fillId="36" borderId="86" xfId="40" applyNumberFormat="1" applyFont="1" applyFill="1" applyBorder="1" applyAlignment="1" applyProtection="1">
      <alignment horizontal="right"/>
      <protection locked="0"/>
    </xf>
    <xf numFmtId="0" fontId="29" fillId="0" borderId="87" xfId="0" applyFont="1" applyFill="1" applyBorder="1" applyAlignment="1" applyProtection="1">
      <alignment horizontal="left"/>
      <protection/>
    </xf>
    <xf numFmtId="0" fontId="53" fillId="0" borderId="0" xfId="0" applyFont="1" applyFill="1" applyBorder="1" applyAlignment="1" applyProtection="1">
      <alignment horizontal="left"/>
      <protection/>
    </xf>
    <xf numFmtId="3" fontId="53" fillId="36" borderId="81" xfId="40" applyNumberFormat="1" applyFont="1" applyFill="1" applyBorder="1" applyAlignment="1" applyProtection="1">
      <alignment horizontal="right"/>
      <protection locked="0"/>
    </xf>
    <xf numFmtId="3" fontId="53" fillId="36" borderId="82" xfId="40" applyNumberFormat="1" applyFont="1" applyFill="1" applyBorder="1" applyAlignment="1" applyProtection="1">
      <alignment horizontal="right"/>
      <protection locked="0"/>
    </xf>
    <xf numFmtId="3" fontId="53" fillId="36" borderId="83" xfId="40" applyNumberFormat="1" applyFont="1" applyFill="1" applyBorder="1" applyAlignment="1" applyProtection="1">
      <alignment horizontal="right"/>
      <protection locked="0"/>
    </xf>
    <xf numFmtId="3" fontId="53" fillId="36" borderId="84" xfId="40" applyNumberFormat="1" applyFont="1" applyFill="1" applyBorder="1" applyAlignment="1" applyProtection="1">
      <alignment horizontal="right"/>
      <protection locked="0"/>
    </xf>
    <xf numFmtId="3" fontId="53" fillId="36" borderId="85" xfId="40" applyNumberFormat="1" applyFont="1" applyFill="1" applyBorder="1" applyAlignment="1" applyProtection="1">
      <alignment horizontal="right"/>
      <protection locked="0"/>
    </xf>
    <xf numFmtId="3" fontId="53" fillId="36" borderId="86" xfId="40" applyNumberFormat="1" applyFont="1" applyFill="1" applyBorder="1" applyAlignment="1" applyProtection="1">
      <alignment horizontal="right"/>
      <protection locked="0"/>
    </xf>
    <xf numFmtId="3" fontId="53" fillId="36" borderId="88" xfId="40" applyNumberFormat="1" applyFont="1" applyFill="1" applyBorder="1" applyAlignment="1" applyProtection="1">
      <alignment horizontal="right"/>
      <protection locked="0"/>
    </xf>
    <xf numFmtId="3" fontId="53" fillId="36" borderId="89" xfId="40" applyNumberFormat="1" applyFont="1" applyFill="1" applyBorder="1" applyAlignment="1" applyProtection="1">
      <alignment horizontal="right"/>
      <protection locked="0"/>
    </xf>
    <xf numFmtId="3" fontId="53" fillId="36" borderId="90" xfId="40" applyNumberFormat="1" applyFont="1" applyFill="1" applyBorder="1" applyAlignment="1" applyProtection="1">
      <alignment horizontal="right"/>
      <protection locked="0"/>
    </xf>
    <xf numFmtId="3" fontId="29" fillId="0" borderId="80" xfId="40" applyNumberFormat="1" applyFont="1" applyFill="1" applyBorder="1" applyAlignment="1" applyProtection="1">
      <alignment horizontal="right"/>
      <protection locked="0"/>
    </xf>
    <xf numFmtId="3" fontId="29" fillId="0" borderId="91" xfId="40" applyNumberFormat="1" applyFont="1" applyFill="1" applyBorder="1" applyAlignment="1" applyProtection="1">
      <alignment horizontal="right"/>
      <protection locked="0"/>
    </xf>
    <xf numFmtId="3" fontId="29" fillId="0" borderId="92" xfId="40" applyNumberFormat="1" applyFont="1" applyFill="1" applyBorder="1" applyAlignment="1" applyProtection="1">
      <alignment horizontal="right"/>
      <protection locked="0"/>
    </xf>
    <xf numFmtId="3" fontId="29" fillId="0" borderId="93" xfId="40" applyNumberFormat="1" applyFont="1" applyFill="1" applyBorder="1" applyAlignment="1" applyProtection="1">
      <alignment horizontal="right"/>
      <protection locked="0"/>
    </xf>
    <xf numFmtId="3" fontId="29" fillId="0" borderId="0" xfId="40" applyNumberFormat="1" applyFont="1" applyFill="1" applyBorder="1" applyAlignment="1" applyProtection="1">
      <alignment horizontal="right"/>
      <protection locked="0"/>
    </xf>
    <xf numFmtId="3" fontId="29" fillId="0" borderId="94" xfId="40" applyNumberFormat="1" applyFont="1" applyFill="1" applyBorder="1" applyAlignment="1" applyProtection="1">
      <alignment horizontal="right"/>
      <protection locked="0"/>
    </xf>
    <xf numFmtId="0" fontId="29" fillId="0" borderId="95" xfId="0" applyFont="1" applyFill="1" applyBorder="1" applyAlignment="1" applyProtection="1">
      <alignment horizontal="left"/>
      <protection/>
    </xf>
    <xf numFmtId="3" fontId="29" fillId="0" borderId="96" xfId="40" applyNumberFormat="1" applyFont="1" applyFill="1" applyBorder="1" applyAlignment="1" applyProtection="1">
      <alignment horizontal="right"/>
      <protection locked="0"/>
    </xf>
    <xf numFmtId="3" fontId="29" fillId="0" borderId="18" xfId="40" applyNumberFormat="1" applyFont="1" applyFill="1" applyBorder="1" applyAlignment="1" applyProtection="1">
      <alignment horizontal="right"/>
      <protection locked="0"/>
    </xf>
    <xf numFmtId="3" fontId="29" fillId="0" borderId="97" xfId="40" applyNumberFormat="1" applyFont="1" applyFill="1" applyBorder="1" applyAlignment="1" applyProtection="1">
      <alignment horizontal="right"/>
      <protection locked="0"/>
    </xf>
    <xf numFmtId="0" fontId="29" fillId="0" borderId="58" xfId="0" applyFont="1" applyFill="1" applyBorder="1" applyAlignment="1" applyProtection="1">
      <alignment/>
      <protection locked="0"/>
    </xf>
    <xf numFmtId="0" fontId="2" fillId="0" borderId="93" xfId="0" applyFont="1" applyFill="1" applyBorder="1" applyAlignment="1" applyProtection="1">
      <alignment/>
      <protection locked="0"/>
    </xf>
    <xf numFmtId="0" fontId="2" fillId="0" borderId="9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2" fillId="33" borderId="78" xfId="40" applyNumberFormat="1" applyFont="1" applyFill="1" applyBorder="1" applyAlignment="1" applyProtection="1">
      <alignment horizontal="right"/>
      <protection locked="0"/>
    </xf>
    <xf numFmtId="0" fontId="2" fillId="0" borderId="79" xfId="0" applyFont="1" applyFill="1" applyBorder="1" applyAlignment="1" applyProtection="1">
      <alignment horizontal="centerContinuous"/>
      <protection locked="0"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3" fillId="34" borderId="78" xfId="40" applyNumberFormat="1" applyFont="1" applyFill="1" applyBorder="1" applyAlignment="1" applyProtection="1">
      <alignment horizontal="right"/>
      <protection locked="0"/>
    </xf>
    <xf numFmtId="0" fontId="2" fillId="34" borderId="79" xfId="0" applyFont="1" applyFill="1" applyBorder="1" applyAlignment="1" applyProtection="1">
      <alignment horizontal="centerContinuous"/>
      <protection locked="0"/>
    </xf>
    <xf numFmtId="3" fontId="2" fillId="0" borderId="93" xfId="40" applyNumberFormat="1" applyFont="1" applyFill="1" applyBorder="1" applyAlignment="1" applyProtection="1">
      <alignment horizontal="right"/>
      <protection locked="0"/>
    </xf>
    <xf numFmtId="3" fontId="2" fillId="0" borderId="94" xfId="40" applyNumberFormat="1" applyFont="1" applyFill="1" applyBorder="1" applyAlignment="1" applyProtection="1">
      <alignment horizontal="right"/>
      <protection locked="0"/>
    </xf>
    <xf numFmtId="3" fontId="0" fillId="0" borderId="93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94" xfId="40" applyNumberFormat="1" applyFont="1" applyFill="1" applyBorder="1" applyAlignment="1" applyProtection="1">
      <alignment horizontal="right"/>
      <protection locked="0"/>
    </xf>
    <xf numFmtId="3" fontId="2" fillId="0" borderId="96" xfId="40" applyNumberFormat="1" applyFont="1" applyFill="1" applyBorder="1" applyAlignment="1" applyProtection="1">
      <alignment horizontal="right"/>
      <protection locked="0"/>
    </xf>
    <xf numFmtId="3" fontId="2" fillId="0" borderId="18" xfId="40" applyNumberFormat="1" applyFont="1" applyFill="1" applyBorder="1" applyAlignment="1" applyProtection="1">
      <alignment horizontal="right"/>
      <protection locked="0"/>
    </xf>
    <xf numFmtId="3" fontId="2" fillId="0" borderId="97" xfId="40" applyNumberFormat="1" applyFont="1" applyFill="1" applyBorder="1" applyAlignment="1" applyProtection="1">
      <alignment horizontal="right"/>
      <protection locked="0"/>
    </xf>
    <xf numFmtId="0" fontId="0" fillId="0" borderId="99" xfId="0" applyFont="1" applyFill="1" applyBorder="1" applyAlignment="1" applyProtection="1">
      <alignment horizontal="left"/>
      <protection/>
    </xf>
    <xf numFmtId="0" fontId="16" fillId="0" borderId="99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16" fillId="0" borderId="102" xfId="0" applyFont="1" applyFill="1" applyBorder="1" applyAlignment="1" applyProtection="1">
      <alignment horizontal="left"/>
      <protection locked="0"/>
    </xf>
    <xf numFmtId="3" fontId="2" fillId="34" borderId="78" xfId="40" applyNumberFormat="1" applyFont="1" applyFill="1" applyBorder="1" applyAlignment="1" applyProtection="1">
      <alignment horizontal="right"/>
      <protection locked="0"/>
    </xf>
    <xf numFmtId="0" fontId="2" fillId="0" borderId="103" xfId="0" applyFont="1" applyFill="1" applyBorder="1" applyAlignment="1" applyProtection="1">
      <alignment/>
      <protection locked="0"/>
    </xf>
    <xf numFmtId="3" fontId="2" fillId="33" borderId="104" xfId="40" applyNumberFormat="1" applyFont="1" applyFill="1" applyBorder="1" applyAlignment="1" applyProtection="1">
      <alignment horizontal="right"/>
      <protection locked="0"/>
    </xf>
    <xf numFmtId="3" fontId="2" fillId="0" borderId="80" xfId="40" applyNumberFormat="1" applyFont="1" applyFill="1" applyBorder="1" applyAlignment="1" applyProtection="1">
      <alignment horizontal="right"/>
      <protection locked="0"/>
    </xf>
    <xf numFmtId="3" fontId="2" fillId="0" borderId="91" xfId="40" applyNumberFormat="1" applyFont="1" applyFill="1" applyBorder="1" applyAlignment="1" applyProtection="1">
      <alignment horizontal="right"/>
      <protection locked="0"/>
    </xf>
    <xf numFmtId="0" fontId="29" fillId="0" borderId="105" xfId="0" applyFont="1" applyFill="1" applyBorder="1" applyAlignment="1" applyProtection="1">
      <alignment horizontal="left"/>
      <protection/>
    </xf>
    <xf numFmtId="3" fontId="29" fillId="33" borderId="106" xfId="40" applyNumberFormat="1" applyFont="1" applyFill="1" applyBorder="1" applyAlignment="1" applyProtection="1">
      <alignment horizontal="right"/>
      <protection locked="0"/>
    </xf>
    <xf numFmtId="0" fontId="29" fillId="0" borderId="107" xfId="0" applyFont="1" applyFill="1" applyBorder="1" applyAlignment="1" applyProtection="1">
      <alignment horizontal="centerContinuous"/>
      <protection locked="0"/>
    </xf>
    <xf numFmtId="0" fontId="29" fillId="0" borderId="108" xfId="0" applyFont="1" applyFill="1" applyBorder="1" applyAlignment="1" applyProtection="1">
      <alignment horizontal="centerContinuous"/>
      <protection locked="0"/>
    </xf>
    <xf numFmtId="3" fontId="2" fillId="0" borderId="17" xfId="40" applyNumberFormat="1" applyFont="1" applyFill="1" applyBorder="1" applyAlignment="1" applyProtection="1">
      <alignment horizontal="right"/>
      <protection locked="0"/>
    </xf>
    <xf numFmtId="3" fontId="2" fillId="0" borderId="109" xfId="40" applyNumberFormat="1" applyFont="1" applyFill="1" applyBorder="1" applyAlignment="1" applyProtection="1">
      <alignment horizontal="right"/>
      <protection locked="0"/>
    </xf>
    <xf numFmtId="3" fontId="29" fillId="35" borderId="92" xfId="40" applyNumberFormat="1" applyFont="1" applyFill="1" applyBorder="1" applyAlignment="1" applyProtection="1">
      <alignment horizontal="right"/>
      <protection/>
    </xf>
    <xf numFmtId="0" fontId="24" fillId="0" borderId="110" xfId="0" applyFont="1" applyFill="1" applyBorder="1" applyAlignment="1" applyProtection="1">
      <alignment horizontal="left"/>
      <protection/>
    </xf>
    <xf numFmtId="0" fontId="16" fillId="0" borderId="109" xfId="0" applyFont="1" applyFill="1" applyBorder="1" applyAlignment="1" applyProtection="1">
      <alignment horizontal="left"/>
      <protection/>
    </xf>
    <xf numFmtId="0" fontId="54" fillId="0" borderId="0" xfId="0" applyFont="1" applyFill="1" applyAlignment="1" applyProtection="1">
      <alignment/>
      <protection/>
    </xf>
    <xf numFmtId="49" fontId="7" fillId="33" borderId="61" xfId="0" applyNumberFormat="1" applyFont="1" applyFill="1" applyBorder="1" applyAlignment="1" applyProtection="1">
      <alignment horizontal="center"/>
      <protection locked="0"/>
    </xf>
    <xf numFmtId="0" fontId="41" fillId="36" borderId="0" xfId="0" applyFont="1" applyFill="1" applyBorder="1" applyAlignment="1" applyProtection="1">
      <alignment/>
      <protection locked="0"/>
    </xf>
    <xf numFmtId="0" fontId="41" fillId="36" borderId="0" xfId="0" applyFont="1" applyFill="1" applyBorder="1" applyAlignment="1" applyProtection="1">
      <alignment/>
      <protection locked="0"/>
    </xf>
    <xf numFmtId="14" fontId="41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0" fontId="0" fillId="33" borderId="111" xfId="0" applyFont="1" applyFill="1" applyBorder="1" applyAlignment="1" applyProtection="1">
      <alignment horizontal="center"/>
      <protection locked="0"/>
    </xf>
    <xf numFmtId="0" fontId="0" fillId="33" borderId="112" xfId="0" applyFont="1" applyFill="1" applyBorder="1" applyAlignment="1" applyProtection="1">
      <alignment horizontal="center"/>
      <protection locked="0"/>
    </xf>
    <xf numFmtId="3" fontId="2" fillId="33" borderId="65" xfId="0" applyNumberFormat="1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33" borderId="73" xfId="0" applyFont="1" applyFill="1" applyBorder="1" applyAlignment="1" applyProtection="1">
      <alignment/>
      <protection locked="0"/>
    </xf>
    <xf numFmtId="0" fontId="2" fillId="33" borderId="65" xfId="0" applyFont="1" applyFill="1" applyBorder="1" applyAlignment="1" applyProtection="1">
      <alignment/>
      <protection locked="0"/>
    </xf>
    <xf numFmtId="0" fontId="2" fillId="34" borderId="65" xfId="0" applyFont="1" applyFill="1" applyBorder="1" applyAlignment="1" applyProtection="1">
      <alignment/>
      <protection locked="0"/>
    </xf>
    <xf numFmtId="3" fontId="9" fillId="33" borderId="66" xfId="0" applyNumberFormat="1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2" fillId="0" borderId="37" xfId="0" applyFont="1" applyFill="1" applyBorder="1" applyAlignment="1" applyProtection="1">
      <alignment horizontal="left" wrapText="1"/>
      <protection locked="0"/>
    </xf>
    <xf numFmtId="0" fontId="53" fillId="34" borderId="37" xfId="0" applyFont="1" applyFill="1" applyBorder="1" applyAlignment="1" applyProtection="1">
      <alignment horizontal="left" vertical="top" wrapText="1"/>
      <protection locked="0"/>
    </xf>
    <xf numFmtId="0" fontId="53" fillId="34" borderId="37" xfId="0" applyFont="1" applyFill="1" applyBorder="1" applyAlignment="1" applyProtection="1">
      <alignment horizontal="left"/>
      <protection locked="0"/>
    </xf>
    <xf numFmtId="0" fontId="2" fillId="34" borderId="37" xfId="0" applyFont="1" applyFill="1" applyBorder="1" applyAlignment="1" applyProtection="1">
      <alignment horizontal="left"/>
      <protection locked="0"/>
    </xf>
    <xf numFmtId="0" fontId="2" fillId="34" borderId="37" xfId="0" applyFont="1" applyFill="1" applyBorder="1" applyAlignment="1" applyProtection="1">
      <alignment horizontal="centerContinuous"/>
      <protection locked="0"/>
    </xf>
    <xf numFmtId="0" fontId="2" fillId="34" borderId="37" xfId="0" applyFont="1" applyFill="1" applyBorder="1" applyAlignment="1" applyProtection="1">
      <alignment horizontal="left"/>
      <protection locked="0"/>
    </xf>
    <xf numFmtId="0" fontId="93" fillId="34" borderId="37" xfId="0" applyFont="1" applyFill="1" applyBorder="1" applyAlignment="1" applyProtection="1">
      <alignment horizontal="left"/>
      <protection locked="0"/>
    </xf>
    <xf numFmtId="0" fontId="94" fillId="34" borderId="37" xfId="0" applyFont="1" applyFill="1" applyBorder="1" applyAlignment="1" applyProtection="1">
      <alignment horizontal="left"/>
      <protection locked="0"/>
    </xf>
    <xf numFmtId="0" fontId="53" fillId="0" borderId="37" xfId="0" applyFont="1" applyFill="1" applyBorder="1" applyAlignment="1" applyProtection="1">
      <alignment horizontal="left"/>
      <protection locked="0"/>
    </xf>
    <xf numFmtId="0" fontId="93" fillId="34" borderId="3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3" borderId="113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9" xfId="0" applyFont="1" applyFill="1" applyBorder="1" applyAlignment="1" applyProtection="1">
      <alignment/>
      <protection locked="0"/>
    </xf>
    <xf numFmtId="0" fontId="2" fillId="34" borderId="73" xfId="0" applyFont="1" applyFill="1" applyBorder="1" applyAlignment="1" applyProtection="1">
      <alignment/>
      <protection locked="0"/>
    </xf>
    <xf numFmtId="0" fontId="9" fillId="33" borderId="66" xfId="0" applyFont="1" applyFill="1" applyBorder="1" applyAlignment="1" applyProtection="1">
      <alignment/>
      <protection locked="0"/>
    </xf>
    <xf numFmtId="0" fontId="9" fillId="33" borderId="67" xfId="0" applyFont="1" applyFill="1" applyBorder="1" applyAlignment="1" applyProtection="1">
      <alignment/>
      <protection locked="0"/>
    </xf>
    <xf numFmtId="3" fontId="29" fillId="33" borderId="92" xfId="40" applyNumberFormat="1" applyFont="1" applyFill="1" applyBorder="1" applyAlignment="1" applyProtection="1">
      <alignment horizontal="right"/>
      <protection locked="0"/>
    </xf>
    <xf numFmtId="3" fontId="29" fillId="33" borderId="114" xfId="40" applyNumberFormat="1" applyFont="1" applyFill="1" applyBorder="1" applyAlignment="1" applyProtection="1">
      <alignment horizontal="right"/>
      <protection locked="0"/>
    </xf>
    <xf numFmtId="3" fontId="52" fillId="36" borderId="115" xfId="40" applyNumberFormat="1" applyFont="1" applyFill="1" applyBorder="1" applyAlignment="1" applyProtection="1">
      <alignment horizontal="right"/>
      <protection locked="0"/>
    </xf>
    <xf numFmtId="3" fontId="52" fillId="36" borderId="116" xfId="40" applyNumberFormat="1" applyFont="1" applyFill="1" applyBorder="1" applyAlignment="1" applyProtection="1">
      <alignment horizontal="right"/>
      <protection locked="0"/>
    </xf>
    <xf numFmtId="3" fontId="52" fillId="36" borderId="117" xfId="40" applyNumberFormat="1" applyFont="1" applyFill="1" applyBorder="1" applyAlignment="1" applyProtection="1">
      <alignment horizontal="right"/>
      <protection locked="0"/>
    </xf>
    <xf numFmtId="3" fontId="52" fillId="36" borderId="118" xfId="40" applyNumberFormat="1" applyFont="1" applyFill="1" applyBorder="1" applyAlignment="1" applyProtection="1">
      <alignment horizontal="right"/>
      <protection locked="0"/>
    </xf>
    <xf numFmtId="3" fontId="29" fillId="0" borderId="15" xfId="40" applyNumberFormat="1" applyFont="1" applyFill="1" applyBorder="1" applyAlignment="1" applyProtection="1">
      <alignment horizontal="right"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13" xfId="0" applyFont="1" applyFill="1" applyBorder="1" applyAlignment="1" applyProtection="1">
      <alignment/>
      <protection locked="0"/>
    </xf>
    <xf numFmtId="3" fontId="29" fillId="33" borderId="74" xfId="0" applyNumberFormat="1" applyFont="1" applyFill="1" applyBorder="1" applyAlignment="1" applyProtection="1">
      <alignment/>
      <protection locked="0"/>
    </xf>
    <xf numFmtId="3" fontId="29" fillId="33" borderId="65" xfId="0" applyNumberFormat="1" applyFont="1" applyFill="1" applyBorder="1" applyAlignment="1" applyProtection="1">
      <alignment/>
      <protection locked="0"/>
    </xf>
    <xf numFmtId="3" fontId="29" fillId="33" borderId="119" xfId="0" applyNumberFormat="1" applyFont="1" applyFill="1" applyBorder="1" applyAlignment="1" applyProtection="1">
      <alignment/>
      <protection locked="0"/>
    </xf>
    <xf numFmtId="0" fontId="29" fillId="33" borderId="119" xfId="0" applyFont="1" applyFill="1" applyBorder="1" applyAlignment="1" applyProtection="1">
      <alignment/>
      <protection locked="0"/>
    </xf>
    <xf numFmtId="0" fontId="29" fillId="33" borderId="73" xfId="0" applyFont="1" applyFill="1" applyBorder="1" applyAlignment="1" applyProtection="1">
      <alignment/>
      <protection locked="0"/>
    </xf>
    <xf numFmtId="0" fontId="29" fillId="33" borderId="65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 locked="0"/>
    </xf>
    <xf numFmtId="3" fontId="24" fillId="33" borderId="120" xfId="40" applyNumberFormat="1" applyFont="1" applyFill="1" applyBorder="1" applyAlignment="1" applyProtection="1">
      <alignment horizontal="right"/>
      <protection locked="0"/>
    </xf>
    <xf numFmtId="0" fontId="9" fillId="0" borderId="121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9" fillId="0" borderId="122" xfId="0" applyFont="1" applyFill="1" applyBorder="1" applyAlignment="1" applyProtection="1">
      <alignment/>
      <protection locked="0"/>
    </xf>
    <xf numFmtId="3" fontId="9" fillId="33" borderId="67" xfId="0" applyNumberFormat="1" applyFont="1" applyFill="1" applyBorder="1" applyAlignment="1" applyProtection="1">
      <alignment/>
      <protection locked="0"/>
    </xf>
    <xf numFmtId="3" fontId="29" fillId="33" borderId="92" xfId="40" applyNumberFormat="1" applyFont="1" applyFill="1" applyBorder="1" applyAlignment="1" applyProtection="1">
      <alignment horizontal="left"/>
      <protection locked="0"/>
    </xf>
    <xf numFmtId="3" fontId="29" fillId="33" borderId="78" xfId="40" applyNumberFormat="1" applyFont="1" applyFill="1" applyBorder="1" applyAlignment="1" applyProtection="1">
      <alignment horizontal="left"/>
      <protection locked="0"/>
    </xf>
    <xf numFmtId="3" fontId="29" fillId="33" borderId="114" xfId="40" applyNumberFormat="1" applyFont="1" applyFill="1" applyBorder="1" applyAlignment="1" applyProtection="1">
      <alignment horizontal="left"/>
      <protection locked="0"/>
    </xf>
    <xf numFmtId="3" fontId="29" fillId="36" borderId="115" xfId="40" applyNumberFormat="1" applyFont="1" applyFill="1" applyBorder="1" applyAlignment="1" applyProtection="1">
      <alignment horizontal="left"/>
      <protection locked="0"/>
    </xf>
    <xf numFmtId="3" fontId="29" fillId="36" borderId="82" xfId="40" applyNumberFormat="1" applyFont="1" applyFill="1" applyBorder="1" applyAlignment="1" applyProtection="1">
      <alignment horizontal="left"/>
      <protection locked="0"/>
    </xf>
    <xf numFmtId="3" fontId="29" fillId="36" borderId="116" xfId="40" applyNumberFormat="1" applyFont="1" applyFill="1" applyBorder="1" applyAlignment="1" applyProtection="1">
      <alignment horizontal="left"/>
      <protection locked="0"/>
    </xf>
    <xf numFmtId="3" fontId="29" fillId="36" borderId="117" xfId="40" applyNumberFormat="1" applyFont="1" applyFill="1" applyBorder="1" applyAlignment="1" applyProtection="1">
      <alignment horizontal="left"/>
      <protection locked="0"/>
    </xf>
    <xf numFmtId="3" fontId="29" fillId="36" borderId="85" xfId="40" applyNumberFormat="1" applyFont="1" applyFill="1" applyBorder="1" applyAlignment="1" applyProtection="1">
      <alignment horizontal="left"/>
      <protection locked="0"/>
    </xf>
    <xf numFmtId="3" fontId="29" fillId="36" borderId="118" xfId="40" applyNumberFormat="1" applyFont="1" applyFill="1" applyBorder="1" applyAlignment="1" applyProtection="1">
      <alignment horizontal="left"/>
      <protection locked="0"/>
    </xf>
    <xf numFmtId="0" fontId="29" fillId="0" borderId="73" xfId="0" applyFont="1" applyFill="1" applyBorder="1" applyAlignment="1" applyProtection="1">
      <alignment/>
      <protection locked="0"/>
    </xf>
    <xf numFmtId="0" fontId="29" fillId="0" borderId="119" xfId="0" applyFont="1" applyFill="1" applyBorder="1" applyAlignment="1" applyProtection="1">
      <alignment/>
      <protection locked="0"/>
    </xf>
    <xf numFmtId="0" fontId="29" fillId="0" borderId="74" xfId="0" applyFont="1" applyFill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9" fillId="0" borderId="69" xfId="0" applyFont="1" applyFill="1" applyBorder="1" applyAlignment="1" applyProtection="1">
      <alignment/>
      <protection locked="0"/>
    </xf>
    <xf numFmtId="0" fontId="24" fillId="33" borderId="66" xfId="0" applyFont="1" applyFill="1" applyBorder="1" applyAlignment="1" applyProtection="1">
      <alignment/>
      <protection locked="0"/>
    </xf>
    <xf numFmtId="0" fontId="24" fillId="33" borderId="67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7" fillId="33" borderId="65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 wrapText="1"/>
    </xf>
    <xf numFmtId="0" fontId="2" fillId="0" borderId="41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top" wrapText="1"/>
      <protection/>
    </xf>
    <xf numFmtId="0" fontId="0" fillId="0" borderId="48" xfId="0" applyFont="1" applyFill="1" applyBorder="1" applyAlignment="1" applyProtection="1">
      <alignment horizontal="center" wrapText="1"/>
      <protection/>
    </xf>
    <xf numFmtId="0" fontId="0" fillId="0" borderId="1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4" sqref="E14"/>
    </sheetView>
  </sheetViews>
  <sheetFormatPr defaultColWidth="9.77734375" defaultRowHeight="15"/>
  <cols>
    <col min="1" max="1" width="9.77734375" style="170" customWidth="1"/>
    <col min="2" max="2" width="3.77734375" style="170" customWidth="1"/>
    <col min="3" max="3" width="54.10546875" style="170" customWidth="1"/>
    <col min="4" max="4" width="10.99609375" style="170" customWidth="1"/>
    <col min="5" max="6" width="10.77734375" style="170" customWidth="1"/>
    <col min="7" max="8" width="10.6640625" style="170" customWidth="1"/>
    <col min="9" max="9" width="13.4453125" style="170" customWidth="1"/>
    <col min="10" max="10" width="60.77734375" style="170" customWidth="1"/>
    <col min="11" max="11" width="5.3359375" style="170" customWidth="1"/>
    <col min="12" max="12" width="0.9921875" style="170" customWidth="1"/>
    <col min="13" max="13" width="0.55078125" style="170" customWidth="1"/>
    <col min="14" max="14" width="9.77734375" style="170" customWidth="1"/>
    <col min="15" max="15" width="40.77734375" style="170" customWidth="1"/>
    <col min="16" max="16384" width="9.77734375" style="170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45" t="s">
        <v>578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1"/>
    </row>
    <row r="3" spans="2:12" ht="41.25">
      <c r="B3" s="172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2"/>
      <c r="C4" s="16" t="s">
        <v>566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2"/>
      <c r="C5" s="16" t="s">
        <v>132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2"/>
      <c r="C6" s="173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2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2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2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2"/>
      <c r="C10" s="16" t="s">
        <v>203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2"/>
      <c r="G11" s="4"/>
      <c r="H11" s="4"/>
      <c r="I11" s="153"/>
      <c r="J11" s="153"/>
      <c r="K11" s="4"/>
      <c r="L11" s="4"/>
    </row>
    <row r="12" spans="2:12" ht="39.75">
      <c r="B12" s="172"/>
      <c r="G12" s="301"/>
      <c r="H12" s="4"/>
      <c r="I12" s="4"/>
      <c r="J12" s="4"/>
      <c r="K12" s="4"/>
      <c r="L12" s="4"/>
    </row>
    <row r="13" spans="2:12" ht="33.75">
      <c r="B13" s="172"/>
      <c r="C13" s="5"/>
      <c r="E13" s="447" t="s">
        <v>579</v>
      </c>
      <c r="F13" s="447"/>
      <c r="G13" s="447"/>
      <c r="H13" s="447"/>
      <c r="I13" s="447"/>
      <c r="J13" s="15"/>
      <c r="K13" s="4"/>
      <c r="L13" s="4"/>
    </row>
    <row r="14" spans="2:12" ht="33.75">
      <c r="B14" s="172"/>
      <c r="C14" s="5"/>
      <c r="E14" s="448" t="s">
        <v>580</v>
      </c>
      <c r="F14" s="449"/>
      <c r="G14" s="448"/>
      <c r="H14" s="448"/>
      <c r="I14" s="448"/>
      <c r="J14" s="309" t="s">
        <v>548</v>
      </c>
      <c r="K14" s="4"/>
      <c r="L14" s="4"/>
    </row>
    <row r="15" spans="2:7" ht="31.5">
      <c r="B15" s="172"/>
      <c r="C15" s="6"/>
      <c r="E15" s="154" t="s">
        <v>121</v>
      </c>
      <c r="G15" s="155"/>
    </row>
    <row r="16" spans="2:7" ht="31.5">
      <c r="B16" s="172"/>
      <c r="C16" s="6"/>
      <c r="D16" s="154"/>
      <c r="G16" s="155"/>
    </row>
    <row r="17" spans="2:10" ht="23.25">
      <c r="B17" s="172"/>
      <c r="C17" s="7" t="s">
        <v>110</v>
      </c>
      <c r="D17" s="7"/>
      <c r="E17" s="310"/>
      <c r="F17" s="310"/>
      <c r="G17" s="310"/>
      <c r="H17" s="310"/>
      <c r="I17" s="310"/>
      <c r="J17" s="310"/>
    </row>
    <row r="18" spans="2:10" ht="23.25">
      <c r="B18" s="172"/>
      <c r="C18" s="7"/>
      <c r="D18" s="7"/>
      <c r="E18" s="310"/>
      <c r="F18" s="310"/>
      <c r="G18" s="310"/>
      <c r="H18" s="310"/>
      <c r="I18" s="310"/>
      <c r="J18" s="310"/>
    </row>
    <row r="19" spans="1:16" ht="23.25" customHeight="1">
      <c r="A19" s="8"/>
      <c r="B19" s="9"/>
      <c r="C19" s="520" t="s">
        <v>111</v>
      </c>
      <c r="D19" s="520"/>
      <c r="E19" s="520"/>
      <c r="F19" s="520"/>
      <c r="G19" s="520"/>
      <c r="H19" s="520"/>
      <c r="I19" s="520"/>
      <c r="J19" s="520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520"/>
      <c r="D20" s="520"/>
      <c r="E20" s="520"/>
      <c r="F20" s="520"/>
      <c r="G20" s="520"/>
      <c r="H20" s="520"/>
      <c r="I20" s="520"/>
      <c r="J20" s="520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0"/>
      <c r="F21" s="310"/>
      <c r="G21" s="310"/>
      <c r="H21" s="310"/>
      <c r="I21" s="310"/>
      <c r="J21" s="310"/>
      <c r="K21" s="8"/>
      <c r="L21" s="8"/>
      <c r="M21" s="8"/>
      <c r="N21" s="8"/>
      <c r="O21" s="8"/>
      <c r="P21" s="8"/>
    </row>
    <row r="22" spans="1:10" ht="23.25" customHeight="1">
      <c r="A22" s="8"/>
      <c r="C22" s="520" t="s">
        <v>112</v>
      </c>
      <c r="D22" s="520"/>
      <c r="E22" s="520"/>
      <c r="F22" s="520"/>
      <c r="G22" s="520"/>
      <c r="H22" s="520"/>
      <c r="I22" s="520"/>
      <c r="J22" s="520"/>
    </row>
    <row r="23" spans="1:10" ht="23.25" customHeight="1">
      <c r="A23" s="8"/>
      <c r="C23" s="520"/>
      <c r="D23" s="520"/>
      <c r="E23" s="520"/>
      <c r="F23" s="520"/>
      <c r="G23" s="520"/>
      <c r="H23" s="520"/>
      <c r="I23" s="520"/>
      <c r="J23" s="520"/>
    </row>
    <row r="24" spans="1:10" ht="23.25">
      <c r="A24" s="8"/>
      <c r="C24" s="7"/>
      <c r="D24" s="7"/>
      <c r="E24" s="310"/>
      <c r="F24" s="310"/>
      <c r="G24" s="310"/>
      <c r="H24" s="310"/>
      <c r="I24" s="310"/>
      <c r="J24" s="310"/>
    </row>
    <row r="25" spans="1:10" ht="23.25">
      <c r="A25" s="8"/>
      <c r="C25" s="10" t="s">
        <v>1</v>
      </c>
      <c r="D25" s="10"/>
      <c r="E25" s="310"/>
      <c r="F25" s="310"/>
      <c r="G25" s="310"/>
      <c r="H25" s="310"/>
      <c r="I25" s="310"/>
      <c r="J25" s="310"/>
    </row>
    <row r="26" spans="1:13" ht="15.75">
      <c r="A26" s="8"/>
      <c r="B26" s="9"/>
      <c r="C26" s="310"/>
      <c r="D26" s="310"/>
      <c r="E26" s="310"/>
      <c r="F26" s="310"/>
      <c r="G26" s="310"/>
      <c r="H26" s="310"/>
      <c r="I26" s="310"/>
      <c r="J26" s="310"/>
      <c r="K26" s="8"/>
      <c r="L26" s="8"/>
      <c r="M26" s="8"/>
    </row>
    <row r="27" spans="1:13" ht="15.75">
      <c r="A27" s="8"/>
      <c r="B27" s="9"/>
      <c r="C27" s="310"/>
      <c r="D27" s="310"/>
      <c r="E27" s="310"/>
      <c r="F27" s="310"/>
      <c r="G27" s="310"/>
      <c r="H27" s="310"/>
      <c r="I27" s="310"/>
      <c r="J27" s="310"/>
      <c r="K27" s="8"/>
      <c r="L27" s="8"/>
      <c r="M27" s="8"/>
    </row>
    <row r="28" spans="1:13" ht="23.25">
      <c r="A28" s="8"/>
      <c r="B28" s="9"/>
      <c r="C28" s="152" t="s">
        <v>556</v>
      </c>
      <c r="D28" s="310"/>
      <c r="E28" s="310"/>
      <c r="F28" s="310"/>
      <c r="G28" s="310"/>
      <c r="H28" s="310"/>
      <c r="I28" s="310"/>
      <c r="J28" s="310"/>
      <c r="K28" s="8"/>
      <c r="L28" s="8"/>
      <c r="M28" s="8"/>
    </row>
    <row r="29" spans="1:13" ht="36" customHeight="1">
      <c r="A29" s="8"/>
      <c r="B29" s="9"/>
      <c r="C29" s="152" t="s">
        <v>104</v>
      </c>
      <c r="D29" s="311"/>
      <c r="E29" s="310"/>
      <c r="F29" s="310"/>
      <c r="G29" s="311"/>
      <c r="H29" s="311"/>
      <c r="I29" s="310"/>
      <c r="J29" s="310"/>
      <c r="K29" s="8"/>
      <c r="L29" s="8"/>
      <c r="M29" s="8"/>
    </row>
    <row r="30" spans="1:13" ht="23.25">
      <c r="A30" s="8"/>
      <c r="B30" s="9"/>
      <c r="C30" s="152" t="s">
        <v>576</v>
      </c>
      <c r="D30" s="310"/>
      <c r="E30" s="310"/>
      <c r="F30" s="310"/>
      <c r="G30" s="310"/>
      <c r="H30" s="310"/>
      <c r="I30" s="310"/>
      <c r="J30" s="310"/>
      <c r="K30" s="8"/>
      <c r="L30" s="8"/>
      <c r="M30" s="8"/>
    </row>
    <row r="31" spans="1:13" ht="23.25">
      <c r="A31" s="8"/>
      <c r="B31" s="9"/>
      <c r="C31" s="152" t="s">
        <v>577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4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0">
      <selection activeCell="C1" sqref="C1"/>
    </sheetView>
  </sheetViews>
  <sheetFormatPr defaultColWidth="9.77734375" defaultRowHeight="15"/>
  <cols>
    <col min="1" max="1" width="7.21484375" style="232" hidden="1" customWidth="1"/>
    <col min="2" max="2" width="3.77734375" style="147" customWidth="1"/>
    <col min="3" max="3" width="55.5546875" style="227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3"/>
      <c r="E1" s="228"/>
      <c r="F1" s="228"/>
      <c r="G1" s="228"/>
      <c r="H1" s="228"/>
      <c r="I1" s="228"/>
      <c r="K1" s="208"/>
      <c r="L1" s="445" t="s">
        <v>578</v>
      </c>
    </row>
    <row r="2" spans="1:11" ht="18">
      <c r="A2" s="34"/>
      <c r="B2" s="111" t="s">
        <v>43</v>
      </c>
      <c r="C2" s="44" t="s">
        <v>568</v>
      </c>
      <c r="D2" s="233"/>
      <c r="K2" s="208"/>
    </row>
    <row r="3" spans="1:11" ht="18">
      <c r="A3" s="34"/>
      <c r="B3" s="111"/>
      <c r="C3" s="44" t="s">
        <v>82</v>
      </c>
      <c r="D3" s="233"/>
      <c r="K3" s="208"/>
    </row>
    <row r="4" spans="1:11" ht="16.5" thickBot="1">
      <c r="A4" s="34"/>
      <c r="B4" s="111"/>
      <c r="C4" s="50"/>
      <c r="D4" s="278"/>
      <c r="K4" s="208"/>
    </row>
    <row r="5" spans="1:11" ht="16.5" thickTop="1">
      <c r="A5" s="112"/>
      <c r="B5" s="113"/>
      <c r="C5" s="46"/>
      <c r="D5" s="249"/>
      <c r="E5" s="249"/>
      <c r="F5" s="249"/>
      <c r="G5" s="250"/>
      <c r="H5" s="250"/>
      <c r="I5" s="251"/>
      <c r="K5" s="208"/>
    </row>
    <row r="6" spans="1:9" ht="15.75">
      <c r="A6" s="114"/>
      <c r="B6" s="57"/>
      <c r="C6" s="47" t="str">
        <f>'Cover page'!E13</f>
        <v>Member state: Hungary</v>
      </c>
      <c r="D6" s="25"/>
      <c r="E6" s="525" t="s">
        <v>2</v>
      </c>
      <c r="F6" s="525"/>
      <c r="G6" s="27"/>
      <c r="H6" s="253"/>
      <c r="I6" s="262"/>
    </row>
    <row r="7" spans="1:9" ht="15.75">
      <c r="A7" s="114"/>
      <c r="B7" s="57"/>
      <c r="C7" s="223" t="s">
        <v>632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5"/>
      <c r="I7" s="262"/>
    </row>
    <row r="8" spans="1:9" ht="15.75">
      <c r="A8" s="114"/>
      <c r="B8" s="57"/>
      <c r="C8" s="450" t="str">
        <f>'Cover page'!E14</f>
        <v>Date: 30/09/2013</v>
      </c>
      <c r="D8" s="280"/>
      <c r="E8" s="280"/>
      <c r="F8" s="280"/>
      <c r="G8" s="281"/>
      <c r="H8" s="272"/>
      <c r="I8" s="262"/>
    </row>
    <row r="9" spans="1:9" ht="10.5" customHeight="1" thickBot="1">
      <c r="A9" s="114"/>
      <c r="B9" s="57"/>
      <c r="C9" s="48"/>
      <c r="D9" s="236"/>
      <c r="E9" s="236"/>
      <c r="F9" s="236"/>
      <c r="G9" s="291"/>
      <c r="H9" s="282"/>
      <c r="I9" s="262"/>
    </row>
    <row r="10" spans="1:9" ht="17.25" thickBot="1" thickTop="1">
      <c r="A10" s="302" t="s">
        <v>476</v>
      </c>
      <c r="B10" s="57"/>
      <c r="C10" s="115" t="s">
        <v>108</v>
      </c>
      <c r="D10" s="330">
        <v>103345</v>
      </c>
      <c r="E10" s="330">
        <v>230481</v>
      </c>
      <c r="F10" s="330">
        <v>-169356</v>
      </c>
      <c r="G10" s="331">
        <v>-143494</v>
      </c>
      <c r="H10" s="141"/>
      <c r="I10" s="262"/>
    </row>
    <row r="11" spans="1:9" ht="6" customHeight="1" thickTop="1">
      <c r="A11" s="302"/>
      <c r="B11" s="57"/>
      <c r="C11" s="444"/>
      <c r="D11" s="440"/>
      <c r="E11" s="440"/>
      <c r="F11" s="440"/>
      <c r="G11" s="441"/>
      <c r="H11" s="144"/>
      <c r="I11" s="262"/>
    </row>
    <row r="12" spans="1:9" s="219" customFormat="1" ht="16.5" customHeight="1">
      <c r="A12" s="302" t="s">
        <v>477</v>
      </c>
      <c r="B12" s="116"/>
      <c r="C12" s="443" t="s">
        <v>137</v>
      </c>
      <c r="D12" s="442">
        <f>IF(AND(D13="M",D14="M",D15="M",D22="M",D27="M"),"M",D13+D14+D15+D22+D27)</f>
        <v>-65025</v>
      </c>
      <c r="E12" s="442">
        <f>IF(AND(E13="M",E14="M",E15="M",E22="M",E27="M"),"M",E13+E14+E15+E22+E27)</f>
        <v>-159172</v>
      </c>
      <c r="F12" s="442">
        <f>IF(AND(F13="M",F14="M",F15="M",F22="M",F27="M"),"M",F13+F14+F15+F22+F27)</f>
        <v>18683.00000000001</v>
      </c>
      <c r="G12" s="442">
        <f>IF(AND(G13="M",G14="M",G15="M",G22="M",G27="M"),"M",G13+G14+G15+G22+G27)</f>
        <v>9674.99999999999</v>
      </c>
      <c r="H12" s="374"/>
      <c r="I12" s="283"/>
    </row>
    <row r="13" spans="1:9" s="219" customFormat="1" ht="16.5" customHeight="1">
      <c r="A13" s="302" t="s">
        <v>478</v>
      </c>
      <c r="B13" s="117"/>
      <c r="C13" s="375" t="s">
        <v>84</v>
      </c>
      <c r="D13" s="376">
        <v>-11417.000000000002</v>
      </c>
      <c r="E13" s="376">
        <v>-156271</v>
      </c>
      <c r="F13" s="376">
        <v>20602.000000000004</v>
      </c>
      <c r="G13" s="481">
        <v>3341.999999999992</v>
      </c>
      <c r="H13" s="374"/>
      <c r="I13" s="283"/>
    </row>
    <row r="14" spans="1:9" s="219" customFormat="1" ht="16.5" customHeight="1">
      <c r="A14" s="302" t="s">
        <v>479</v>
      </c>
      <c r="B14" s="117"/>
      <c r="C14" s="375" t="s">
        <v>94</v>
      </c>
      <c r="D14" s="376">
        <v>-65381</v>
      </c>
      <c r="E14" s="376">
        <v>-12296.000000000002</v>
      </c>
      <c r="F14" s="376">
        <v>4408</v>
      </c>
      <c r="G14" s="481">
        <v>-4411</v>
      </c>
      <c r="H14" s="374"/>
      <c r="I14" s="283"/>
    </row>
    <row r="15" spans="1:9" s="219" customFormat="1" ht="16.5" customHeight="1">
      <c r="A15" s="302" t="s">
        <v>480</v>
      </c>
      <c r="B15" s="117"/>
      <c r="C15" s="375" t="s">
        <v>44</v>
      </c>
      <c r="D15" s="376">
        <v>7507</v>
      </c>
      <c r="E15" s="376">
        <v>-7932</v>
      </c>
      <c r="F15" s="376">
        <v>-7572</v>
      </c>
      <c r="G15" s="481">
        <v>17217</v>
      </c>
      <c r="H15" s="374"/>
      <c r="I15" s="283"/>
    </row>
    <row r="16" spans="1:9" s="219" customFormat="1" ht="16.5" customHeight="1">
      <c r="A16" s="302" t="s">
        <v>481</v>
      </c>
      <c r="B16" s="117"/>
      <c r="C16" s="377" t="s">
        <v>76</v>
      </c>
      <c r="D16" s="482">
        <v>15699</v>
      </c>
      <c r="E16" s="379">
        <v>16821</v>
      </c>
      <c r="F16" s="379">
        <v>16709</v>
      </c>
      <c r="G16" s="483">
        <v>41447</v>
      </c>
      <c r="H16" s="374"/>
      <c r="I16" s="283"/>
    </row>
    <row r="17" spans="1:9" s="219" customFormat="1" ht="16.5" customHeight="1">
      <c r="A17" s="302" t="s">
        <v>482</v>
      </c>
      <c r="B17" s="117"/>
      <c r="C17" s="377" t="s">
        <v>77</v>
      </c>
      <c r="D17" s="484">
        <v>-8192</v>
      </c>
      <c r="E17" s="382">
        <v>-24753</v>
      </c>
      <c r="F17" s="382">
        <v>-24281</v>
      </c>
      <c r="G17" s="485">
        <v>-24230</v>
      </c>
      <c r="H17" s="374"/>
      <c r="I17" s="283"/>
    </row>
    <row r="18" spans="1:9" s="219" customFormat="1" ht="16.5" customHeight="1">
      <c r="A18" s="302" t="s">
        <v>483</v>
      </c>
      <c r="B18" s="117"/>
      <c r="C18" s="384" t="s">
        <v>129</v>
      </c>
      <c r="D18" s="480">
        <v>8821</v>
      </c>
      <c r="E18" s="376">
        <v>-6872</v>
      </c>
      <c r="F18" s="376">
        <v>-5516</v>
      </c>
      <c r="G18" s="481">
        <v>4133</v>
      </c>
      <c r="H18" s="374"/>
      <c r="I18" s="283"/>
    </row>
    <row r="19" spans="1:9" s="219" customFormat="1" ht="16.5" customHeight="1">
      <c r="A19" s="302" t="s">
        <v>484</v>
      </c>
      <c r="B19" s="117"/>
      <c r="C19" s="384" t="s">
        <v>123</v>
      </c>
      <c r="D19" s="480">
        <v>-1314.0000000000005</v>
      </c>
      <c r="E19" s="376">
        <v>-1060</v>
      </c>
      <c r="F19" s="376">
        <v>-2056</v>
      </c>
      <c r="G19" s="481">
        <v>13084</v>
      </c>
      <c r="H19" s="374"/>
      <c r="I19" s="283"/>
    </row>
    <row r="20" spans="1:9" s="219" customFormat="1" ht="16.5" customHeight="1">
      <c r="A20" s="302" t="s">
        <v>485</v>
      </c>
      <c r="B20" s="117"/>
      <c r="C20" s="385" t="s">
        <v>119</v>
      </c>
      <c r="D20" s="482">
        <v>9211</v>
      </c>
      <c r="E20" s="379">
        <v>10092.6</v>
      </c>
      <c r="F20" s="379">
        <v>10025.4</v>
      </c>
      <c r="G20" s="483">
        <v>24868.2</v>
      </c>
      <c r="H20" s="374"/>
      <c r="I20" s="283"/>
    </row>
    <row r="21" spans="1:9" s="219" customFormat="1" ht="16.5" customHeight="1">
      <c r="A21" s="302" t="s">
        <v>486</v>
      </c>
      <c r="B21" s="117"/>
      <c r="C21" s="385" t="s">
        <v>120</v>
      </c>
      <c r="D21" s="484">
        <v>-10525</v>
      </c>
      <c r="E21" s="382">
        <v>-11152.6</v>
      </c>
      <c r="F21" s="382">
        <v>-12081.4</v>
      </c>
      <c r="G21" s="485">
        <v>-11784.2</v>
      </c>
      <c r="H21" s="374"/>
      <c r="I21" s="283"/>
    </row>
    <row r="22" spans="1:9" s="219" customFormat="1" ht="16.5" customHeight="1">
      <c r="A22" s="302" t="s">
        <v>487</v>
      </c>
      <c r="B22" s="117"/>
      <c r="C22" s="375" t="s">
        <v>45</v>
      </c>
      <c r="D22" s="480">
        <v>3290</v>
      </c>
      <c r="E22" s="376">
        <v>-17.999999999998906</v>
      </c>
      <c r="F22" s="376">
        <v>253.99999999999977</v>
      </c>
      <c r="G22" s="481">
        <v>4808</v>
      </c>
      <c r="H22" s="374"/>
      <c r="I22" s="283"/>
    </row>
    <row r="23" spans="1:9" s="219" customFormat="1" ht="16.5" customHeight="1">
      <c r="A23" s="302" t="s">
        <v>488</v>
      </c>
      <c r="B23" s="117"/>
      <c r="C23" s="384" t="s">
        <v>138</v>
      </c>
      <c r="D23" s="480">
        <v>467.0000000000005</v>
      </c>
      <c r="E23" s="376">
        <v>-1542.0000000000002</v>
      </c>
      <c r="F23" s="376">
        <v>-1997</v>
      </c>
      <c r="G23" s="481">
        <v>288.00000000000006</v>
      </c>
      <c r="H23" s="374"/>
      <c r="I23" s="283"/>
    </row>
    <row r="24" spans="1:9" s="219" customFormat="1" ht="16.5" customHeight="1">
      <c r="A24" s="302" t="s">
        <v>489</v>
      </c>
      <c r="B24" s="117"/>
      <c r="C24" s="384" t="s">
        <v>130</v>
      </c>
      <c r="D24" s="480">
        <v>2822.9999999999995</v>
      </c>
      <c r="E24" s="376">
        <v>1524.0000000000014</v>
      </c>
      <c r="F24" s="376">
        <v>2251</v>
      </c>
      <c r="G24" s="481">
        <v>4520</v>
      </c>
      <c r="H24" s="374"/>
      <c r="I24" s="283"/>
    </row>
    <row r="25" spans="1:9" s="219" customFormat="1" ht="16.5" customHeight="1">
      <c r="A25" s="302" t="s">
        <v>490</v>
      </c>
      <c r="B25" s="117"/>
      <c r="C25" s="385" t="s">
        <v>124</v>
      </c>
      <c r="D25" s="482">
        <v>7150.5</v>
      </c>
      <c r="E25" s="379">
        <v>8499.23361</v>
      </c>
      <c r="F25" s="379">
        <v>4967.04411</v>
      </c>
      <c r="G25" s="483">
        <v>4566.9122099999995</v>
      </c>
      <c r="H25" s="374"/>
      <c r="I25" s="283"/>
    </row>
    <row r="26" spans="1:9" s="219" customFormat="1" ht="16.5" customHeight="1">
      <c r="A26" s="302" t="s">
        <v>491</v>
      </c>
      <c r="B26" s="117"/>
      <c r="C26" s="385" t="s">
        <v>125</v>
      </c>
      <c r="D26" s="484">
        <v>-4327.5</v>
      </c>
      <c r="E26" s="382">
        <v>-6975.2336099999975</v>
      </c>
      <c r="F26" s="382">
        <v>-2716.04411</v>
      </c>
      <c r="G26" s="485">
        <v>-46.912209999999504</v>
      </c>
      <c r="H26" s="374"/>
      <c r="I26" s="283"/>
    </row>
    <row r="27" spans="1:9" s="219" customFormat="1" ht="16.5" customHeight="1">
      <c r="A27" s="302" t="s">
        <v>492</v>
      </c>
      <c r="B27" s="117"/>
      <c r="C27" s="375" t="s">
        <v>85</v>
      </c>
      <c r="D27" s="480">
        <v>975.9999999999976</v>
      </c>
      <c r="E27" s="376">
        <v>17345</v>
      </c>
      <c r="F27" s="376">
        <v>991.0000000000058</v>
      </c>
      <c r="G27" s="481">
        <v>-11281.000000000002</v>
      </c>
      <c r="H27" s="374"/>
      <c r="I27" s="283"/>
    </row>
    <row r="28" spans="1:9" s="219" customFormat="1" ht="16.5" customHeight="1">
      <c r="A28" s="302"/>
      <c r="B28" s="117"/>
      <c r="C28" s="118"/>
      <c r="D28" s="395"/>
      <c r="E28" s="396"/>
      <c r="F28" s="396"/>
      <c r="G28" s="397"/>
      <c r="H28" s="374"/>
      <c r="I28" s="283"/>
    </row>
    <row r="29" spans="1:9" s="219" customFormat="1" ht="16.5" customHeight="1">
      <c r="A29" s="302" t="s">
        <v>493</v>
      </c>
      <c r="B29" s="117"/>
      <c r="C29" s="127" t="s">
        <v>247</v>
      </c>
      <c r="D29" s="373">
        <f>IF(AND(D30="M",D31="M",D33="M",D34="M",D36="M",D38="M",D39="M",D40="M"),"M",SUM(D30:D31)+SUM(D33:D34)+D36+SUM(D38:D40))</f>
        <v>-25637</v>
      </c>
      <c r="E29" s="373">
        <f>IF(AND(E30="M",E31="M",E33="M",E34="M",E36="M",E38="M",E39="M",E40="M"),"M",SUM(E30:E31)+SUM(E33:E34)+E36+SUM(E38:E40))</f>
        <v>88188.99999999991</v>
      </c>
      <c r="F29" s="373">
        <f>IF(AND(F30="M",F31="M",F33="M",F34="M",F36="M",F38="M",F39="M",F40="M"),"M",SUM(F30:F31)+SUM(F33:F34)+F36+SUM(F38:F40))</f>
        <v>83466.00000000012</v>
      </c>
      <c r="G29" s="373">
        <f>IF(AND(G30="M",G31="M",G33="M",G34="M",G36="M",G38="M",G39="M",G40="M"),"M",SUM(G30:G31)+SUM(G33:G34)+G36+SUM(G38:G40))</f>
        <v>-11627.999999999993</v>
      </c>
      <c r="H29" s="374"/>
      <c r="I29" s="283"/>
    </row>
    <row r="30" spans="1:9" s="219" customFormat="1" ht="16.5" customHeight="1">
      <c r="A30" s="302" t="s">
        <v>494</v>
      </c>
      <c r="B30" s="117"/>
      <c r="C30" s="375" t="s">
        <v>88</v>
      </c>
      <c r="D30" s="376">
        <v>0</v>
      </c>
      <c r="E30" s="376">
        <v>0</v>
      </c>
      <c r="F30" s="376">
        <v>0</v>
      </c>
      <c r="G30" s="376">
        <v>0</v>
      </c>
      <c r="H30" s="374"/>
      <c r="I30" s="283"/>
    </row>
    <row r="31" spans="1:9" s="219" customFormat="1" ht="16.5" customHeight="1">
      <c r="A31" s="302" t="s">
        <v>495</v>
      </c>
      <c r="B31" s="117"/>
      <c r="C31" s="375" t="s">
        <v>98</v>
      </c>
      <c r="D31" s="376">
        <v>-38570</v>
      </c>
      <c r="E31" s="376">
        <v>-23030.000000000007</v>
      </c>
      <c r="F31" s="376">
        <v>-18502</v>
      </c>
      <c r="G31" s="376">
        <v>34442.00000000001</v>
      </c>
      <c r="H31" s="374"/>
      <c r="I31" s="283"/>
    </row>
    <row r="32" spans="1:9" s="219" customFormat="1" ht="16.5" customHeight="1">
      <c r="A32" s="302"/>
      <c r="B32" s="117"/>
      <c r="C32" s="119"/>
      <c r="D32" s="398"/>
      <c r="E32" s="399"/>
      <c r="F32" s="399"/>
      <c r="G32" s="400"/>
      <c r="H32" s="374"/>
      <c r="I32" s="283"/>
    </row>
    <row r="33" spans="1:9" s="219" customFormat="1" ht="16.5" customHeight="1">
      <c r="A33" s="302" t="s">
        <v>496</v>
      </c>
      <c r="B33" s="117"/>
      <c r="C33" s="375" t="s">
        <v>96</v>
      </c>
      <c r="D33" s="376">
        <v>0</v>
      </c>
      <c r="E33" s="376">
        <v>0</v>
      </c>
      <c r="F33" s="376">
        <v>0</v>
      </c>
      <c r="G33" s="376">
        <v>0</v>
      </c>
      <c r="H33" s="374"/>
      <c r="I33" s="283"/>
    </row>
    <row r="34" spans="1:9" s="219" customFormat="1" ht="16.5" customHeight="1">
      <c r="A34" s="302" t="s">
        <v>497</v>
      </c>
      <c r="B34" s="117"/>
      <c r="C34" s="375" t="s">
        <v>95</v>
      </c>
      <c r="D34" s="376">
        <v>852.9999999999998</v>
      </c>
      <c r="E34" s="376">
        <v>201.00000000000006</v>
      </c>
      <c r="F34" s="376">
        <v>-1025</v>
      </c>
      <c r="G34" s="376">
        <v>184.00000000000017</v>
      </c>
      <c r="H34" s="374"/>
      <c r="I34" s="283"/>
    </row>
    <row r="35" spans="1:9" s="219" customFormat="1" ht="16.5" customHeight="1">
      <c r="A35" s="302" t="s">
        <v>498</v>
      </c>
      <c r="B35" s="117"/>
      <c r="C35" s="384" t="s">
        <v>118</v>
      </c>
      <c r="D35" s="376">
        <v>0</v>
      </c>
      <c r="E35" s="376">
        <v>0</v>
      </c>
      <c r="F35" s="376">
        <v>0</v>
      </c>
      <c r="G35" s="376">
        <v>0</v>
      </c>
      <c r="H35" s="374"/>
      <c r="I35" s="283"/>
    </row>
    <row r="36" spans="1:9" s="219" customFormat="1" ht="16.5" customHeight="1">
      <c r="A36" s="302" t="s">
        <v>499</v>
      </c>
      <c r="B36" s="117"/>
      <c r="C36" s="401" t="s">
        <v>97</v>
      </c>
      <c r="D36" s="376">
        <v>0</v>
      </c>
      <c r="E36" s="376">
        <v>0</v>
      </c>
      <c r="F36" s="376">
        <v>0</v>
      </c>
      <c r="G36" s="376">
        <v>0</v>
      </c>
      <c r="H36" s="374"/>
      <c r="I36" s="283"/>
    </row>
    <row r="37" spans="1:9" s="219" customFormat="1" ht="16.5" customHeight="1">
      <c r="A37" s="302"/>
      <c r="B37" s="117"/>
      <c r="C37" s="119"/>
      <c r="D37" s="398"/>
      <c r="E37" s="399"/>
      <c r="F37" s="399"/>
      <c r="G37" s="400"/>
      <c r="H37" s="374"/>
      <c r="I37" s="283"/>
    </row>
    <row r="38" spans="1:9" s="219" customFormat="1" ht="16.5" customHeight="1">
      <c r="A38" s="302" t="s">
        <v>500</v>
      </c>
      <c r="B38" s="117"/>
      <c r="C38" s="375" t="s">
        <v>139</v>
      </c>
      <c r="D38" s="376">
        <v>12080</v>
      </c>
      <c r="E38" s="376">
        <v>111017.99999999991</v>
      </c>
      <c r="F38" s="376">
        <v>102509.00000000012</v>
      </c>
      <c r="G38" s="376">
        <v>-46254</v>
      </c>
      <c r="H38" s="374"/>
      <c r="I38" s="283"/>
    </row>
    <row r="39" spans="1:9" s="219" customFormat="1" ht="16.5" customHeight="1">
      <c r="A39" s="302" t="s">
        <v>501</v>
      </c>
      <c r="B39" s="117"/>
      <c r="C39" s="375" t="s">
        <v>140</v>
      </c>
      <c r="D39" s="376">
        <v>0</v>
      </c>
      <c r="E39" s="376">
        <v>0</v>
      </c>
      <c r="F39" s="376">
        <v>484</v>
      </c>
      <c r="G39" s="376">
        <v>0</v>
      </c>
      <c r="H39" s="374"/>
      <c r="I39" s="283"/>
    </row>
    <row r="40" spans="1:9" s="219" customFormat="1" ht="16.5" customHeight="1">
      <c r="A40" s="302" t="s">
        <v>502</v>
      </c>
      <c r="B40" s="117"/>
      <c r="C40" s="375" t="s">
        <v>141</v>
      </c>
      <c r="D40" s="376">
        <v>0</v>
      </c>
      <c r="E40" s="376">
        <v>0</v>
      </c>
      <c r="F40" s="376">
        <v>0</v>
      </c>
      <c r="G40" s="376">
        <v>0</v>
      </c>
      <c r="H40" s="374"/>
      <c r="I40" s="283"/>
    </row>
    <row r="41" spans="1:9" s="219" customFormat="1" ht="16.5" customHeight="1">
      <c r="A41" s="302"/>
      <c r="B41" s="117"/>
      <c r="C41" s="119"/>
      <c r="D41" s="398"/>
      <c r="E41" s="399"/>
      <c r="F41" s="399"/>
      <c r="G41" s="400"/>
      <c r="H41" s="374"/>
      <c r="I41" s="283"/>
    </row>
    <row r="42" spans="1:9" s="219" customFormat="1" ht="16.5" customHeight="1">
      <c r="A42" s="302" t="s">
        <v>503</v>
      </c>
      <c r="B42" s="117"/>
      <c r="C42" s="127" t="s">
        <v>89</v>
      </c>
      <c r="D42" s="376">
        <v>34941.00000000002</v>
      </c>
      <c r="E42" s="376">
        <v>11776.999999999942</v>
      </c>
      <c r="F42" s="376">
        <v>20971.000000000007</v>
      </c>
      <c r="G42" s="376">
        <v>5543</v>
      </c>
      <c r="H42" s="374"/>
      <c r="I42" s="283"/>
    </row>
    <row r="43" spans="1:9" s="219" customFormat="1" ht="16.5" customHeight="1">
      <c r="A43" s="302" t="s">
        <v>504</v>
      </c>
      <c r="B43" s="117"/>
      <c r="C43" s="375" t="s">
        <v>105</v>
      </c>
      <c r="D43" s="376">
        <v>34941.00000000002</v>
      </c>
      <c r="E43" s="376">
        <v>11776.999999999942</v>
      </c>
      <c r="F43" s="376">
        <v>20971.000000000007</v>
      </c>
      <c r="G43" s="376">
        <v>5543</v>
      </c>
      <c r="H43" s="374"/>
      <c r="I43" s="283"/>
    </row>
    <row r="44" spans="1:9" s="219" customFormat="1" ht="16.5" customHeight="1">
      <c r="A44" s="302" t="s">
        <v>505</v>
      </c>
      <c r="B44" s="117"/>
      <c r="C44" s="375" t="s">
        <v>87</v>
      </c>
      <c r="D44" s="376">
        <v>0</v>
      </c>
      <c r="E44" s="376">
        <v>0</v>
      </c>
      <c r="F44" s="376">
        <v>0</v>
      </c>
      <c r="G44" s="376">
        <v>0</v>
      </c>
      <c r="H44" s="374"/>
      <c r="I44" s="283"/>
    </row>
    <row r="45" spans="1:9" ht="12.75" customHeight="1" thickBot="1">
      <c r="A45" s="302"/>
      <c r="B45" s="117"/>
      <c r="C45" s="118"/>
      <c r="D45" s="402"/>
      <c r="E45" s="403"/>
      <c r="F45" s="403"/>
      <c r="G45" s="404"/>
      <c r="H45" s="405"/>
      <c r="I45" s="283"/>
    </row>
    <row r="46" spans="1:9" s="219" customFormat="1" ht="20.25" customHeight="1" thickBot="1" thickTop="1">
      <c r="A46" s="304" t="s">
        <v>506</v>
      </c>
      <c r="B46" s="117"/>
      <c r="C46" s="115" t="s">
        <v>157</v>
      </c>
      <c r="D46" s="333">
        <v>47624.00000000002</v>
      </c>
      <c r="E46" s="333">
        <v>171274.99999999985</v>
      </c>
      <c r="F46" s="333">
        <v>-46235.999999999876</v>
      </c>
      <c r="G46" s="334">
        <v>-139904</v>
      </c>
      <c r="H46" s="143"/>
      <c r="I46" s="283"/>
    </row>
    <row r="47" spans="1:9" s="224" customFormat="1" ht="9" customHeight="1" thickBot="1" thickTop="1">
      <c r="A47" s="302"/>
      <c r="B47" s="57"/>
      <c r="C47" s="120"/>
      <c r="D47" s="335"/>
      <c r="E47" s="335"/>
      <c r="F47" s="335"/>
      <c r="G47" s="335"/>
      <c r="H47" s="145"/>
      <c r="I47" s="262"/>
    </row>
    <row r="48" spans="1:9" s="224" customFormat="1" ht="9" customHeight="1" thickBot="1" thickTop="1">
      <c r="A48" s="302"/>
      <c r="B48" s="57"/>
      <c r="C48" s="121"/>
      <c r="D48" s="336"/>
      <c r="E48" s="337"/>
      <c r="F48" s="337"/>
      <c r="G48" s="337"/>
      <c r="H48" s="146"/>
      <c r="I48" s="262"/>
    </row>
    <row r="49" spans="1:9" s="224" customFormat="1" ht="18.75" thickBot="1" thickTop="1">
      <c r="A49" s="304" t="s">
        <v>507</v>
      </c>
      <c r="B49" s="57"/>
      <c r="C49" s="115" t="s">
        <v>158</v>
      </c>
      <c r="D49" s="330">
        <v>1039370</v>
      </c>
      <c r="E49" s="330">
        <v>1234076</v>
      </c>
      <c r="F49" s="330">
        <v>1171302</v>
      </c>
      <c r="G49" s="331">
        <v>1032614</v>
      </c>
      <c r="H49" s="141"/>
      <c r="I49" s="262"/>
    </row>
    <row r="50" spans="1:9" s="224" customFormat="1" ht="15.75" thickTop="1">
      <c r="A50" s="302" t="s">
        <v>508</v>
      </c>
      <c r="B50" s="57"/>
      <c r="C50" s="375" t="s">
        <v>159</v>
      </c>
      <c r="D50" s="376">
        <v>1083238</v>
      </c>
      <c r="E50" s="376">
        <v>1254513</v>
      </c>
      <c r="F50" s="376">
        <v>1208277</v>
      </c>
      <c r="G50" s="376">
        <v>1068373</v>
      </c>
      <c r="H50" s="374"/>
      <c r="I50" s="262"/>
    </row>
    <row r="51" spans="1:9" s="224" customFormat="1" ht="15">
      <c r="A51" s="302" t="s">
        <v>509</v>
      </c>
      <c r="B51" s="57"/>
      <c r="C51" s="436" t="s">
        <v>160</v>
      </c>
      <c r="D51" s="437">
        <v>43867.99999999999</v>
      </c>
      <c r="E51" s="437">
        <v>20436.999999999996</v>
      </c>
      <c r="F51" s="437">
        <v>36975</v>
      </c>
      <c r="G51" s="437">
        <v>35759</v>
      </c>
      <c r="H51" s="438"/>
      <c r="I51" s="262"/>
    </row>
    <row r="52" spans="1:9" s="224" customFormat="1" ht="9.75" customHeight="1" thickBot="1">
      <c r="A52" s="114"/>
      <c r="B52" s="57"/>
      <c r="C52" s="118"/>
      <c r="D52" s="142"/>
      <c r="E52" s="142"/>
      <c r="F52" s="142"/>
      <c r="G52" s="142"/>
      <c r="H52" s="292"/>
      <c r="I52" s="262"/>
    </row>
    <row r="53" spans="1:11" s="224" customFormat="1" ht="20.25" thickBot="1" thickTop="1">
      <c r="A53" s="114"/>
      <c r="B53" s="57"/>
      <c r="C53" s="122" t="s">
        <v>91</v>
      </c>
      <c r="D53" s="285"/>
      <c r="E53" s="285"/>
      <c r="F53" s="285"/>
      <c r="G53" s="285"/>
      <c r="H53" s="286"/>
      <c r="I53" s="262"/>
      <c r="K53" s="208"/>
    </row>
    <row r="54" spans="1:11" s="224" customFormat="1" ht="8.25" customHeight="1" thickTop="1">
      <c r="A54" s="114"/>
      <c r="B54" s="57"/>
      <c r="C54" s="123"/>
      <c r="D54" s="287"/>
      <c r="E54" s="288"/>
      <c r="F54" s="288"/>
      <c r="G54" s="288"/>
      <c r="H54" s="288"/>
      <c r="I54" s="262"/>
      <c r="K54" s="208"/>
    </row>
    <row r="55" spans="1:11" s="224" customFormat="1" ht="15.75">
      <c r="A55" s="114"/>
      <c r="B55" s="57"/>
      <c r="C55" s="176"/>
      <c r="D55" s="208"/>
      <c r="E55" s="221"/>
      <c r="F55" s="221"/>
      <c r="G55" s="208"/>
      <c r="H55" s="221"/>
      <c r="I55" s="262"/>
      <c r="K55" s="208"/>
    </row>
    <row r="56" spans="1:11" s="224" customFormat="1" ht="15.75">
      <c r="A56" s="114"/>
      <c r="B56" s="57"/>
      <c r="C56" s="24" t="s">
        <v>142</v>
      </c>
      <c r="D56" s="208"/>
      <c r="E56" s="221"/>
      <c r="F56" s="221"/>
      <c r="G56" s="208" t="s">
        <v>90</v>
      </c>
      <c r="H56" s="221"/>
      <c r="I56" s="262"/>
      <c r="K56" s="208"/>
    </row>
    <row r="57" spans="1:11" s="224" customFormat="1" ht="15.75">
      <c r="A57" s="114"/>
      <c r="B57" s="57"/>
      <c r="C57" s="47" t="s">
        <v>156</v>
      </c>
      <c r="D57" s="208"/>
      <c r="E57" s="221"/>
      <c r="F57" s="221"/>
      <c r="G57" s="208" t="s">
        <v>144</v>
      </c>
      <c r="H57" s="221"/>
      <c r="I57" s="262"/>
      <c r="K57" s="208"/>
    </row>
    <row r="58" spans="1:11" s="224" customFormat="1" ht="15.75">
      <c r="A58" s="114"/>
      <c r="B58" s="57"/>
      <c r="C58" s="47" t="s">
        <v>136</v>
      </c>
      <c r="D58" s="208"/>
      <c r="E58" s="221"/>
      <c r="F58" s="221"/>
      <c r="H58" s="221"/>
      <c r="I58" s="262"/>
      <c r="K58" s="208"/>
    </row>
    <row r="59" spans="1:11" ht="9.75" customHeight="1" thickBot="1">
      <c r="A59" s="124"/>
      <c r="B59" s="125"/>
      <c r="C59" s="126"/>
      <c r="D59" s="299"/>
      <c r="E59" s="294"/>
      <c r="F59" s="294"/>
      <c r="G59" s="294"/>
      <c r="H59" s="294"/>
      <c r="I59" s="264"/>
      <c r="K59" s="208"/>
    </row>
    <row r="60" spans="2:11" ht="16.5" thickTop="1">
      <c r="B60" s="295"/>
      <c r="C60" s="235"/>
      <c r="D60" s="296"/>
      <c r="E60" s="296"/>
      <c r="F60" s="296"/>
      <c r="G60" s="296"/>
      <c r="H60" s="296"/>
      <c r="I60" s="208"/>
      <c r="J60" s="208"/>
      <c r="K60" s="208"/>
    </row>
    <row r="61" spans="4:8" ht="15">
      <c r="D61" s="300"/>
      <c r="E61" s="300"/>
      <c r="F61" s="300"/>
      <c r="G61" s="300"/>
      <c r="H61" s="300"/>
    </row>
    <row r="62" spans="1:10" s="224" customFormat="1" ht="30" customHeight="1">
      <c r="A62" s="232"/>
      <c r="B62" s="198" t="s">
        <v>167</v>
      </c>
      <c r="C62" s="191"/>
      <c r="D62" s="526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526"/>
      <c r="F62" s="526"/>
      <c r="G62" s="526"/>
      <c r="H62" s="267"/>
      <c r="I62" s="217"/>
      <c r="J62" s="231"/>
    </row>
    <row r="63" spans="1:10" s="224" customFormat="1" ht="15">
      <c r="A63" s="232"/>
      <c r="B63" s="181" t="s">
        <v>168</v>
      </c>
      <c r="C63" s="110"/>
      <c r="D63" s="37"/>
      <c r="E63" s="37"/>
      <c r="F63" s="37"/>
      <c r="G63" s="37"/>
      <c r="H63" s="243"/>
      <c r="I63" s="218"/>
      <c r="J63" s="231"/>
    </row>
    <row r="64" spans="1:10" s="224" customFormat="1" ht="15.75">
      <c r="A64" s="232"/>
      <c r="B64" s="200"/>
      <c r="C64" s="193" t="s">
        <v>220</v>
      </c>
      <c r="D64" s="368">
        <f>IF(D46="M",0,D46)-IF(D10="M",0,D10)-IF(D12="M",0,D12)-IF(D29="M",0,D29)-IF(D42="M",0,D42)</f>
        <v>0</v>
      </c>
      <c r="E64" s="368">
        <f>IF(E46="M",0,E46)-IF(E10="M",0,E10)-IF(E12="M",0,E12)-IF(E29="M",0,E29)-IF(E42="M",0,E42)</f>
        <v>0</v>
      </c>
      <c r="F64" s="368">
        <f>IF(F46="M",0,F46)-IF(F10="M",0,F10)-IF(F12="M",0,F12)-IF(F29="M",0,F29)-IF(F42="M",0,F42)</f>
        <v>0</v>
      </c>
      <c r="G64" s="368">
        <f>IF(G46="M",0,G46)-IF(G10="M",0,G10)-IF(G12="M",0,G12)-IF(G29="M",0,G29)-IF(G42="M",0,G42)</f>
        <v>0</v>
      </c>
      <c r="H64" s="290"/>
      <c r="I64" s="218"/>
      <c r="J64" s="231"/>
    </row>
    <row r="65" spans="1:10" s="224" customFormat="1" ht="15.75">
      <c r="A65" s="232"/>
      <c r="B65" s="200"/>
      <c r="C65" s="193" t="s">
        <v>221</v>
      </c>
      <c r="D65" s="368">
        <f>IF(D12="M",0,D12)-IF(D13="M",0,D13)-IF(D14="M",0,D14)-IF(D15="M",0,D15)-IF(D22="M",0,D22)-IF(D27="M",0,D27)</f>
        <v>2.3874235921539366E-12</v>
      </c>
      <c r="E65" s="368">
        <f>IF(E12="M",0,E12)-IF(E13="M",0,E13)-IF(E14="M",0,E14)-IF(E15="M",0,E15)-IF(E22="M",0,E22)-IF(E27="M",0,E27)</f>
        <v>0</v>
      </c>
      <c r="F65" s="368">
        <f>IF(F12="M",0,F12)-IF(F13="M",0,F13)-IF(F14="M",0,F14)-IF(F15="M",0,F15)-IF(F22="M",0,F22)-IF(F27="M",0,F27)</f>
        <v>1.7053025658242404E-12</v>
      </c>
      <c r="G65" s="368">
        <f>IF(G12="M",0,G12)-IF(G13="M",0,G13)-IF(G14="M",0,G14)-IF(G15="M",0,G15)-IF(G22="M",0,G22)-IF(G27="M",0,G27)</f>
        <v>0</v>
      </c>
      <c r="H65" s="290"/>
      <c r="I65" s="218"/>
      <c r="J65" s="231"/>
    </row>
    <row r="66" spans="1:10" s="224" customFormat="1" ht="15.75">
      <c r="A66" s="232"/>
      <c r="B66" s="200"/>
      <c r="C66" s="132" t="s">
        <v>222</v>
      </c>
      <c r="D66" s="368">
        <f>IF(D15="M",0,D15)-IF(D18="M",0,D18)-IF(D19="M",0,D19)</f>
        <v>0</v>
      </c>
      <c r="E66" s="368">
        <f>IF(E15="M",0,E15)-IF(E18="M",0,E18)-IF(E19="M",0,E19)</f>
        <v>0</v>
      </c>
      <c r="F66" s="368">
        <f>IF(F15="M",0,F15)-IF(F18="M",0,F18)-IF(F19="M",0,F19)</f>
        <v>0</v>
      </c>
      <c r="G66" s="368">
        <f>IF(G15="M",0,G15)-IF(G18="M",0,G18)-IF(G19="M",0,G19)</f>
        <v>0</v>
      </c>
      <c r="H66" s="290"/>
      <c r="I66" s="218"/>
      <c r="J66" s="231"/>
    </row>
    <row r="67" spans="1:10" s="224" customFormat="1" ht="15.75">
      <c r="A67" s="232"/>
      <c r="B67" s="200"/>
      <c r="C67" s="193" t="s">
        <v>223</v>
      </c>
      <c r="D67" s="368">
        <f>IF(D15="M",0,D15)-IF(D16="M",0,D16)-IF(D17="M",0,D17)</f>
        <v>0</v>
      </c>
      <c r="E67" s="368">
        <f>IF(E15="M",0,E15)-IF(E16="M",0,E16)-IF(E17="M",0,E17)</f>
        <v>0</v>
      </c>
      <c r="F67" s="368">
        <f>IF(F15="M",0,F15)-IF(F16="M",0,F16)-IF(F17="M",0,F17)</f>
        <v>0</v>
      </c>
      <c r="G67" s="368">
        <f>IF(G15="M",0,G15)-IF(G16="M",0,G16)-IF(G17="M",0,G17)</f>
        <v>0</v>
      </c>
      <c r="H67" s="290"/>
      <c r="I67" s="218"/>
      <c r="J67" s="231"/>
    </row>
    <row r="68" spans="1:10" s="224" customFormat="1" ht="15.75">
      <c r="A68" s="232"/>
      <c r="B68" s="200"/>
      <c r="C68" s="193" t="s">
        <v>224</v>
      </c>
      <c r="D68" s="368">
        <f>IF(D19="M",0,D19)-IF(D20="M",0,D20)-IF(D21="M",0,D21)</f>
        <v>0</v>
      </c>
      <c r="E68" s="368">
        <f>IF(E19="M",0,E19)-IF(E20="M",0,E20)-IF(E21="M",0,E21)</f>
        <v>0</v>
      </c>
      <c r="F68" s="368">
        <f>IF(F19="M",0,F19)-IF(F20="M",0,F20)-IF(F21="M",0,F21)</f>
        <v>0</v>
      </c>
      <c r="G68" s="368">
        <f>IF(G19="M",0,G19)-IF(G20="M",0,G20)-IF(G21="M",0,G21)</f>
        <v>0</v>
      </c>
      <c r="H68" s="290"/>
      <c r="I68" s="218"/>
      <c r="J68" s="231"/>
    </row>
    <row r="69" spans="1:10" s="224" customFormat="1" ht="15.75">
      <c r="A69" s="232"/>
      <c r="B69" s="200"/>
      <c r="C69" s="193" t="s">
        <v>225</v>
      </c>
      <c r="D69" s="368">
        <f>IF(D22="M",0,D22)-IF(D23="M",0,D23)-IF(D24="M",0,D24)</f>
        <v>0</v>
      </c>
      <c r="E69" s="368">
        <f>IF(E22="M",0,E22)-IF(E23="M",0,E23)-IF(E24="M",0,E24)</f>
        <v>0</v>
      </c>
      <c r="F69" s="368">
        <f>IF(F22="M",0,F22)-IF(F23="M",0,F23)-IF(F24="M",0,F24)</f>
        <v>0</v>
      </c>
      <c r="G69" s="368">
        <f>IF(G22="M",0,G22)-IF(G23="M",0,G23)-IF(G24="M",0,G24)</f>
        <v>0</v>
      </c>
      <c r="H69" s="290"/>
      <c r="I69" s="218"/>
      <c r="J69" s="231"/>
    </row>
    <row r="70" spans="1:10" s="224" customFormat="1" ht="15.75">
      <c r="A70" s="232"/>
      <c r="B70" s="200"/>
      <c r="C70" s="193" t="s">
        <v>226</v>
      </c>
      <c r="D70" s="368">
        <f>IF(D24="M",0,D24)-IF(D25="M",0,D25)-IF(D26="M",0,D26)</f>
        <v>0</v>
      </c>
      <c r="E70" s="368">
        <f>IF(E24="M",0,E24)-IF(E25="M",0,E25)-IF(E26="M",0,E26)</f>
        <v>0</v>
      </c>
      <c r="F70" s="368">
        <f>IF(F24="M",0,F24)-IF(F25="M",0,F25)-IF(F26="M",0,F26)</f>
        <v>0</v>
      </c>
      <c r="G70" s="368">
        <f>IF(G24="M",0,G24)-IF(G25="M",0,G25)-IF(G26="M",0,G26)</f>
        <v>0</v>
      </c>
      <c r="H70" s="290"/>
      <c r="I70" s="218"/>
      <c r="J70" s="231"/>
    </row>
    <row r="71" spans="1:10" s="224" customFormat="1" ht="34.5">
      <c r="A71" s="232"/>
      <c r="B71" s="200"/>
      <c r="C71" s="193" t="s">
        <v>564</v>
      </c>
      <c r="D71" s="368">
        <f>IF(D29="M",0,D29)-IF(D30="M",0,D30)-IF(D31="M",0,D31)-IF(D33="M",0,D33)-IF(D34="M",0,D34)-IF(D36="M",0,D36)-IF(D38="M",0,D38)-IF(D39="M",0,D39)-IF(D40="M",0,D40)</f>
        <v>0</v>
      </c>
      <c r="E71" s="368">
        <f>IF(E29="M",0,E29)-IF(E30="M",0,E30)-IF(E31="M",0,E31)-IF(E33="M",0,E33)-IF(E34="M",0,E34)-IF(E36="M",0,E36)-IF(E38="M",0,E38)-IF(E39="M",0,E39)-IF(E40="M",0,E40)</f>
        <v>0</v>
      </c>
      <c r="F71" s="368">
        <f>IF(F29="M",0,F29)-IF(F30="M",0,F30)-IF(F31="M",0,F31)-IF(F33="M",0,F33)-IF(F34="M",0,F34)-IF(F36="M",0,F36)-IF(F38="M",0,F38)-IF(F39="M",0,F39)-IF(F40="M",0,F40)</f>
        <v>0</v>
      </c>
      <c r="G71" s="368">
        <f>IF(G29="M",0,G29)-IF(G30="M",0,G30)-IF(G31="M",0,G31)-IF(G33="M",0,G33)-IF(G34="M",0,G34)-IF(G36="M",0,G36)-IF(G38="M",0,G38)-IF(G39="M",0,G39)-IF(G40="M",0,G40)</f>
        <v>0</v>
      </c>
      <c r="H71" s="290"/>
      <c r="I71" s="218"/>
      <c r="J71" s="231"/>
    </row>
    <row r="72" spans="1:9" s="224" customFormat="1" ht="15.75">
      <c r="A72" s="232"/>
      <c r="B72" s="200"/>
      <c r="C72" s="193" t="s">
        <v>227</v>
      </c>
      <c r="D72" s="368">
        <f>IF(D42="M",0,D42)-IF(D43="M",0,D43)-IF(D44="M",0,D44)</f>
        <v>0</v>
      </c>
      <c r="E72" s="368">
        <f>IF(E42="M",0,E42)-IF(E43="M",0,E43)-IF(E44="M",0,E44)</f>
        <v>0</v>
      </c>
      <c r="F72" s="368">
        <f>IF(F42="M",0,F42)-IF(F43="M",0,F43)-IF(F44="M",0,F44)</f>
        <v>0</v>
      </c>
      <c r="G72" s="368">
        <f>IF(G42="M",0,G42)-IF(G43="M",0,G43)-IF(G44="M",0,G44)</f>
        <v>0</v>
      </c>
      <c r="H72" s="243"/>
      <c r="I72" s="218"/>
    </row>
    <row r="73" spans="1:9" s="224" customFormat="1" ht="15.75">
      <c r="A73" s="232"/>
      <c r="B73" s="200"/>
      <c r="C73" s="193" t="s">
        <v>194</v>
      </c>
      <c r="D73" s="368">
        <f>IF(D49="M",0,D49)-IF(D50="M",0,D50)+IF(D51="M",0,D51)</f>
        <v>0</v>
      </c>
      <c r="E73" s="368">
        <f>IF(E49="M",0,E49)-IF(E50="M",0,E50)+IF(E51="M",0,E51)</f>
        <v>0</v>
      </c>
      <c r="F73" s="368">
        <f>IF(F49="M",0,F49)-IF(F50="M",0,F50)+IF(F51="M",0,F51)</f>
        <v>0</v>
      </c>
      <c r="G73" s="368">
        <f>IF(G49="M",0,G49)-IF(G50="M",0,G50)+IF(G51="M",0,G51)</f>
        <v>0</v>
      </c>
      <c r="H73" s="243"/>
      <c r="I73" s="218"/>
    </row>
    <row r="74" spans="1:9" s="224" customFormat="1" ht="15.75">
      <c r="A74" s="232"/>
      <c r="B74" s="195" t="s">
        <v>176</v>
      </c>
      <c r="C74" s="201"/>
      <c r="D74" s="366"/>
      <c r="E74" s="366"/>
      <c r="F74" s="366"/>
      <c r="G74" s="366"/>
      <c r="H74" s="243"/>
      <c r="I74" s="218"/>
    </row>
    <row r="75" spans="1:9" s="224" customFormat="1" ht="15.75">
      <c r="A75" s="232"/>
      <c r="B75" s="202"/>
      <c r="C75" s="197" t="s">
        <v>228</v>
      </c>
      <c r="D75" s="367">
        <f>IF('Table 1'!E13="M",0,'Table 1'!E13)+IF(D10="M",0,D10)</f>
        <v>0</v>
      </c>
      <c r="E75" s="367">
        <f>IF('Table 1'!F13="M",0,'Table 1'!F13)+IF(E10="M",0,E10)</f>
        <v>0</v>
      </c>
      <c r="F75" s="367">
        <f>IF('Table 1'!G13="M",0,'Table 1'!G13)+IF(F10="M",0,F10)</f>
        <v>0</v>
      </c>
      <c r="G75" s="367">
        <f>IF('Table 1'!H13="M",0,'Table 1'!H13)+IF(G10="M",0,G10)</f>
        <v>0</v>
      </c>
      <c r="H75" s="268"/>
      <c r="I75" s="269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9">
      <selection activeCell="C1" sqref="C1"/>
    </sheetView>
  </sheetViews>
  <sheetFormatPr defaultColWidth="9.77734375" defaultRowHeight="15"/>
  <cols>
    <col min="1" max="1" width="7.21484375" style="232" hidden="1" customWidth="1"/>
    <col min="2" max="2" width="3.77734375" style="147" customWidth="1"/>
    <col min="3" max="3" width="55.5546875" style="227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3"/>
      <c r="E1" s="228"/>
      <c r="F1" s="228"/>
      <c r="G1" s="228"/>
      <c r="H1" s="228"/>
      <c r="I1" s="228"/>
      <c r="K1" s="208"/>
      <c r="L1" s="445" t="s">
        <v>578</v>
      </c>
    </row>
    <row r="2" spans="1:11" ht="18">
      <c r="A2" s="34"/>
      <c r="B2" s="111" t="s">
        <v>43</v>
      </c>
      <c r="C2" s="44" t="s">
        <v>80</v>
      </c>
      <c r="D2" s="233"/>
      <c r="K2" s="208"/>
    </row>
    <row r="3" spans="1:11" ht="18">
      <c r="A3" s="34"/>
      <c r="B3" s="111"/>
      <c r="C3" s="44" t="s">
        <v>81</v>
      </c>
      <c r="D3" s="233"/>
      <c r="K3" s="208"/>
    </row>
    <row r="4" spans="1:11" ht="16.5" thickBot="1">
      <c r="A4" s="34"/>
      <c r="B4" s="111"/>
      <c r="C4" s="50"/>
      <c r="D4" s="278"/>
      <c r="K4" s="208"/>
    </row>
    <row r="5" spans="1:11" ht="16.5" thickTop="1">
      <c r="A5" s="112"/>
      <c r="B5" s="113"/>
      <c r="C5" s="46"/>
      <c r="D5" s="249"/>
      <c r="E5" s="249"/>
      <c r="F5" s="249"/>
      <c r="G5" s="250"/>
      <c r="H5" s="250"/>
      <c r="I5" s="251"/>
      <c r="K5" s="208"/>
    </row>
    <row r="6" spans="1:9" ht="15.75">
      <c r="A6" s="114"/>
      <c r="B6" s="57"/>
      <c r="C6" s="47" t="str">
        <f>'Cover page'!E13</f>
        <v>Member state: Hungary</v>
      </c>
      <c r="D6" s="25"/>
      <c r="E6" s="525" t="s">
        <v>2</v>
      </c>
      <c r="F6" s="525"/>
      <c r="G6" s="27"/>
      <c r="H6" s="253"/>
      <c r="I6" s="262"/>
    </row>
    <row r="7" spans="1:9" ht="15.75">
      <c r="A7" s="114"/>
      <c r="B7" s="57"/>
      <c r="C7" s="223" t="s">
        <v>632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5"/>
      <c r="I7" s="262"/>
    </row>
    <row r="8" spans="1:9" ht="15.75">
      <c r="A8" s="114"/>
      <c r="B8" s="57"/>
      <c r="C8" s="450" t="str">
        <f>'Cover page'!E14</f>
        <v>Date: 30/09/2013</v>
      </c>
      <c r="D8" s="280"/>
      <c r="E8" s="280"/>
      <c r="F8" s="280"/>
      <c r="G8" s="281"/>
      <c r="H8" s="272"/>
      <c r="I8" s="262"/>
    </row>
    <row r="9" spans="1:9" ht="10.5" customHeight="1" thickBot="1">
      <c r="A9" s="114"/>
      <c r="B9" s="57"/>
      <c r="C9" s="48"/>
      <c r="D9" s="236"/>
      <c r="E9" s="236"/>
      <c r="F9" s="236"/>
      <c r="G9" s="291"/>
      <c r="H9" s="282"/>
      <c r="I9" s="262"/>
    </row>
    <row r="10" spans="1:9" ht="17.25" thickBot="1" thickTop="1">
      <c r="A10" s="302" t="s">
        <v>510</v>
      </c>
      <c r="B10" s="57"/>
      <c r="C10" s="115" t="s">
        <v>109</v>
      </c>
      <c r="D10" s="330">
        <v>109919</v>
      </c>
      <c r="E10" s="330">
        <v>-47123</v>
      </c>
      <c r="F10" s="330">
        <v>-24701</v>
      </c>
      <c r="G10" s="331">
        <v>4085</v>
      </c>
      <c r="H10" s="141"/>
      <c r="I10" s="262"/>
    </row>
    <row r="11" spans="1:9" ht="6" customHeight="1" thickTop="1">
      <c r="A11" s="302"/>
      <c r="B11" s="57"/>
      <c r="C11" s="444"/>
      <c r="D11" s="440"/>
      <c r="E11" s="440"/>
      <c r="F11" s="440"/>
      <c r="G11" s="441"/>
      <c r="H11" s="144"/>
      <c r="I11" s="262"/>
    </row>
    <row r="12" spans="1:9" s="219" customFormat="1" ht="16.5" customHeight="1">
      <c r="A12" s="302" t="s">
        <v>511</v>
      </c>
      <c r="B12" s="116"/>
      <c r="C12" s="443" t="s">
        <v>137</v>
      </c>
      <c r="D12" s="442">
        <f>IF(AND(D13="M",D14="M",D15="M",D22="M",D27="M"),"M",D13+D14+D15+D22+D27)</f>
        <v>-36916</v>
      </c>
      <c r="E12" s="442">
        <f>IF(AND(E13="M",E14="M",E15="M",E22="M",E27="M"),"M",E13+E14+E15+E22+E27)</f>
        <v>-340.9999999999942</v>
      </c>
      <c r="F12" s="442">
        <f>IF(AND(F13="M",F14="M",F15="M",F22="M",F27="M"),"M",F13+F14+F15+F22+F27)</f>
        <v>24455.000000000004</v>
      </c>
      <c r="G12" s="442">
        <f>IF(AND(G13="M",G14="M",G15="M",G22="M",G27="M"),"M",G13+G14+G15+G22+G27)</f>
        <v>20059.999999999993</v>
      </c>
      <c r="H12" s="439"/>
      <c r="I12" s="283"/>
    </row>
    <row r="13" spans="1:9" s="219" customFormat="1" ht="16.5" customHeight="1">
      <c r="A13" s="302" t="s">
        <v>512</v>
      </c>
      <c r="B13" s="117"/>
      <c r="C13" s="375" t="s">
        <v>84</v>
      </c>
      <c r="D13" s="376">
        <v>-21729</v>
      </c>
      <c r="E13" s="376">
        <v>-1315.9999999999998</v>
      </c>
      <c r="F13" s="376">
        <v>-2796</v>
      </c>
      <c r="G13" s="376">
        <v>-8498.999999999998</v>
      </c>
      <c r="H13" s="374"/>
      <c r="I13" s="283"/>
    </row>
    <row r="14" spans="1:9" s="219" customFormat="1" ht="16.5" customHeight="1">
      <c r="A14" s="302" t="s">
        <v>513</v>
      </c>
      <c r="B14" s="117"/>
      <c r="C14" s="375" t="s">
        <v>94</v>
      </c>
      <c r="D14" s="376">
        <v>0</v>
      </c>
      <c r="E14" s="376">
        <v>0</v>
      </c>
      <c r="F14" s="376">
        <v>0</v>
      </c>
      <c r="G14" s="376">
        <v>0</v>
      </c>
      <c r="H14" s="374"/>
      <c r="I14" s="283"/>
    </row>
    <row r="15" spans="1:9" s="219" customFormat="1" ht="16.5" customHeight="1">
      <c r="A15" s="302" t="s">
        <v>514</v>
      </c>
      <c r="B15" s="117"/>
      <c r="C15" s="375" t="s">
        <v>44</v>
      </c>
      <c r="D15" s="376">
        <v>-14.999999999999986</v>
      </c>
      <c r="E15" s="376">
        <v>-47</v>
      </c>
      <c r="F15" s="376">
        <v>-80</v>
      </c>
      <c r="G15" s="376">
        <v>-8.99999999999998</v>
      </c>
      <c r="H15" s="374"/>
      <c r="I15" s="283"/>
    </row>
    <row r="16" spans="1:9" s="219" customFormat="1" ht="16.5" customHeight="1">
      <c r="A16" s="302" t="s">
        <v>515</v>
      </c>
      <c r="B16" s="117"/>
      <c r="C16" s="377" t="s">
        <v>76</v>
      </c>
      <c r="D16" s="378">
        <v>150</v>
      </c>
      <c r="E16" s="379">
        <v>24</v>
      </c>
      <c r="F16" s="379">
        <v>94</v>
      </c>
      <c r="G16" s="380">
        <v>55</v>
      </c>
      <c r="H16" s="374"/>
      <c r="I16" s="283"/>
    </row>
    <row r="17" spans="1:9" s="219" customFormat="1" ht="16.5" customHeight="1">
      <c r="A17" s="302" t="s">
        <v>516</v>
      </c>
      <c r="B17" s="117"/>
      <c r="C17" s="377" t="s">
        <v>77</v>
      </c>
      <c r="D17" s="381">
        <v>-165</v>
      </c>
      <c r="E17" s="382">
        <v>-71</v>
      </c>
      <c r="F17" s="382">
        <v>-174</v>
      </c>
      <c r="G17" s="383">
        <v>-63.99999999999998</v>
      </c>
      <c r="H17" s="374"/>
      <c r="I17" s="283"/>
    </row>
    <row r="18" spans="1:9" s="219" customFormat="1" ht="16.5" customHeight="1">
      <c r="A18" s="302" t="s">
        <v>517</v>
      </c>
      <c r="B18" s="117"/>
      <c r="C18" s="384" t="s">
        <v>129</v>
      </c>
      <c r="D18" s="376">
        <v>0</v>
      </c>
      <c r="E18" s="376">
        <v>0</v>
      </c>
      <c r="F18" s="376">
        <v>0</v>
      </c>
      <c r="G18" s="376">
        <v>0</v>
      </c>
      <c r="H18" s="374"/>
      <c r="I18" s="283"/>
    </row>
    <row r="19" spans="1:9" s="219" customFormat="1" ht="16.5" customHeight="1">
      <c r="A19" s="302" t="s">
        <v>518</v>
      </c>
      <c r="B19" s="117"/>
      <c r="C19" s="384" t="s">
        <v>123</v>
      </c>
      <c r="D19" s="376">
        <v>-14.999999999999986</v>
      </c>
      <c r="E19" s="376">
        <v>-47</v>
      </c>
      <c r="F19" s="376">
        <v>-80</v>
      </c>
      <c r="G19" s="376">
        <v>-8.99999999999998</v>
      </c>
      <c r="H19" s="374"/>
      <c r="I19" s="283"/>
    </row>
    <row r="20" spans="1:9" s="219" customFormat="1" ht="16.5" customHeight="1">
      <c r="A20" s="302" t="s">
        <v>519</v>
      </c>
      <c r="B20" s="117"/>
      <c r="C20" s="385" t="s">
        <v>119</v>
      </c>
      <c r="D20" s="386">
        <v>150</v>
      </c>
      <c r="E20" s="387">
        <v>24</v>
      </c>
      <c r="F20" s="387">
        <v>94</v>
      </c>
      <c r="G20" s="388">
        <v>55</v>
      </c>
      <c r="H20" s="374"/>
      <c r="I20" s="283"/>
    </row>
    <row r="21" spans="1:9" s="219" customFormat="1" ht="16.5" customHeight="1">
      <c r="A21" s="302" t="s">
        <v>520</v>
      </c>
      <c r="B21" s="117"/>
      <c r="C21" s="385" t="s">
        <v>120</v>
      </c>
      <c r="D21" s="389">
        <v>-165</v>
      </c>
      <c r="E21" s="390">
        <v>-71</v>
      </c>
      <c r="F21" s="390">
        <v>-174</v>
      </c>
      <c r="G21" s="391">
        <v>-63.99999999999998</v>
      </c>
      <c r="H21" s="374"/>
      <c r="I21" s="283"/>
    </row>
    <row r="22" spans="1:9" s="219" customFormat="1" ht="16.5" customHeight="1">
      <c r="A22" s="302" t="s">
        <v>521</v>
      </c>
      <c r="B22" s="117"/>
      <c r="C22" s="375" t="s">
        <v>45</v>
      </c>
      <c r="D22" s="376">
        <v>0</v>
      </c>
      <c r="E22" s="376">
        <v>0</v>
      </c>
      <c r="F22" s="376">
        <v>0</v>
      </c>
      <c r="G22" s="376">
        <v>0</v>
      </c>
      <c r="H22" s="374"/>
      <c r="I22" s="283"/>
    </row>
    <row r="23" spans="1:9" s="219" customFormat="1" ht="16.5" customHeight="1">
      <c r="A23" s="302" t="s">
        <v>522</v>
      </c>
      <c r="B23" s="117"/>
      <c r="C23" s="384" t="s">
        <v>138</v>
      </c>
      <c r="D23" s="376">
        <v>0</v>
      </c>
      <c r="E23" s="376">
        <v>0</v>
      </c>
      <c r="F23" s="376">
        <v>0</v>
      </c>
      <c r="G23" s="376">
        <v>0</v>
      </c>
      <c r="H23" s="374"/>
      <c r="I23" s="283"/>
    </row>
    <row r="24" spans="1:9" s="219" customFormat="1" ht="16.5" customHeight="1">
      <c r="A24" s="302" t="s">
        <v>523</v>
      </c>
      <c r="B24" s="117"/>
      <c r="C24" s="384" t="s">
        <v>130</v>
      </c>
      <c r="D24" s="376">
        <v>0</v>
      </c>
      <c r="E24" s="376">
        <v>0</v>
      </c>
      <c r="F24" s="376">
        <v>0</v>
      </c>
      <c r="G24" s="376">
        <v>0</v>
      </c>
      <c r="H24" s="374"/>
      <c r="I24" s="283"/>
    </row>
    <row r="25" spans="1:9" s="219" customFormat="1" ht="16.5" customHeight="1">
      <c r="A25" s="302" t="s">
        <v>524</v>
      </c>
      <c r="B25" s="117"/>
      <c r="C25" s="385" t="s">
        <v>124</v>
      </c>
      <c r="D25" s="392">
        <v>0</v>
      </c>
      <c r="E25" s="393">
        <v>0</v>
      </c>
      <c r="F25" s="393">
        <v>0</v>
      </c>
      <c r="G25" s="394">
        <v>0</v>
      </c>
      <c r="H25" s="374"/>
      <c r="I25" s="283"/>
    </row>
    <row r="26" spans="1:9" s="219" customFormat="1" ht="16.5" customHeight="1">
      <c r="A26" s="302" t="s">
        <v>525</v>
      </c>
      <c r="B26" s="117"/>
      <c r="C26" s="385" t="s">
        <v>125</v>
      </c>
      <c r="D26" s="392">
        <v>0</v>
      </c>
      <c r="E26" s="393">
        <v>0</v>
      </c>
      <c r="F26" s="393">
        <v>0</v>
      </c>
      <c r="G26" s="394">
        <v>0</v>
      </c>
      <c r="H26" s="374"/>
      <c r="I26" s="283"/>
    </row>
    <row r="27" spans="1:9" s="219" customFormat="1" ht="16.5" customHeight="1">
      <c r="A27" s="302" t="s">
        <v>526</v>
      </c>
      <c r="B27" s="117"/>
      <c r="C27" s="375" t="s">
        <v>85</v>
      </c>
      <c r="D27" s="376">
        <v>-15171.999999999996</v>
      </c>
      <c r="E27" s="376">
        <v>1022.0000000000056</v>
      </c>
      <c r="F27" s="376">
        <v>27331.000000000004</v>
      </c>
      <c r="G27" s="376">
        <v>28567.999999999993</v>
      </c>
      <c r="H27" s="374"/>
      <c r="I27" s="283"/>
    </row>
    <row r="28" spans="1:9" s="219" customFormat="1" ht="16.5" customHeight="1">
      <c r="A28" s="302"/>
      <c r="B28" s="117"/>
      <c r="C28" s="118"/>
      <c r="D28" s="395"/>
      <c r="E28" s="396"/>
      <c r="F28" s="396"/>
      <c r="G28" s="397"/>
      <c r="H28" s="374"/>
      <c r="I28" s="283"/>
    </row>
    <row r="29" spans="1:9" s="219" customFormat="1" ht="16.5" customHeight="1">
      <c r="A29" s="302" t="s">
        <v>527</v>
      </c>
      <c r="B29" s="117"/>
      <c r="C29" s="127" t="s">
        <v>247</v>
      </c>
      <c r="D29" s="373">
        <f>IF(AND(D30="M",D31="M",D33="M",D34="M",D36="M",D38="M",D39="M",D40="M"),"M",SUM(D30:D31)+SUM(D33:D34)+D36+SUM(D38:D40))</f>
        <v>-6664</v>
      </c>
      <c r="E29" s="373">
        <f>IF(AND(E30="M",E31="M",E33="M",E34="M",E36="M",E38="M",E39="M",E40="M"),"M",SUM(E30:E31)+SUM(E33:E34)+E36+SUM(E38:E40))</f>
        <v>12167.000000000004</v>
      </c>
      <c r="F29" s="373">
        <f>IF(AND(F30="M",F31="M",F33="M",F34="M",F36="M",F38="M",F39="M",F40="M"),"M",SUM(F30:F31)+SUM(F33:F34)+F36+SUM(F38:F40))</f>
        <v>-13522.999999999973</v>
      </c>
      <c r="G29" s="373">
        <f>IF(AND(G30="M",G31="M",G33="M",G34="M",G36="M",G38="M",G39="M",G40="M"),"M",SUM(G30:G31)+SUM(G33:G34)+G36+SUM(G38:G40))</f>
        <v>80.00000000000185</v>
      </c>
      <c r="H29" s="374"/>
      <c r="I29" s="283"/>
    </row>
    <row r="30" spans="1:9" s="219" customFormat="1" ht="16.5" customHeight="1">
      <c r="A30" s="302" t="s">
        <v>528</v>
      </c>
      <c r="B30" s="117"/>
      <c r="C30" s="375" t="s">
        <v>88</v>
      </c>
      <c r="D30" s="376">
        <v>0</v>
      </c>
      <c r="E30" s="376">
        <v>0</v>
      </c>
      <c r="F30" s="376">
        <v>0</v>
      </c>
      <c r="G30" s="376">
        <v>0</v>
      </c>
      <c r="H30" s="374"/>
      <c r="I30" s="283"/>
    </row>
    <row r="31" spans="1:9" s="219" customFormat="1" ht="16.5" customHeight="1">
      <c r="A31" s="302" t="s">
        <v>529</v>
      </c>
      <c r="B31" s="117"/>
      <c r="C31" s="375" t="s">
        <v>98</v>
      </c>
      <c r="D31" s="376">
        <v>-6664</v>
      </c>
      <c r="E31" s="376">
        <v>12167.000000000004</v>
      </c>
      <c r="F31" s="376">
        <v>-13523.000000000002</v>
      </c>
      <c r="G31" s="376">
        <v>80.00000000000185</v>
      </c>
      <c r="H31" s="374"/>
      <c r="I31" s="283"/>
    </row>
    <row r="32" spans="1:9" s="219" customFormat="1" ht="16.5" customHeight="1">
      <c r="A32" s="302"/>
      <c r="B32" s="117"/>
      <c r="C32" s="119"/>
      <c r="D32" s="398"/>
      <c r="E32" s="399"/>
      <c r="F32" s="399"/>
      <c r="G32" s="400"/>
      <c r="H32" s="374"/>
      <c r="I32" s="283"/>
    </row>
    <row r="33" spans="1:9" s="219" customFormat="1" ht="16.5" customHeight="1">
      <c r="A33" s="302" t="s">
        <v>530</v>
      </c>
      <c r="B33" s="117"/>
      <c r="C33" s="375" t="s">
        <v>96</v>
      </c>
      <c r="D33" s="376">
        <v>0</v>
      </c>
      <c r="E33" s="376">
        <v>0</v>
      </c>
      <c r="F33" s="376">
        <v>0</v>
      </c>
      <c r="G33" s="376">
        <v>0</v>
      </c>
      <c r="H33" s="374"/>
      <c r="I33" s="283"/>
    </row>
    <row r="34" spans="1:9" s="219" customFormat="1" ht="16.5" customHeight="1">
      <c r="A34" s="302" t="s">
        <v>531</v>
      </c>
      <c r="B34" s="117"/>
      <c r="C34" s="375" t="s">
        <v>95</v>
      </c>
      <c r="D34" s="376">
        <v>0</v>
      </c>
      <c r="E34" s="376">
        <v>0</v>
      </c>
      <c r="F34" s="376">
        <v>0</v>
      </c>
      <c r="G34" s="376">
        <v>0</v>
      </c>
      <c r="H34" s="374"/>
      <c r="I34" s="283"/>
    </row>
    <row r="35" spans="1:9" s="219" customFormat="1" ht="16.5" customHeight="1">
      <c r="A35" s="302" t="s">
        <v>532</v>
      </c>
      <c r="B35" s="117"/>
      <c r="C35" s="384" t="s">
        <v>118</v>
      </c>
      <c r="D35" s="376">
        <v>0</v>
      </c>
      <c r="E35" s="376">
        <v>0</v>
      </c>
      <c r="F35" s="376">
        <v>0</v>
      </c>
      <c r="G35" s="376">
        <v>0</v>
      </c>
      <c r="H35" s="374"/>
      <c r="I35" s="283"/>
    </row>
    <row r="36" spans="1:9" s="219" customFormat="1" ht="16.5" customHeight="1">
      <c r="A36" s="302" t="s">
        <v>533</v>
      </c>
      <c r="B36" s="117"/>
      <c r="C36" s="401" t="s">
        <v>97</v>
      </c>
      <c r="D36" s="376">
        <v>0</v>
      </c>
      <c r="E36" s="376">
        <v>0</v>
      </c>
      <c r="F36" s="376">
        <v>0</v>
      </c>
      <c r="G36" s="376">
        <v>0</v>
      </c>
      <c r="H36" s="374"/>
      <c r="I36" s="283"/>
    </row>
    <row r="37" spans="1:9" s="219" customFormat="1" ht="16.5" customHeight="1">
      <c r="A37" s="302"/>
      <c r="B37" s="117"/>
      <c r="C37" s="119"/>
      <c r="D37" s="398"/>
      <c r="E37" s="399"/>
      <c r="F37" s="399"/>
      <c r="G37" s="400"/>
      <c r="H37" s="374"/>
      <c r="I37" s="283"/>
    </row>
    <row r="38" spans="1:9" s="219" customFormat="1" ht="16.5" customHeight="1">
      <c r="A38" s="302" t="s">
        <v>534</v>
      </c>
      <c r="B38" s="117"/>
      <c r="C38" s="375" t="s">
        <v>139</v>
      </c>
      <c r="D38" s="376">
        <v>0</v>
      </c>
      <c r="E38" s="376">
        <v>0</v>
      </c>
      <c r="F38" s="376">
        <v>2.9103830456733704E-11</v>
      </c>
      <c r="G38" s="376">
        <v>0</v>
      </c>
      <c r="H38" s="374"/>
      <c r="I38" s="283"/>
    </row>
    <row r="39" spans="1:9" s="219" customFormat="1" ht="16.5" customHeight="1">
      <c r="A39" s="302" t="s">
        <v>535</v>
      </c>
      <c r="B39" s="117"/>
      <c r="C39" s="375" t="s">
        <v>140</v>
      </c>
      <c r="D39" s="376">
        <v>0</v>
      </c>
      <c r="E39" s="376">
        <v>0</v>
      </c>
      <c r="F39" s="376">
        <v>0</v>
      </c>
      <c r="G39" s="376">
        <v>0</v>
      </c>
      <c r="H39" s="374"/>
      <c r="I39" s="283"/>
    </row>
    <row r="40" spans="1:9" s="219" customFormat="1" ht="16.5" customHeight="1">
      <c r="A40" s="302" t="s">
        <v>536</v>
      </c>
      <c r="B40" s="117"/>
      <c r="C40" s="375" t="s">
        <v>141</v>
      </c>
      <c r="D40" s="376">
        <v>0</v>
      </c>
      <c r="E40" s="376">
        <v>0</v>
      </c>
      <c r="F40" s="376">
        <v>0</v>
      </c>
      <c r="G40" s="376">
        <v>0</v>
      </c>
      <c r="H40" s="374"/>
      <c r="I40" s="283"/>
    </row>
    <row r="41" spans="1:9" s="219" customFormat="1" ht="16.5" customHeight="1">
      <c r="A41" s="302"/>
      <c r="B41" s="117"/>
      <c r="C41" s="119"/>
      <c r="D41" s="398"/>
      <c r="E41" s="399"/>
      <c r="F41" s="399"/>
      <c r="G41" s="400"/>
      <c r="H41" s="374"/>
      <c r="I41" s="283"/>
    </row>
    <row r="42" spans="1:9" s="219" customFormat="1" ht="16.5" customHeight="1">
      <c r="A42" s="302" t="s">
        <v>537</v>
      </c>
      <c r="B42" s="117"/>
      <c r="C42" s="127" t="s">
        <v>89</v>
      </c>
      <c r="D42" s="376">
        <v>-2241.0000000000146</v>
      </c>
      <c r="E42" s="376">
        <v>41</v>
      </c>
      <c r="F42" s="376">
        <v>5264.999999999964</v>
      </c>
      <c r="G42" s="376">
        <v>3230.0000000000036</v>
      </c>
      <c r="H42" s="374"/>
      <c r="I42" s="283"/>
    </row>
    <row r="43" spans="1:9" s="219" customFormat="1" ht="16.5" customHeight="1">
      <c r="A43" s="302" t="s">
        <v>538</v>
      </c>
      <c r="B43" s="117"/>
      <c r="C43" s="375" t="s">
        <v>105</v>
      </c>
      <c r="D43" s="376">
        <v>-2241.0000000000146</v>
      </c>
      <c r="E43" s="376">
        <v>41</v>
      </c>
      <c r="F43" s="376">
        <v>5264.999999999964</v>
      </c>
      <c r="G43" s="376">
        <v>3230.0000000000036</v>
      </c>
      <c r="H43" s="374"/>
      <c r="I43" s="283"/>
    </row>
    <row r="44" spans="1:9" s="219" customFormat="1" ht="16.5" customHeight="1">
      <c r="A44" s="302" t="s">
        <v>539</v>
      </c>
      <c r="B44" s="117"/>
      <c r="C44" s="375" t="s">
        <v>87</v>
      </c>
      <c r="D44" s="376">
        <v>0</v>
      </c>
      <c r="E44" s="376">
        <v>0</v>
      </c>
      <c r="F44" s="376">
        <v>0</v>
      </c>
      <c r="G44" s="376">
        <v>0</v>
      </c>
      <c r="H44" s="374"/>
      <c r="I44" s="283"/>
    </row>
    <row r="45" spans="1:9" s="219" customFormat="1" ht="13.5" customHeight="1" thickBot="1">
      <c r="A45" s="302"/>
      <c r="B45" s="117"/>
      <c r="C45" s="118"/>
      <c r="D45" s="402"/>
      <c r="E45" s="403"/>
      <c r="F45" s="403"/>
      <c r="G45" s="404"/>
      <c r="H45" s="405"/>
      <c r="I45" s="283"/>
    </row>
    <row r="46" spans="1:9" s="219" customFormat="1" ht="19.5" customHeight="1" thickBot="1" thickTop="1">
      <c r="A46" s="304" t="s">
        <v>540</v>
      </c>
      <c r="B46" s="117"/>
      <c r="C46" s="115" t="s">
        <v>162</v>
      </c>
      <c r="D46" s="333">
        <v>64097.999999999985</v>
      </c>
      <c r="E46" s="333">
        <v>-35255.999999999985</v>
      </c>
      <c r="F46" s="333">
        <v>-8504.000000000005</v>
      </c>
      <c r="G46" s="334">
        <v>27455</v>
      </c>
      <c r="H46" s="143"/>
      <c r="I46" s="283"/>
    </row>
    <row r="47" spans="1:9" ht="9" customHeight="1" thickBot="1" thickTop="1">
      <c r="A47" s="302"/>
      <c r="B47" s="57"/>
      <c r="C47" s="120"/>
      <c r="D47" s="335"/>
      <c r="E47" s="335"/>
      <c r="F47" s="335"/>
      <c r="G47" s="335"/>
      <c r="H47" s="145"/>
      <c r="I47" s="262"/>
    </row>
    <row r="48" spans="1:9" ht="9" customHeight="1" thickBot="1" thickTop="1">
      <c r="A48" s="302"/>
      <c r="B48" s="57"/>
      <c r="C48" s="121"/>
      <c r="D48" s="336"/>
      <c r="E48" s="337"/>
      <c r="F48" s="337"/>
      <c r="G48" s="337"/>
      <c r="H48" s="146"/>
      <c r="I48" s="262"/>
    </row>
    <row r="49" spans="1:9" ht="18.75" thickBot="1" thickTop="1">
      <c r="A49" s="304" t="s">
        <v>541</v>
      </c>
      <c r="B49" s="57"/>
      <c r="C49" s="115" t="s">
        <v>163</v>
      </c>
      <c r="D49" s="330">
        <v>123273</v>
      </c>
      <c r="E49" s="330">
        <v>89332</v>
      </c>
      <c r="F49" s="330">
        <v>83624</v>
      </c>
      <c r="G49" s="331">
        <v>119579</v>
      </c>
      <c r="H49" s="141"/>
      <c r="I49" s="262"/>
    </row>
    <row r="50" spans="1:9" ht="15.75" thickTop="1">
      <c r="A50" s="302" t="s">
        <v>542</v>
      </c>
      <c r="B50" s="57"/>
      <c r="C50" s="375" t="s">
        <v>164</v>
      </c>
      <c r="D50" s="376">
        <v>141379</v>
      </c>
      <c r="E50" s="376">
        <v>106123</v>
      </c>
      <c r="F50" s="376">
        <v>97619</v>
      </c>
      <c r="G50" s="376">
        <v>125074</v>
      </c>
      <c r="H50" s="374"/>
      <c r="I50" s="262"/>
    </row>
    <row r="51" spans="1:9" ht="15">
      <c r="A51" s="302" t="s">
        <v>543</v>
      </c>
      <c r="B51" s="57"/>
      <c r="C51" s="436" t="s">
        <v>165</v>
      </c>
      <c r="D51" s="437">
        <v>18106</v>
      </c>
      <c r="E51" s="437">
        <v>16791</v>
      </c>
      <c r="F51" s="437">
        <v>13995</v>
      </c>
      <c r="G51" s="437">
        <v>5495</v>
      </c>
      <c r="H51" s="438"/>
      <c r="I51" s="262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2"/>
      <c r="I52" s="262"/>
    </row>
    <row r="53" spans="1:11" ht="20.25" thickBot="1" thickTop="1">
      <c r="A53" s="114"/>
      <c r="B53" s="57"/>
      <c r="C53" s="122" t="s">
        <v>91</v>
      </c>
      <c r="D53" s="285"/>
      <c r="E53" s="285"/>
      <c r="F53" s="285"/>
      <c r="G53" s="285"/>
      <c r="H53" s="286"/>
      <c r="I53" s="262"/>
      <c r="K53" s="208"/>
    </row>
    <row r="54" spans="1:11" ht="8.25" customHeight="1" thickTop="1">
      <c r="A54" s="114"/>
      <c r="B54" s="57"/>
      <c r="C54" s="123"/>
      <c r="D54" s="287"/>
      <c r="E54" s="298"/>
      <c r="F54" s="298"/>
      <c r="G54" s="298"/>
      <c r="H54" s="298"/>
      <c r="I54" s="262"/>
      <c r="K54" s="208"/>
    </row>
    <row r="55" spans="1:11" ht="15.75">
      <c r="A55" s="114"/>
      <c r="B55" s="57"/>
      <c r="C55" s="168"/>
      <c r="D55" s="208"/>
      <c r="E55" s="221"/>
      <c r="F55" s="221"/>
      <c r="G55" s="208"/>
      <c r="H55" s="221"/>
      <c r="I55" s="262"/>
      <c r="K55" s="208"/>
    </row>
    <row r="56" spans="1:11" ht="15.75">
      <c r="A56" s="114"/>
      <c r="B56" s="57"/>
      <c r="C56" s="24" t="s">
        <v>142</v>
      </c>
      <c r="D56" s="208"/>
      <c r="E56" s="221"/>
      <c r="F56" s="221"/>
      <c r="G56" s="208" t="s">
        <v>90</v>
      </c>
      <c r="H56" s="221"/>
      <c r="I56" s="262"/>
      <c r="K56" s="208"/>
    </row>
    <row r="57" spans="1:11" ht="15.75">
      <c r="A57" s="114"/>
      <c r="B57" s="57"/>
      <c r="C57" s="47" t="s">
        <v>161</v>
      </c>
      <c r="D57" s="208"/>
      <c r="E57" s="221"/>
      <c r="F57" s="221"/>
      <c r="G57" s="208" t="s">
        <v>144</v>
      </c>
      <c r="H57" s="221"/>
      <c r="I57" s="262"/>
      <c r="K57" s="208"/>
    </row>
    <row r="58" spans="1:11" ht="15.75">
      <c r="A58" s="114"/>
      <c r="B58" s="57"/>
      <c r="C58" s="47" t="s">
        <v>136</v>
      </c>
      <c r="D58" s="208"/>
      <c r="E58" s="221"/>
      <c r="F58" s="221"/>
      <c r="G58" s="224"/>
      <c r="H58" s="221"/>
      <c r="I58" s="262"/>
      <c r="K58" s="208"/>
    </row>
    <row r="59" spans="1:11" ht="9.75" customHeight="1" thickBot="1">
      <c r="A59" s="124"/>
      <c r="B59" s="125"/>
      <c r="C59" s="126"/>
      <c r="D59" s="299"/>
      <c r="E59" s="294"/>
      <c r="F59" s="294"/>
      <c r="G59" s="294"/>
      <c r="H59" s="294"/>
      <c r="I59" s="264"/>
      <c r="K59" s="208"/>
    </row>
    <row r="60" spans="2:11" ht="16.5" thickTop="1">
      <c r="B60" s="295"/>
      <c r="C60" s="235"/>
      <c r="D60" s="296"/>
      <c r="E60" s="296"/>
      <c r="F60" s="296"/>
      <c r="G60" s="296"/>
      <c r="H60" s="296"/>
      <c r="I60" s="208"/>
      <c r="J60" s="208"/>
      <c r="K60" s="208"/>
    </row>
    <row r="61" spans="4:8" ht="15">
      <c r="D61" s="300"/>
      <c r="E61" s="300"/>
      <c r="F61" s="300"/>
      <c r="G61" s="300"/>
      <c r="H61" s="300"/>
    </row>
    <row r="62" spans="1:10" s="224" customFormat="1" ht="30" customHeight="1">
      <c r="A62" s="232"/>
      <c r="B62" s="198" t="s">
        <v>167</v>
      </c>
      <c r="C62" s="191"/>
      <c r="D62" s="526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526"/>
      <c r="F62" s="526"/>
      <c r="G62" s="526"/>
      <c r="H62" s="267"/>
      <c r="I62" s="217"/>
      <c r="J62" s="231"/>
    </row>
    <row r="63" spans="1:10" s="224" customFormat="1" ht="15">
      <c r="A63" s="232"/>
      <c r="B63" s="181" t="s">
        <v>168</v>
      </c>
      <c r="C63" s="110"/>
      <c r="D63" s="37"/>
      <c r="E63" s="37"/>
      <c r="F63" s="37"/>
      <c r="G63" s="37"/>
      <c r="H63" s="243"/>
      <c r="I63" s="218"/>
      <c r="J63" s="231"/>
    </row>
    <row r="64" spans="1:10" s="224" customFormat="1" ht="15.75">
      <c r="A64" s="232"/>
      <c r="B64" s="200"/>
      <c r="C64" s="193" t="s">
        <v>211</v>
      </c>
      <c r="D64" s="368">
        <f>IF(D46="M",0,D46)-IF(D10="M",0,D10)-IF(D12="M",0,D12)-IF(D29="M",0,D29)-IF(D42="M",0,D42)</f>
        <v>0</v>
      </c>
      <c r="E64" s="368">
        <f>IF(E46="M",0,E46)-IF(E10="M",0,E10)-IF(E12="M",0,E12)-IF(E29="M",0,E29)-IF(E42="M",0,E42)</f>
        <v>5.4569682106375694E-12</v>
      </c>
      <c r="F64" s="368">
        <f>IF(F46="M",0,F46)-IF(F10="M",0,F10)-IF(F12="M",0,F12)-IF(F29="M",0,F29)-IF(F42="M",0,F42)</f>
        <v>0</v>
      </c>
      <c r="G64" s="368">
        <f>IF(G46="M",0,G46)-IF(G10="M",0,G10)-IF(G12="M",0,G12)-IF(G29="M",0,G29)-IF(G42="M",0,G42)</f>
        <v>0</v>
      </c>
      <c r="H64" s="290"/>
      <c r="I64" s="218"/>
      <c r="J64" s="231"/>
    </row>
    <row r="65" spans="1:10" s="224" customFormat="1" ht="15.75">
      <c r="A65" s="232"/>
      <c r="B65" s="200"/>
      <c r="C65" s="193" t="s">
        <v>212</v>
      </c>
      <c r="D65" s="368">
        <f>IF(D12="M",0,D12)-IF(D13="M",0,D13)-IF(D14="M",0,D14)-IF(D15="M",0,D15)-IF(D22="M",0,D22)-IF(D27="M",0,D27)</f>
        <v>0</v>
      </c>
      <c r="E65" s="368">
        <f>IF(E12="M",0,E12)-IF(E13="M",0,E13)-IF(E14="M",0,E14)-IF(E15="M",0,E15)-IF(E22="M",0,E22)-IF(E27="M",0,E27)</f>
        <v>0</v>
      </c>
      <c r="F65" s="368">
        <f>IF(F12="M",0,F12)-IF(F13="M",0,F13)-IF(F14="M",0,F14)-IF(F15="M",0,F15)-IF(F22="M",0,F22)-IF(F27="M",0,F27)</f>
        <v>0</v>
      </c>
      <c r="G65" s="368">
        <f>IF(G12="M",0,G12)-IF(G13="M",0,G13)-IF(G14="M",0,G14)-IF(G15="M",0,G15)-IF(G22="M",0,G22)-IF(G27="M",0,G27)</f>
        <v>0</v>
      </c>
      <c r="H65" s="290"/>
      <c r="I65" s="218"/>
      <c r="J65" s="231"/>
    </row>
    <row r="66" spans="1:10" s="224" customFormat="1" ht="15.75">
      <c r="A66" s="232"/>
      <c r="B66" s="200"/>
      <c r="C66" s="132" t="s">
        <v>213</v>
      </c>
      <c r="D66" s="368">
        <f>IF(D15="M",0,D15)-IF(D18="M",0,D18)-IF(D19="M",0,D19)</f>
        <v>0</v>
      </c>
      <c r="E66" s="368">
        <f>IF(E15="M",0,E15)-IF(E18="M",0,E18)-IF(E19="M",0,E19)</f>
        <v>0</v>
      </c>
      <c r="F66" s="368">
        <f>IF(F15="M",0,F15)-IF(F18="M",0,F18)-IF(F19="M",0,F19)</f>
        <v>0</v>
      </c>
      <c r="G66" s="368">
        <f>IF(G15="M",0,G15)-IF(G18="M",0,G18)-IF(G19="M",0,G19)</f>
        <v>0</v>
      </c>
      <c r="H66" s="290"/>
      <c r="I66" s="218"/>
      <c r="J66" s="231"/>
    </row>
    <row r="67" spans="1:10" s="224" customFormat="1" ht="15.75">
      <c r="A67" s="232"/>
      <c r="B67" s="200"/>
      <c r="C67" s="193" t="s">
        <v>214</v>
      </c>
      <c r="D67" s="368">
        <f>IF(D15="M",0,D15)-IF(D16="M",0,D16)-IF(D17="M",0,D17)</f>
        <v>0</v>
      </c>
      <c r="E67" s="368">
        <f>IF(E15="M",0,E15)-IF(E16="M",0,E16)-IF(E17="M",0,E17)</f>
        <v>0</v>
      </c>
      <c r="F67" s="368">
        <f>IF(F15="M",0,F15)-IF(F16="M",0,F16)-IF(F17="M",0,F17)</f>
        <v>0</v>
      </c>
      <c r="G67" s="368">
        <f>IF(G15="M",0,G15)-IF(G16="M",0,G16)-IF(G17="M",0,G17)</f>
        <v>0</v>
      </c>
      <c r="H67" s="290"/>
      <c r="I67" s="218"/>
      <c r="J67" s="231"/>
    </row>
    <row r="68" spans="1:10" s="224" customFormat="1" ht="15.75">
      <c r="A68" s="232"/>
      <c r="B68" s="200"/>
      <c r="C68" s="193" t="s">
        <v>215</v>
      </c>
      <c r="D68" s="368">
        <f>IF(D19="M",0,D19)-IF(D20="M",0,D20)-IF(D21="M",0,D21)</f>
        <v>0</v>
      </c>
      <c r="E68" s="368">
        <f>IF(E19="M",0,E19)-IF(E20="M",0,E20)-IF(E21="M",0,E21)</f>
        <v>0</v>
      </c>
      <c r="F68" s="368">
        <f>IF(F19="M",0,F19)-IF(F20="M",0,F20)-IF(F21="M",0,F21)</f>
        <v>0</v>
      </c>
      <c r="G68" s="368">
        <f>IF(G19="M",0,G19)-IF(G20="M",0,G20)-IF(G21="M",0,G21)</f>
        <v>0</v>
      </c>
      <c r="H68" s="290"/>
      <c r="I68" s="218"/>
      <c r="J68" s="231"/>
    </row>
    <row r="69" spans="1:10" s="224" customFormat="1" ht="15.75">
      <c r="A69" s="232"/>
      <c r="B69" s="200"/>
      <c r="C69" s="193" t="s">
        <v>216</v>
      </c>
      <c r="D69" s="368">
        <f>IF(D22="M",0,D22)-IF(D23="M",0,D23)-IF(D24="M",0,D24)</f>
        <v>0</v>
      </c>
      <c r="E69" s="368">
        <f>IF(E22="M",0,E22)-IF(E23="M",0,E23)-IF(E24="M",0,E24)</f>
        <v>0</v>
      </c>
      <c r="F69" s="368">
        <f>IF(F22="M",0,F22)-IF(F23="M",0,F23)-IF(F24="M",0,F24)</f>
        <v>0</v>
      </c>
      <c r="G69" s="368">
        <f>IF(G22="M",0,G22)-IF(G23="M",0,G23)-IF(G24="M",0,G24)</f>
        <v>0</v>
      </c>
      <c r="H69" s="290"/>
      <c r="I69" s="218"/>
      <c r="J69" s="231"/>
    </row>
    <row r="70" spans="1:10" s="224" customFormat="1" ht="15.75">
      <c r="A70" s="232"/>
      <c r="B70" s="200"/>
      <c r="C70" s="193" t="s">
        <v>217</v>
      </c>
      <c r="D70" s="368">
        <f>IF(D24="M",0,D24)-IF(D25="M",0,D25)-IF(D26="M",0,D26)</f>
        <v>0</v>
      </c>
      <c r="E70" s="368">
        <f>IF(E24="M",0,E24)-IF(E25="M",0,E25)-IF(E26="M",0,E26)</f>
        <v>0</v>
      </c>
      <c r="F70" s="368">
        <f>IF(F24="M",0,F24)-IF(F25="M",0,F25)-IF(F26="M",0,F26)</f>
        <v>0</v>
      </c>
      <c r="G70" s="368">
        <f>IF(G24="M",0,G24)-IF(G25="M",0,G25)-IF(G26="M",0,G26)</f>
        <v>0</v>
      </c>
      <c r="H70" s="290"/>
      <c r="I70" s="218"/>
      <c r="J70" s="231"/>
    </row>
    <row r="71" spans="1:10" s="224" customFormat="1" ht="34.5">
      <c r="A71" s="232"/>
      <c r="B71" s="200"/>
      <c r="C71" s="193" t="s">
        <v>565</v>
      </c>
      <c r="D71" s="368">
        <f>IF(D29="M",0,D29)-IF(D30="M",0,D30)-IF(D31="M",0,D31)-IF(D33="M",0,D33)-IF(D34="M",0,D34)-IF(D36="M",0,D36)-IF(D38="M",0,D38)-IF(D39="M",0,D39)-IF(D40="M",0,D40)</f>
        <v>0</v>
      </c>
      <c r="E71" s="368">
        <f>IF(E29="M",0,E29)-IF(E30="M",0,E30)-IF(E31="M",0,E31)-IF(E33="M",0,E33)-IF(E34="M",0,E34)-IF(E36="M",0,E36)-IF(E38="M",0,E38)-IF(E39="M",0,E39)-IF(E40="M",0,E40)</f>
        <v>0</v>
      </c>
      <c r="F71" s="368">
        <f>IF(F29="M",0,F29)-IF(F30="M",0,F30)-IF(F31="M",0,F31)-IF(F33="M",0,F33)-IF(F34="M",0,F34)-IF(F36="M",0,F36)-IF(F38="M",0,F38)-IF(F39="M",0,F39)-IF(F40="M",0,F40)</f>
        <v>0</v>
      </c>
      <c r="G71" s="368">
        <f>IF(G29="M",0,G29)-IF(G30="M",0,G30)-IF(G31="M",0,G31)-IF(G33="M",0,G33)-IF(G34="M",0,G34)-IF(G36="M",0,G36)-IF(G38="M",0,G38)-IF(G39="M",0,G39)-IF(G40="M",0,G40)</f>
        <v>0</v>
      </c>
      <c r="H71" s="290"/>
      <c r="I71" s="218"/>
      <c r="J71" s="231"/>
    </row>
    <row r="72" spans="1:9" s="224" customFormat="1" ht="15.75">
      <c r="A72" s="232"/>
      <c r="B72" s="200"/>
      <c r="C72" s="193" t="s">
        <v>218</v>
      </c>
      <c r="D72" s="368">
        <f>IF(D42="M",0,D42)-IF(D43="M",0,D43)-IF(D44="M",0,D44)</f>
        <v>0</v>
      </c>
      <c r="E72" s="368">
        <f>IF(E42="M",0,E42)-IF(E43="M",0,E43)-IF(E44="M",0,E44)</f>
        <v>0</v>
      </c>
      <c r="F72" s="368">
        <f>IF(F42="M",0,F42)-IF(F43="M",0,F43)-IF(F44="M",0,F44)</f>
        <v>0</v>
      </c>
      <c r="G72" s="368">
        <f>IF(G42="M",0,G42)-IF(G43="M",0,G43)-IF(G44="M",0,G44)</f>
        <v>0</v>
      </c>
      <c r="H72" s="243"/>
      <c r="I72" s="218"/>
    </row>
    <row r="73" spans="1:9" s="224" customFormat="1" ht="15.75">
      <c r="A73" s="232"/>
      <c r="B73" s="200"/>
      <c r="C73" s="193" t="s">
        <v>195</v>
      </c>
      <c r="D73" s="368">
        <f>IF(D49="M",0,D49)-IF(D50="M",0,D50)+IF(D51="M",0,D51)</f>
        <v>0</v>
      </c>
      <c r="E73" s="368">
        <f>IF(E49="M",0,E49)-IF(E50="M",0,E50)+IF(E51="M",0,E51)</f>
        <v>0</v>
      </c>
      <c r="F73" s="368">
        <f>IF(F49="M",0,F49)-IF(F50="M",0,F50)+IF(F51="M",0,F51)</f>
        <v>0</v>
      </c>
      <c r="G73" s="368">
        <f>IF(G49="M",0,G49)-IF(G50="M",0,G50)+IF(G51="M",0,G51)</f>
        <v>0</v>
      </c>
      <c r="H73" s="243"/>
      <c r="I73" s="218"/>
    </row>
    <row r="74" spans="1:9" s="224" customFormat="1" ht="15.75">
      <c r="A74" s="232"/>
      <c r="B74" s="195" t="s">
        <v>176</v>
      </c>
      <c r="C74" s="201"/>
      <c r="D74" s="366"/>
      <c r="E74" s="366"/>
      <c r="F74" s="366"/>
      <c r="G74" s="366"/>
      <c r="H74" s="243"/>
      <c r="I74" s="218"/>
    </row>
    <row r="75" spans="1:9" s="224" customFormat="1" ht="15.75">
      <c r="A75" s="232"/>
      <c r="B75" s="202"/>
      <c r="C75" s="197" t="s">
        <v>219</v>
      </c>
      <c r="D75" s="367">
        <f>IF('Table 1'!E14="M",0,'Table 1'!E14)+IF(D10="M",0,D10)</f>
        <v>0</v>
      </c>
      <c r="E75" s="367">
        <f>IF('Table 1'!F14="M",0,'Table 1'!F14)+IF(E10="M",0,E10)</f>
        <v>0</v>
      </c>
      <c r="F75" s="367">
        <f>IF('Table 1'!G14="M",0,'Table 1'!G14)+IF(F10="M",0,F10)</f>
        <v>0</v>
      </c>
      <c r="G75" s="367">
        <f>IF('Table 1'!H14="M",0,'Table 1'!H14)+IF(G10="M",0,G10)</f>
        <v>0</v>
      </c>
      <c r="H75" s="268"/>
      <c r="I75" s="269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99609375" style="308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547</v>
      </c>
      <c r="B1" s="23"/>
      <c r="C1" s="23"/>
      <c r="D1" s="23"/>
      <c r="K1" s="445" t="s">
        <v>578</v>
      </c>
      <c r="L1" s="445" t="s">
        <v>569</v>
      </c>
    </row>
    <row r="2" spans="1:12" ht="18">
      <c r="A2" s="48"/>
      <c r="B2" s="98" t="s">
        <v>1</v>
      </c>
      <c r="C2" s="23"/>
      <c r="D2" s="99"/>
      <c r="L2" s="445" t="s">
        <v>570</v>
      </c>
    </row>
    <row r="3" spans="1:12" ht="15.75" thickBot="1">
      <c r="A3" s="48"/>
      <c r="B3" s="23"/>
      <c r="C3" s="23"/>
      <c r="D3" s="23"/>
      <c r="L3" s="445" t="s">
        <v>571</v>
      </c>
    </row>
    <row r="4" spans="1:10" ht="16.5" thickTop="1">
      <c r="A4" s="306"/>
      <c r="B4" s="54"/>
      <c r="C4" s="56"/>
      <c r="D4" s="56"/>
      <c r="E4" s="234"/>
      <c r="F4" s="234"/>
      <c r="G4" s="234"/>
      <c r="H4" s="234"/>
      <c r="I4" s="234"/>
      <c r="J4" s="212"/>
    </row>
    <row r="5" spans="1:10" ht="18.75">
      <c r="A5" s="302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13"/>
    </row>
    <row r="6" spans="1:10" ht="15.75">
      <c r="A6" s="302"/>
      <c r="B6" s="58"/>
      <c r="C6" s="223" t="s">
        <v>632</v>
      </c>
      <c r="D6" s="32"/>
      <c r="E6" s="28">
        <f>'Table 1'!E5</f>
        <v>2009</v>
      </c>
      <c r="F6" s="28">
        <f>'Table 1'!F5</f>
        <v>2010</v>
      </c>
      <c r="G6" s="28">
        <f>'Table 1'!G5</f>
        <v>2011</v>
      </c>
      <c r="H6" s="28">
        <f>'Table 1'!H5</f>
        <v>2012</v>
      </c>
      <c r="I6" s="28">
        <f>'Table 1'!I5</f>
        <v>2013</v>
      </c>
      <c r="J6" s="213"/>
    </row>
    <row r="7" spans="1:10" ht="15.75">
      <c r="A7" s="302"/>
      <c r="B7" s="58"/>
      <c r="C7" s="450" t="str">
        <f>'Cover page'!E14</f>
        <v>Date: 30/09/2013</v>
      </c>
      <c r="D7" s="101"/>
      <c r="E7" s="518" t="s">
        <v>571</v>
      </c>
      <c r="F7" s="518" t="s">
        <v>571</v>
      </c>
      <c r="G7" s="518" t="s">
        <v>571</v>
      </c>
      <c r="H7" s="518" t="s">
        <v>570</v>
      </c>
      <c r="I7" s="518" t="s">
        <v>46</v>
      </c>
      <c r="J7" s="213"/>
    </row>
    <row r="8" spans="1:10" ht="16.5" thickBot="1">
      <c r="A8" s="302"/>
      <c r="B8" s="102" t="s">
        <v>47</v>
      </c>
      <c r="C8" s="79"/>
      <c r="D8" s="82"/>
      <c r="E8" s="206"/>
      <c r="F8" s="206"/>
      <c r="G8" s="206"/>
      <c r="H8" s="206"/>
      <c r="I8" s="206"/>
      <c r="J8" s="213"/>
    </row>
    <row r="9" spans="1:10" ht="15.75">
      <c r="A9" s="302"/>
      <c r="B9" s="102" t="s">
        <v>48</v>
      </c>
      <c r="C9" s="75"/>
      <c r="D9" s="75"/>
      <c r="E9" s="207"/>
      <c r="F9" s="207"/>
      <c r="G9" s="207"/>
      <c r="H9" s="207"/>
      <c r="I9" s="207"/>
      <c r="J9" s="213"/>
    </row>
    <row r="10" spans="1:10" ht="15.75">
      <c r="A10" s="305" t="s">
        <v>544</v>
      </c>
      <c r="B10" s="103">
        <v>2</v>
      </c>
      <c r="C10" s="104" t="s">
        <v>49</v>
      </c>
      <c r="D10" s="104"/>
      <c r="E10" s="326">
        <v>367551</v>
      </c>
      <c r="F10" s="326">
        <v>373404</v>
      </c>
      <c r="G10" s="326">
        <v>378342</v>
      </c>
      <c r="H10" s="326">
        <v>420364</v>
      </c>
      <c r="I10" s="519" t="s">
        <v>582</v>
      </c>
      <c r="J10" s="213"/>
    </row>
    <row r="11" spans="1:10" ht="16.5" thickBot="1">
      <c r="A11" s="305"/>
      <c r="B11" s="103"/>
      <c r="C11" s="24"/>
      <c r="D11" s="24"/>
      <c r="E11" s="338"/>
      <c r="F11" s="338"/>
      <c r="G11" s="338"/>
      <c r="H11" s="338"/>
      <c r="I11" s="338"/>
      <c r="J11" s="213"/>
    </row>
    <row r="12" spans="1:10" ht="15">
      <c r="A12" s="305"/>
      <c r="B12" s="103"/>
      <c r="C12" s="67"/>
      <c r="D12" s="67"/>
      <c r="E12" s="339"/>
      <c r="F12" s="339"/>
      <c r="G12" s="339"/>
      <c r="H12" s="339"/>
      <c r="I12" s="339"/>
      <c r="J12" s="213"/>
    </row>
    <row r="13" spans="1:10" ht="15.75">
      <c r="A13" s="302"/>
      <c r="B13" s="103">
        <v>3</v>
      </c>
      <c r="C13" s="104" t="s">
        <v>50</v>
      </c>
      <c r="D13" s="104"/>
      <c r="E13" s="338"/>
      <c r="F13" s="338"/>
      <c r="G13" s="338"/>
      <c r="H13" s="338"/>
      <c r="I13" s="338"/>
      <c r="J13" s="213"/>
    </row>
    <row r="14" spans="1:10" ht="15">
      <c r="A14" s="302"/>
      <c r="B14" s="103"/>
      <c r="C14" s="23"/>
      <c r="D14" s="23"/>
      <c r="E14" s="338"/>
      <c r="F14" s="338"/>
      <c r="G14" s="338"/>
      <c r="H14" s="338"/>
      <c r="I14" s="338"/>
      <c r="J14" s="213"/>
    </row>
    <row r="15" spans="1:10" ht="15">
      <c r="A15" s="302"/>
      <c r="B15" s="103"/>
      <c r="C15" s="23"/>
      <c r="D15" s="23"/>
      <c r="E15" s="338"/>
      <c r="F15" s="338"/>
      <c r="G15" s="338"/>
      <c r="H15" s="338"/>
      <c r="I15" s="338"/>
      <c r="J15" s="213"/>
    </row>
    <row r="16" spans="1:10" ht="15.75">
      <c r="A16" s="305" t="s">
        <v>545</v>
      </c>
      <c r="B16" s="103"/>
      <c r="C16" s="33" t="s">
        <v>51</v>
      </c>
      <c r="D16" s="33"/>
      <c r="E16" s="519" t="s">
        <v>582</v>
      </c>
      <c r="F16" s="519" t="s">
        <v>582</v>
      </c>
      <c r="G16" s="519" t="s">
        <v>582</v>
      </c>
      <c r="H16" s="519" t="s">
        <v>582</v>
      </c>
      <c r="I16" s="519" t="s">
        <v>582</v>
      </c>
      <c r="J16" s="213"/>
    </row>
    <row r="17" spans="1:10" ht="15">
      <c r="A17" s="302"/>
      <c r="B17" s="103"/>
      <c r="C17" s="23"/>
      <c r="D17" s="23"/>
      <c r="E17" s="338"/>
      <c r="F17" s="338"/>
      <c r="G17" s="338"/>
      <c r="H17" s="338"/>
      <c r="I17" s="338"/>
      <c r="J17" s="213"/>
    </row>
    <row r="18" spans="1:10" ht="15.75">
      <c r="A18" s="302"/>
      <c r="B18" s="103"/>
      <c r="C18" s="33" t="s">
        <v>52</v>
      </c>
      <c r="D18" s="33"/>
      <c r="E18" s="340"/>
      <c r="F18" s="340"/>
      <c r="G18" s="340"/>
      <c r="H18" s="340"/>
      <c r="I18" s="340"/>
      <c r="J18" s="213"/>
    </row>
    <row r="19" spans="1:10" ht="15.75">
      <c r="A19" s="302"/>
      <c r="B19" s="103"/>
      <c r="C19" s="33"/>
      <c r="D19" s="33"/>
      <c r="E19" s="340"/>
      <c r="F19" s="340"/>
      <c r="G19" s="340"/>
      <c r="H19" s="340"/>
      <c r="I19" s="340"/>
      <c r="J19" s="213"/>
    </row>
    <row r="20" spans="1:10" ht="15.75">
      <c r="A20" s="302"/>
      <c r="B20" s="103"/>
      <c r="C20" s="33"/>
      <c r="D20" s="33"/>
      <c r="E20" s="340"/>
      <c r="F20" s="340"/>
      <c r="G20" s="340"/>
      <c r="H20" s="340"/>
      <c r="I20" s="340"/>
      <c r="J20" s="213"/>
    </row>
    <row r="21" spans="1:10" ht="15.75">
      <c r="A21" s="302"/>
      <c r="B21" s="103"/>
      <c r="C21" s="33"/>
      <c r="D21" s="33"/>
      <c r="E21" s="340"/>
      <c r="F21" s="340"/>
      <c r="G21" s="340"/>
      <c r="H21" s="340"/>
      <c r="I21" s="340"/>
      <c r="J21" s="213"/>
    </row>
    <row r="22" spans="1:10" ht="15.75">
      <c r="A22" s="302"/>
      <c r="B22" s="103"/>
      <c r="C22" s="24"/>
      <c r="D22" s="24"/>
      <c r="E22" s="340"/>
      <c r="F22" s="340"/>
      <c r="G22" s="340"/>
      <c r="H22" s="340"/>
      <c r="I22" s="340"/>
      <c r="J22" s="213"/>
    </row>
    <row r="23" spans="1:10" ht="15.75">
      <c r="A23" s="302"/>
      <c r="B23" s="103"/>
      <c r="C23" s="24"/>
      <c r="D23" s="24"/>
      <c r="E23" s="340"/>
      <c r="F23" s="340"/>
      <c r="G23" s="340"/>
      <c r="H23" s="340"/>
      <c r="I23" s="340"/>
      <c r="J23" s="213"/>
    </row>
    <row r="24" spans="1:10" ht="15.75">
      <c r="A24" s="302"/>
      <c r="B24" s="103"/>
      <c r="C24" s="24"/>
      <c r="D24" s="24"/>
      <c r="E24" s="340"/>
      <c r="F24" s="340"/>
      <c r="G24" s="340"/>
      <c r="H24" s="340"/>
      <c r="I24" s="340"/>
      <c r="J24" s="213"/>
    </row>
    <row r="25" spans="1:10" ht="15.75" thickBot="1">
      <c r="A25" s="302"/>
      <c r="B25" s="103"/>
      <c r="C25" s="23"/>
      <c r="D25" s="23"/>
      <c r="E25" s="341"/>
      <c r="F25" s="341"/>
      <c r="G25" s="341"/>
      <c r="H25" s="341"/>
      <c r="I25" s="341"/>
      <c r="J25" s="213"/>
    </row>
    <row r="26" spans="1:10" ht="9.75" customHeight="1">
      <c r="A26" s="302"/>
      <c r="B26" s="103"/>
      <c r="C26" s="67"/>
      <c r="D26" s="67"/>
      <c r="E26" s="339"/>
      <c r="F26" s="339"/>
      <c r="G26" s="339"/>
      <c r="H26" s="339"/>
      <c r="I26" s="339"/>
      <c r="J26" s="213"/>
    </row>
    <row r="27" spans="1:10" ht="15.75">
      <c r="A27" s="302"/>
      <c r="B27" s="103">
        <v>4</v>
      </c>
      <c r="C27" s="104" t="s">
        <v>53</v>
      </c>
      <c r="D27" s="104"/>
      <c r="E27" s="338"/>
      <c r="F27" s="338"/>
      <c r="G27" s="338"/>
      <c r="H27" s="338"/>
      <c r="I27" s="338"/>
      <c r="J27" s="213"/>
    </row>
    <row r="28" spans="1:10" ht="15.75">
      <c r="A28" s="302"/>
      <c r="B28" s="105"/>
      <c r="C28" s="104" t="s">
        <v>54</v>
      </c>
      <c r="D28" s="104"/>
      <c r="E28" s="338"/>
      <c r="F28" s="338"/>
      <c r="G28" s="338"/>
      <c r="H28" s="338"/>
      <c r="I28" s="338"/>
      <c r="J28" s="213"/>
    </row>
    <row r="29" spans="1:10" ht="15.75">
      <c r="A29" s="302"/>
      <c r="B29" s="106"/>
      <c r="C29" s="24" t="s">
        <v>55</v>
      </c>
      <c r="D29" s="23"/>
      <c r="E29" s="340"/>
      <c r="F29" s="340"/>
      <c r="G29" s="340"/>
      <c r="H29" s="340"/>
      <c r="I29" s="340"/>
      <c r="J29" s="213"/>
    </row>
    <row r="30" spans="1:10" ht="15">
      <c r="A30" s="302"/>
      <c r="B30" s="106"/>
      <c r="C30" s="23"/>
      <c r="D30" s="23"/>
      <c r="E30" s="340"/>
      <c r="F30" s="340"/>
      <c r="G30" s="340"/>
      <c r="H30" s="340"/>
      <c r="I30" s="340"/>
      <c r="J30" s="213"/>
    </row>
    <row r="31" spans="1:10" ht="15">
      <c r="A31" s="302"/>
      <c r="B31" s="106"/>
      <c r="C31" s="23"/>
      <c r="D31" s="23"/>
      <c r="E31" s="340"/>
      <c r="F31" s="340"/>
      <c r="G31" s="340"/>
      <c r="H31" s="340"/>
      <c r="I31" s="340"/>
      <c r="J31" s="213"/>
    </row>
    <row r="32" spans="1:10" ht="15">
      <c r="A32" s="302"/>
      <c r="B32" s="106"/>
      <c r="C32" s="23"/>
      <c r="D32" s="23"/>
      <c r="E32" s="340"/>
      <c r="F32" s="340"/>
      <c r="G32" s="340"/>
      <c r="H32" s="340"/>
      <c r="I32" s="340"/>
      <c r="J32" s="213"/>
    </row>
    <row r="33" spans="1:10" ht="15.75">
      <c r="A33" s="302"/>
      <c r="B33" s="106"/>
      <c r="C33" s="24" t="s">
        <v>56</v>
      </c>
      <c r="D33" s="24"/>
      <c r="E33" s="340"/>
      <c r="F33" s="340"/>
      <c r="G33" s="340"/>
      <c r="H33" s="340"/>
      <c r="I33" s="340"/>
      <c r="J33" s="213"/>
    </row>
    <row r="34" spans="1:10" ht="15">
      <c r="A34" s="302"/>
      <c r="B34" s="105"/>
      <c r="C34" s="23"/>
      <c r="D34" s="23"/>
      <c r="E34" s="340"/>
      <c r="F34" s="340"/>
      <c r="G34" s="340"/>
      <c r="H34" s="340"/>
      <c r="I34" s="340"/>
      <c r="J34" s="213"/>
    </row>
    <row r="35" spans="1:10" ht="15.75">
      <c r="A35" s="302"/>
      <c r="B35" s="105"/>
      <c r="C35" s="104"/>
      <c r="D35" s="104"/>
      <c r="E35" s="340"/>
      <c r="F35" s="340"/>
      <c r="G35" s="340"/>
      <c r="H35" s="340"/>
      <c r="I35" s="340"/>
      <c r="J35" s="213"/>
    </row>
    <row r="36" spans="1:10" ht="15.75" thickBot="1">
      <c r="A36" s="302"/>
      <c r="B36" s="106"/>
      <c r="C36" s="107"/>
      <c r="D36" s="107"/>
      <c r="E36" s="342"/>
      <c r="F36" s="342"/>
      <c r="G36" s="342"/>
      <c r="H36" s="342"/>
      <c r="I36" s="342"/>
      <c r="J36" s="213"/>
    </row>
    <row r="37" spans="1:10" ht="15.75">
      <c r="A37" s="302"/>
      <c r="B37" s="105"/>
      <c r="C37" s="24"/>
      <c r="D37" s="24"/>
      <c r="E37" s="338"/>
      <c r="F37" s="338"/>
      <c r="G37" s="338"/>
      <c r="H37" s="338"/>
      <c r="I37" s="338"/>
      <c r="J37" s="213"/>
    </row>
    <row r="38" spans="1:10" ht="15.75">
      <c r="A38" s="305" t="s">
        <v>546</v>
      </c>
      <c r="B38" s="103">
        <v>10</v>
      </c>
      <c r="C38" s="104" t="s">
        <v>57</v>
      </c>
      <c r="D38" s="24"/>
      <c r="E38" s="326">
        <v>24511270</v>
      </c>
      <c r="F38" s="326">
        <v>25259084</v>
      </c>
      <c r="G38" s="326">
        <v>26183669</v>
      </c>
      <c r="H38" s="326">
        <v>26541505</v>
      </c>
      <c r="I38" s="519" t="s">
        <v>582</v>
      </c>
      <c r="J38" s="213"/>
    </row>
    <row r="39" spans="1:10" ht="15">
      <c r="A39" s="302"/>
      <c r="B39" s="91" t="s">
        <v>43</v>
      </c>
      <c r="C39" s="23"/>
      <c r="D39" s="23"/>
      <c r="J39" s="213"/>
    </row>
    <row r="40" spans="1:10" ht="15">
      <c r="A40" s="302"/>
      <c r="B40" s="91"/>
      <c r="C40" s="93" t="s">
        <v>36</v>
      </c>
      <c r="D40" s="23"/>
      <c r="J40" s="213"/>
    </row>
    <row r="41" spans="1:10" ht="15.75">
      <c r="A41" s="302"/>
      <c r="B41" s="105"/>
      <c r="C41" s="93" t="s">
        <v>99</v>
      </c>
      <c r="D41" s="24"/>
      <c r="J41" s="213"/>
    </row>
    <row r="42" spans="1:10" ht="16.5" thickBot="1">
      <c r="A42" s="307"/>
      <c r="B42" s="109"/>
      <c r="C42" s="97"/>
      <c r="D42" s="97"/>
      <c r="E42" s="242"/>
      <c r="F42" s="242"/>
      <c r="G42" s="242"/>
      <c r="H42" s="242"/>
      <c r="I42" s="242"/>
      <c r="J42" s="216"/>
    </row>
    <row r="43" spans="2:4" ht="16.5" thickTop="1">
      <c r="B43" s="208"/>
      <c r="C43" s="208"/>
      <c r="D43" s="208"/>
    </row>
    <row r="44" spans="2:9" ht="30" customHeight="1">
      <c r="B44" s="189" t="s">
        <v>167</v>
      </c>
      <c r="C44" s="190"/>
      <c r="D44" s="190"/>
      <c r="E44" s="527" t="str">
        <f>IF(COUNTA(E10:I10,E16:I16,E38:I38)/15*100=100,"OK - Table 4 is fully completed","WARNING - Table 4 is not fully completed, please fill in figure, L, M or 0")</f>
        <v>OK - Table 4 is fully completed</v>
      </c>
      <c r="F44" s="527"/>
      <c r="G44" s="527"/>
      <c r="H44" s="527"/>
      <c r="I44" s="528"/>
    </row>
  </sheetData>
  <sheetProtection password="CA3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="80" zoomScaleNormal="80" zoomScalePageLayoutView="0" colorId="22" workbookViewId="0" topLeftCell="B1">
      <selection activeCell="C1" sqref="C1"/>
    </sheetView>
  </sheetViews>
  <sheetFormatPr defaultColWidth="9.77734375" defaultRowHeight="15"/>
  <cols>
    <col min="1" max="1" width="6.6640625" style="221" hidden="1" customWidth="1"/>
    <col min="2" max="2" width="9.77734375" style="147" customWidth="1"/>
    <col min="3" max="3" width="51.4453125" style="222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74</v>
      </c>
      <c r="D1" s="22"/>
      <c r="J1" s="211"/>
      <c r="K1" s="445" t="s">
        <v>578</v>
      </c>
      <c r="L1" s="445" t="s">
        <v>569</v>
      </c>
    </row>
    <row r="2" spans="1:12" ht="11.25" customHeight="1" thickBot="1">
      <c r="A2" s="29"/>
      <c r="B2" s="24"/>
      <c r="C2" s="52"/>
      <c r="D2" s="24"/>
      <c r="L2" s="445" t="s">
        <v>570</v>
      </c>
    </row>
    <row r="3" spans="1:12" ht="11.25" customHeight="1" thickTop="1">
      <c r="A3" s="53"/>
      <c r="B3" s="54"/>
      <c r="C3" s="55"/>
      <c r="D3" s="56"/>
      <c r="E3" s="234"/>
      <c r="F3" s="234"/>
      <c r="G3" s="234"/>
      <c r="H3" s="234"/>
      <c r="I3" s="234"/>
      <c r="J3" s="212"/>
      <c r="L3" s="445" t="s">
        <v>571</v>
      </c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13"/>
    </row>
    <row r="5" spans="1:10" ht="15.75">
      <c r="A5" s="57"/>
      <c r="B5" s="58"/>
      <c r="C5" s="223" t="s">
        <v>632</v>
      </c>
      <c r="D5" s="64" t="s">
        <v>3</v>
      </c>
      <c r="E5" s="28">
        <v>2009</v>
      </c>
      <c r="F5" s="28">
        <f>E5+1</f>
        <v>2010</v>
      </c>
      <c r="G5" s="28">
        <f>F5+1</f>
        <v>2011</v>
      </c>
      <c r="H5" s="28">
        <f>G5+1</f>
        <v>2012</v>
      </c>
      <c r="I5" s="28">
        <f>H5+1</f>
        <v>2013</v>
      </c>
      <c r="J5" s="213"/>
    </row>
    <row r="6" spans="1:10" ht="15.75">
      <c r="A6" s="57"/>
      <c r="B6" s="58"/>
      <c r="C6" s="450" t="str">
        <f>'Cover page'!E14</f>
        <v>Date: 30/09/2013</v>
      </c>
      <c r="D6" s="64" t="s">
        <v>4</v>
      </c>
      <c r="E6" s="156"/>
      <c r="F6" s="156"/>
      <c r="G6" s="156"/>
      <c r="H6" s="156"/>
      <c r="I6" s="156"/>
      <c r="J6" s="213"/>
    </row>
    <row r="7" spans="1:10" ht="16.5" thickBot="1">
      <c r="A7" s="57"/>
      <c r="B7" s="58"/>
      <c r="C7" s="43"/>
      <c r="D7" s="237"/>
      <c r="E7" s="238"/>
      <c r="F7" s="238"/>
      <c r="G7" s="238"/>
      <c r="H7" s="238"/>
      <c r="I7" s="239"/>
      <c r="J7" s="213"/>
    </row>
    <row r="8" spans="1:10" ht="15.75">
      <c r="A8" s="114"/>
      <c r="B8" s="58"/>
      <c r="C8" s="65"/>
      <c r="D8" s="66"/>
      <c r="E8" s="446" t="s">
        <v>571</v>
      </c>
      <c r="F8" s="446" t="s">
        <v>571</v>
      </c>
      <c r="G8" s="446" t="s">
        <v>571</v>
      </c>
      <c r="H8" s="446" t="s">
        <v>570</v>
      </c>
      <c r="I8" s="312" t="s">
        <v>633</v>
      </c>
      <c r="J8" s="213"/>
    </row>
    <row r="9" spans="1:10" ht="16.5" thickBot="1">
      <c r="A9" s="100"/>
      <c r="B9" s="58"/>
      <c r="C9" s="69" t="s">
        <v>5</v>
      </c>
      <c r="D9" s="70" t="s">
        <v>58</v>
      </c>
      <c r="E9" s="313"/>
      <c r="F9" s="314"/>
      <c r="G9" s="314"/>
      <c r="H9" s="314"/>
      <c r="I9" s="315"/>
      <c r="J9" s="213"/>
    </row>
    <row r="10" spans="1:10" ht="17.25" thickBot="1" thickTop="1">
      <c r="A10" s="158" t="s">
        <v>248</v>
      </c>
      <c r="B10" s="58"/>
      <c r="C10" s="71" t="s">
        <v>6</v>
      </c>
      <c r="D10" s="30" t="s">
        <v>7</v>
      </c>
      <c r="E10" s="322">
        <v>-1187117</v>
      </c>
      <c r="F10" s="323">
        <v>-1143919</v>
      </c>
      <c r="G10" s="323">
        <v>1194947</v>
      </c>
      <c r="H10" s="323">
        <v>-571510</v>
      </c>
      <c r="I10" s="324">
        <v>-795328.417363079</v>
      </c>
      <c r="J10" s="213"/>
    </row>
    <row r="11" spans="1:10" ht="16.5" thickTop="1">
      <c r="A11" s="158" t="s">
        <v>249</v>
      </c>
      <c r="B11" s="58"/>
      <c r="C11" s="71" t="s">
        <v>8</v>
      </c>
      <c r="D11" s="70" t="s">
        <v>9</v>
      </c>
      <c r="E11" s="325">
        <v>-973853</v>
      </c>
      <c r="F11" s="325">
        <v>-960561</v>
      </c>
      <c r="G11" s="325">
        <v>1000890</v>
      </c>
      <c r="H11" s="325">
        <v>-710919</v>
      </c>
      <c r="I11" s="325">
        <v>-1917077.3408630798</v>
      </c>
      <c r="J11" s="213"/>
    </row>
    <row r="12" spans="1:10" ht="15.75">
      <c r="A12" s="158" t="s">
        <v>250</v>
      </c>
      <c r="B12" s="58"/>
      <c r="C12" s="71" t="s">
        <v>10</v>
      </c>
      <c r="D12" s="70" t="s">
        <v>11</v>
      </c>
      <c r="E12" s="326" t="s">
        <v>581</v>
      </c>
      <c r="F12" s="326" t="s">
        <v>581</v>
      </c>
      <c r="G12" s="326" t="s">
        <v>581</v>
      </c>
      <c r="H12" s="326" t="s">
        <v>581</v>
      </c>
      <c r="I12" s="326" t="s">
        <v>581</v>
      </c>
      <c r="J12" s="213"/>
    </row>
    <row r="13" spans="1:10" ht="15.75">
      <c r="A13" s="158" t="s">
        <v>251</v>
      </c>
      <c r="B13" s="58"/>
      <c r="C13" s="71" t="s">
        <v>12</v>
      </c>
      <c r="D13" s="70" t="s">
        <v>13</v>
      </c>
      <c r="E13" s="326">
        <v>-103345</v>
      </c>
      <c r="F13" s="326">
        <v>-230481</v>
      </c>
      <c r="G13" s="326">
        <v>169356</v>
      </c>
      <c r="H13" s="326">
        <v>143494</v>
      </c>
      <c r="I13" s="326">
        <v>750445.8235</v>
      </c>
      <c r="J13" s="213"/>
    </row>
    <row r="14" spans="1:10" ht="15.75">
      <c r="A14" s="158" t="s">
        <v>252</v>
      </c>
      <c r="B14" s="58"/>
      <c r="C14" s="71" t="s">
        <v>14</v>
      </c>
      <c r="D14" s="70" t="s">
        <v>15</v>
      </c>
      <c r="E14" s="326">
        <v>-109919</v>
      </c>
      <c r="F14" s="326">
        <v>47123</v>
      </c>
      <c r="G14" s="326">
        <v>24701</v>
      </c>
      <c r="H14" s="326">
        <v>-4085</v>
      </c>
      <c r="I14" s="326">
        <v>371303.10000000073</v>
      </c>
      <c r="J14" s="213"/>
    </row>
    <row r="15" spans="1:10" ht="16.5" thickBot="1">
      <c r="A15" s="158"/>
      <c r="B15" s="58"/>
      <c r="C15" s="72"/>
      <c r="D15" s="73"/>
      <c r="E15" s="317"/>
      <c r="F15" s="318"/>
      <c r="G15" s="318"/>
      <c r="H15" s="318"/>
      <c r="I15" s="319"/>
      <c r="J15" s="213"/>
    </row>
    <row r="16" spans="1:10" ht="15.75">
      <c r="A16" s="158"/>
      <c r="B16" s="58"/>
      <c r="C16" s="74"/>
      <c r="D16" s="68"/>
      <c r="E16" s="446" t="s">
        <v>571</v>
      </c>
      <c r="F16" s="446" t="s">
        <v>571</v>
      </c>
      <c r="G16" s="446" t="s">
        <v>571</v>
      </c>
      <c r="H16" s="446" t="s">
        <v>571</v>
      </c>
      <c r="I16" s="312" t="s">
        <v>633</v>
      </c>
      <c r="J16" s="213"/>
    </row>
    <row r="17" spans="1:10" ht="16.5" thickBot="1">
      <c r="A17" s="158"/>
      <c r="B17" s="58"/>
      <c r="C17" s="69" t="s">
        <v>16</v>
      </c>
      <c r="D17" s="77"/>
      <c r="E17" s="320"/>
      <c r="F17" s="321"/>
      <c r="G17" s="321"/>
      <c r="H17" s="321"/>
      <c r="I17" s="316"/>
      <c r="J17" s="213"/>
    </row>
    <row r="18" spans="1:10" ht="17.25" thickBot="1" thickTop="1">
      <c r="A18" s="158" t="s">
        <v>253</v>
      </c>
      <c r="B18" s="58"/>
      <c r="C18" s="69" t="s">
        <v>17</v>
      </c>
      <c r="D18" s="78"/>
      <c r="E18" s="343">
        <v>20455928</v>
      </c>
      <c r="F18" s="344">
        <v>21782694</v>
      </c>
      <c r="G18" s="344">
        <v>22698098</v>
      </c>
      <c r="H18" s="344">
        <v>22393409</v>
      </c>
      <c r="I18" s="345">
        <v>23132580.26615024</v>
      </c>
      <c r="J18" s="213"/>
    </row>
    <row r="19" spans="1:10" ht="16.5" thickTop="1">
      <c r="A19" s="158"/>
      <c r="B19" s="58"/>
      <c r="C19" s="41" t="s">
        <v>18</v>
      </c>
      <c r="D19" s="31"/>
      <c r="E19" s="346"/>
      <c r="F19" s="347"/>
      <c r="G19" s="347"/>
      <c r="H19" s="347"/>
      <c r="I19" s="348"/>
      <c r="J19" s="213"/>
    </row>
    <row r="20" spans="1:10" ht="15.75">
      <c r="A20" s="158" t="s">
        <v>254</v>
      </c>
      <c r="B20" s="58"/>
      <c r="C20" s="71" t="s">
        <v>19</v>
      </c>
      <c r="D20" s="70" t="s">
        <v>20</v>
      </c>
      <c r="E20" s="349">
        <v>16625</v>
      </c>
      <c r="F20" s="349">
        <v>20204</v>
      </c>
      <c r="G20" s="349">
        <v>23279</v>
      </c>
      <c r="H20" s="349">
        <v>33151</v>
      </c>
      <c r="I20" s="350"/>
      <c r="J20" s="213"/>
    </row>
    <row r="21" spans="1:10" ht="15.75">
      <c r="A21" s="158" t="s">
        <v>255</v>
      </c>
      <c r="B21" s="58"/>
      <c r="C21" s="71" t="s">
        <v>21</v>
      </c>
      <c r="D21" s="30" t="s">
        <v>22</v>
      </c>
      <c r="E21" s="351">
        <v>15129554</v>
      </c>
      <c r="F21" s="351">
        <v>15822376</v>
      </c>
      <c r="G21" s="351">
        <v>16335019.999999998</v>
      </c>
      <c r="H21" s="351">
        <v>17278959</v>
      </c>
      <c r="I21" s="348"/>
      <c r="J21" s="213"/>
    </row>
    <row r="22" spans="1:10" ht="15.75">
      <c r="A22" s="158" t="s">
        <v>256</v>
      </c>
      <c r="B22" s="58"/>
      <c r="C22" s="41" t="s">
        <v>23</v>
      </c>
      <c r="D22" s="70" t="s">
        <v>24</v>
      </c>
      <c r="E22" s="352">
        <v>2034235</v>
      </c>
      <c r="F22" s="352">
        <v>1898465</v>
      </c>
      <c r="G22" s="352">
        <v>1821034</v>
      </c>
      <c r="H22" s="352">
        <v>2611290</v>
      </c>
      <c r="I22" s="350"/>
      <c r="J22" s="213"/>
    </row>
    <row r="23" spans="1:10" ht="15.75">
      <c r="A23" s="158" t="s">
        <v>257</v>
      </c>
      <c r="B23" s="58"/>
      <c r="C23" s="41" t="s">
        <v>25</v>
      </c>
      <c r="D23" s="70" t="s">
        <v>26</v>
      </c>
      <c r="E23" s="351">
        <v>13095319</v>
      </c>
      <c r="F23" s="351">
        <v>13923911</v>
      </c>
      <c r="G23" s="351">
        <v>14513985.999999998</v>
      </c>
      <c r="H23" s="351">
        <v>14667669</v>
      </c>
      <c r="I23" s="350"/>
      <c r="J23" s="213"/>
    </row>
    <row r="24" spans="1:10" ht="15.75">
      <c r="A24" s="158" t="s">
        <v>258</v>
      </c>
      <c r="B24" s="58"/>
      <c r="C24" s="71" t="s">
        <v>27</v>
      </c>
      <c r="D24" s="70" t="s">
        <v>28</v>
      </c>
      <c r="E24" s="351">
        <v>5309749.000000001</v>
      </c>
      <c r="F24" s="351">
        <v>5940114</v>
      </c>
      <c r="G24" s="351">
        <v>6339799</v>
      </c>
      <c r="H24" s="351">
        <v>5081299</v>
      </c>
      <c r="I24" s="348"/>
      <c r="J24" s="213"/>
    </row>
    <row r="25" spans="1:10" ht="15.75">
      <c r="A25" s="158" t="s">
        <v>259</v>
      </c>
      <c r="B25" s="58"/>
      <c r="C25" s="41" t="s">
        <v>23</v>
      </c>
      <c r="D25" s="30" t="s">
        <v>29</v>
      </c>
      <c r="E25" s="351">
        <v>101911</v>
      </c>
      <c r="F25" s="351">
        <v>185568</v>
      </c>
      <c r="G25" s="351">
        <v>152011</v>
      </c>
      <c r="H25" s="351">
        <v>111424</v>
      </c>
      <c r="I25" s="350"/>
      <c r="J25" s="213"/>
    </row>
    <row r="26" spans="1:10" ht="15.75">
      <c r="A26" s="158" t="s">
        <v>260</v>
      </c>
      <c r="B26" s="58"/>
      <c r="C26" s="41" t="s">
        <v>25</v>
      </c>
      <c r="D26" s="30" t="s">
        <v>30</v>
      </c>
      <c r="E26" s="351">
        <v>5207838.000000001</v>
      </c>
      <c r="F26" s="349">
        <v>5754546</v>
      </c>
      <c r="G26" s="349">
        <v>6187788</v>
      </c>
      <c r="H26" s="349">
        <v>4969875</v>
      </c>
      <c r="I26" s="350"/>
      <c r="J26" s="213"/>
    </row>
    <row r="27" spans="1:10" ht="16.5" thickBot="1">
      <c r="A27" s="158"/>
      <c r="B27" s="58"/>
      <c r="C27" s="80"/>
      <c r="D27" s="81"/>
      <c r="E27" s="353"/>
      <c r="F27" s="354"/>
      <c r="G27" s="354"/>
      <c r="H27" s="354"/>
      <c r="I27" s="355"/>
      <c r="J27" s="213"/>
    </row>
    <row r="28" spans="1:10" ht="15.75">
      <c r="A28" s="158"/>
      <c r="B28" s="58"/>
      <c r="C28" s="83"/>
      <c r="D28" s="84"/>
      <c r="E28" s="356"/>
      <c r="F28" s="357"/>
      <c r="G28" s="357"/>
      <c r="H28" s="357"/>
      <c r="I28" s="358"/>
      <c r="J28" s="213"/>
    </row>
    <row r="29" spans="1:10" ht="15.75">
      <c r="A29" s="158"/>
      <c r="B29" s="58"/>
      <c r="C29" s="69" t="s">
        <v>86</v>
      </c>
      <c r="D29" s="77"/>
      <c r="E29" s="346"/>
      <c r="F29" s="347"/>
      <c r="G29" s="347"/>
      <c r="H29" s="347"/>
      <c r="I29" s="359"/>
      <c r="J29" s="213"/>
    </row>
    <row r="30" spans="1:10" ht="15.75">
      <c r="A30" s="158" t="s">
        <v>261</v>
      </c>
      <c r="B30" s="85"/>
      <c r="C30" s="69" t="s">
        <v>31</v>
      </c>
      <c r="D30" s="70" t="s">
        <v>32</v>
      </c>
      <c r="E30" s="351">
        <v>805958</v>
      </c>
      <c r="F30" s="351">
        <v>897701</v>
      </c>
      <c r="G30" s="351">
        <v>844655</v>
      </c>
      <c r="H30" s="351">
        <v>961862</v>
      </c>
      <c r="I30" s="351">
        <v>1185000</v>
      </c>
      <c r="J30" s="213"/>
    </row>
    <row r="31" spans="1:10" ht="15.75">
      <c r="A31" s="158" t="s">
        <v>262</v>
      </c>
      <c r="B31" s="85"/>
      <c r="C31" s="69" t="s">
        <v>33</v>
      </c>
      <c r="D31" s="70" t="s">
        <v>63</v>
      </c>
      <c r="E31" s="351">
        <v>1205531</v>
      </c>
      <c r="F31" s="351">
        <v>1093145</v>
      </c>
      <c r="G31" s="351">
        <v>1145796</v>
      </c>
      <c r="H31" s="351">
        <v>1200930</v>
      </c>
      <c r="I31" s="351">
        <v>1210950.7970252791</v>
      </c>
      <c r="J31" s="213"/>
    </row>
    <row r="32" spans="1:10" s="215" customFormat="1" ht="15.75">
      <c r="A32" s="158" t="s">
        <v>263</v>
      </c>
      <c r="B32" s="86"/>
      <c r="C32" s="87" t="s">
        <v>71</v>
      </c>
      <c r="D32" s="88" t="s">
        <v>75</v>
      </c>
      <c r="E32" s="360">
        <v>1184788</v>
      </c>
      <c r="F32" s="360">
        <v>1114013</v>
      </c>
      <c r="G32" s="360">
        <v>1170322</v>
      </c>
      <c r="H32" s="360">
        <v>1227553</v>
      </c>
      <c r="I32" s="360">
        <v>1265657.577743279</v>
      </c>
      <c r="J32" s="214"/>
    </row>
    <row r="33" spans="1:10" ht="16.5" thickBot="1">
      <c r="A33" s="158"/>
      <c r="B33" s="85"/>
      <c r="C33" s="89"/>
      <c r="D33" s="90"/>
      <c r="E33" s="361"/>
      <c r="F33" s="354"/>
      <c r="G33" s="354"/>
      <c r="H33" s="354"/>
      <c r="I33" s="362"/>
      <c r="J33" s="213"/>
    </row>
    <row r="34" spans="1:10" ht="16.5" thickBot="1">
      <c r="A34" s="158"/>
      <c r="B34" s="85"/>
      <c r="C34" s="65"/>
      <c r="D34" s="76"/>
      <c r="E34" s="363"/>
      <c r="F34" s="364"/>
      <c r="G34" s="364"/>
      <c r="H34" s="364"/>
      <c r="I34" s="365"/>
      <c r="J34" s="213"/>
    </row>
    <row r="35" spans="1:10" ht="17.25" thickBot="1" thickTop="1">
      <c r="A35" s="158" t="s">
        <v>264</v>
      </c>
      <c r="B35" s="85"/>
      <c r="C35" s="69" t="s">
        <v>34</v>
      </c>
      <c r="D35" s="70" t="s">
        <v>35</v>
      </c>
      <c r="E35" s="343">
        <v>25626480</v>
      </c>
      <c r="F35" s="344">
        <v>26513032</v>
      </c>
      <c r="G35" s="344">
        <v>27635435</v>
      </c>
      <c r="H35" s="344">
        <v>28048068</v>
      </c>
      <c r="I35" s="345">
        <v>29203000</v>
      </c>
      <c r="J35" s="213"/>
    </row>
    <row r="36" spans="1:10" ht="11.25" customHeight="1" thickTop="1">
      <c r="A36" s="57"/>
      <c r="B36" s="91"/>
      <c r="C36" s="40"/>
      <c r="D36" s="24"/>
      <c r="J36" s="213"/>
    </row>
    <row r="37" spans="1:10" ht="15.75">
      <c r="A37" s="57"/>
      <c r="B37" s="85"/>
      <c r="C37" s="92" t="s">
        <v>36</v>
      </c>
      <c r="D37" s="93"/>
      <c r="J37" s="213"/>
    </row>
    <row r="38" spans="1:10" ht="11.25" customHeight="1" thickBot="1">
      <c r="A38" s="94"/>
      <c r="B38" s="95"/>
      <c r="C38" s="96"/>
      <c r="D38" s="97"/>
      <c r="E38" s="242"/>
      <c r="F38" s="242"/>
      <c r="G38" s="242"/>
      <c r="H38" s="242"/>
      <c r="I38" s="242"/>
      <c r="J38" s="216"/>
    </row>
    <row r="39" ht="15.75" thickTop="1"/>
    <row r="41" spans="2:10" ht="30" customHeight="1">
      <c r="B41" s="178" t="s">
        <v>167</v>
      </c>
      <c r="C41" s="179"/>
      <c r="D41" s="179"/>
      <c r="E41" s="521" t="str">
        <f>IF(COUNTA(E10:I14,E18:I18,E20:H26,E30:I32,E35:I35)/78*100=100,"OK - Table 1 is fully completed","WARNING - Table 1 is not fully completed, please fill in figure, L, M or 0")</f>
        <v>OK - Table 1 is fully completed</v>
      </c>
      <c r="F41" s="521"/>
      <c r="G41" s="521"/>
      <c r="H41" s="521"/>
      <c r="I41" s="521"/>
      <c r="J41" s="180"/>
    </row>
    <row r="42" spans="2:10" ht="15" customHeight="1">
      <c r="B42" s="181" t="s">
        <v>168</v>
      </c>
      <c r="C42" s="83"/>
      <c r="D42" s="37"/>
      <c r="E42" s="522"/>
      <c r="F42" s="522"/>
      <c r="G42" s="522"/>
      <c r="H42" s="522"/>
      <c r="I42" s="522"/>
      <c r="J42" s="182"/>
    </row>
    <row r="43" spans="2:10" ht="15" customHeight="1">
      <c r="B43" s="183"/>
      <c r="C43" s="184" t="s">
        <v>169</v>
      </c>
      <c r="D43" s="38"/>
      <c r="E43" s="366">
        <f>IF(E10="M",0,E10)-IF(E11="M",0,E11)-IF(E12="M",0,E12)-IF(E13="M",0,E13)-IF(E14="M",0,E14)</f>
        <v>0</v>
      </c>
      <c r="F43" s="366">
        <f>IF(F10="M",0,F10)-IF(F11="M",0,F11)-IF(F12="M",0,F12)-IF(F13="M",0,F13)-IF(F14="M",0,F14)</f>
        <v>0</v>
      </c>
      <c r="G43" s="366">
        <f>IF(G10="M",0,G10)-IF(G11="M",0,G11)-IF(G12="M",0,G12)-IF(G13="M",0,G13)-IF(G14="M",0,G14)</f>
        <v>0</v>
      </c>
      <c r="H43" s="366">
        <f>IF(H10="M",0,H10)-IF(H11="M",0,H11)-IF(H12="M",0,H12)-IF(H13="M",0,H13)-IF(H14="M",0,H14)</f>
        <v>0</v>
      </c>
      <c r="I43" s="366">
        <f>IF(I10="M",0,I10)-IF(I11="M",0,I11)-IF(I12="M",0,I12)-IF(I13="M",0,I13)-IF(I14="M",0,I14)</f>
        <v>0</v>
      </c>
      <c r="J43" s="246"/>
    </row>
    <row r="44" spans="2:10" ht="15" customHeight="1">
      <c r="B44" s="185"/>
      <c r="C44" s="184" t="s">
        <v>170</v>
      </c>
      <c r="D44" s="38"/>
      <c r="E44" s="366">
        <f>IF(E18="M",0,E18)-IF(E20="M",0,E20)-IF(E21="M",0,E21)-IF(E24="M",0,E24)</f>
        <v>0</v>
      </c>
      <c r="F44" s="366">
        <f>IF(F18="M",0,F18)-IF(F20="M",0,F20)-IF(F21="M",0,F21)-IF(F24="M",0,F24)</f>
        <v>0</v>
      </c>
      <c r="G44" s="366">
        <f>IF(G18="M",0,G18)-IF(G20="M",0,G20)-IF(G21="M",0,G21)-IF(G24="M",0,G24)</f>
        <v>0</v>
      </c>
      <c r="H44" s="366">
        <f>IF(H18="M",0,H18)-IF(H20="M",0,H20)-IF(H21="M",0,H21)-IF(H24="M",0,H24)</f>
        <v>0</v>
      </c>
      <c r="I44" s="366"/>
      <c r="J44" s="246"/>
    </row>
    <row r="45" spans="2:10" ht="15" customHeight="1">
      <c r="B45" s="185"/>
      <c r="C45" s="184" t="s">
        <v>171</v>
      </c>
      <c r="D45" s="38"/>
      <c r="E45" s="366">
        <f>IF(E21="M",0,E21)-IF(E22="M",0,E22)-IF(E23="M",0,E23)</f>
        <v>0</v>
      </c>
      <c r="F45" s="366">
        <f>IF(F21="M",0,F21)-IF(F22="M",0,F22)-IF(F23="M",0,F23)</f>
        <v>0</v>
      </c>
      <c r="G45" s="366">
        <f>IF(G21="M",0,G21)-IF(G22="M",0,G22)-IF(G23="M",0,G23)</f>
        <v>0</v>
      </c>
      <c r="H45" s="366">
        <f>IF(H21="M",0,H21)-IF(H22="M",0,H22)-IF(H23="M",0,H23)</f>
        <v>0</v>
      </c>
      <c r="I45" s="366"/>
      <c r="J45" s="246"/>
    </row>
    <row r="46" spans="2:10" ht="15" customHeight="1">
      <c r="B46" s="186"/>
      <c r="C46" s="187" t="s">
        <v>172</v>
      </c>
      <c r="D46" s="188"/>
      <c r="E46" s="367">
        <f>IF(E24="M",0,E24)-IF(E25="M",0,E25)-IF(E26="M",0,E26)</f>
        <v>0</v>
      </c>
      <c r="F46" s="367">
        <f>IF(F24="M",0,F24)-IF(F25="M",0,F25)-IF(F26="M",0,F26)</f>
        <v>0</v>
      </c>
      <c r="G46" s="367">
        <f>IF(G24="M",0,G24)-IF(G25="M",0,G25)-IF(G26="M",0,G26)</f>
        <v>0</v>
      </c>
      <c r="H46" s="367">
        <f>IF(H24="M",0,H24)-IF(H25="M",0,H25)-IF(H26="M",0,H26)</f>
        <v>0</v>
      </c>
      <c r="I46" s="367"/>
      <c r="J46" s="247"/>
    </row>
    <row r="47" ht="15.75">
      <c r="D47" s="208"/>
    </row>
    <row r="48" ht="15.75">
      <c r="D48" s="208"/>
    </row>
    <row r="49" ht="15.75">
      <c r="D49" s="208"/>
    </row>
    <row r="50" ht="15.75">
      <c r="D50" s="208"/>
    </row>
    <row r="51" ht="15.75">
      <c r="D51" s="208"/>
    </row>
    <row r="52" ht="15.75">
      <c r="D52" s="208"/>
    </row>
    <row r="53" ht="15.75">
      <c r="D53" s="208"/>
    </row>
    <row r="54" ht="15.75">
      <c r="D54" s="208"/>
    </row>
    <row r="55" ht="15.75">
      <c r="D55" s="208"/>
    </row>
    <row r="56" ht="15.75">
      <c r="D56" s="208"/>
    </row>
    <row r="57" ht="15.75">
      <c r="D57" s="208"/>
    </row>
    <row r="58" ht="15.75">
      <c r="D58" s="208"/>
    </row>
    <row r="59" ht="15.75">
      <c r="D59" s="208"/>
    </row>
    <row r="60" ht="15.75">
      <c r="D60" s="208"/>
    </row>
    <row r="61" ht="15.75">
      <c r="D61" s="208"/>
    </row>
    <row r="62" ht="15.75">
      <c r="D62" s="208"/>
    </row>
    <row r="63" ht="15.75">
      <c r="D63" s="208"/>
    </row>
    <row r="64" ht="15.75">
      <c r="D64" s="208"/>
    </row>
    <row r="65" ht="15.75">
      <c r="D65" s="208"/>
    </row>
    <row r="66" ht="15.75">
      <c r="D66" s="208"/>
    </row>
    <row r="67" ht="15.75">
      <c r="D67" s="208"/>
    </row>
    <row r="68" ht="15.75">
      <c r="D68" s="208"/>
    </row>
    <row r="69" ht="15.75">
      <c r="D69" s="208"/>
    </row>
    <row r="71" ht="9" customHeight="1"/>
    <row r="73" ht="12" customHeight="1"/>
    <row r="76" ht="11.25" customHeight="1"/>
    <row r="78" ht="15.75">
      <c r="D78" s="208"/>
    </row>
    <row r="79" ht="15.75">
      <c r="D79" s="208"/>
    </row>
    <row r="80" ht="15.75">
      <c r="D80" s="208"/>
    </row>
    <row r="81" ht="10.5" customHeight="1">
      <c r="D81" s="208"/>
    </row>
    <row r="82" ht="15.75">
      <c r="D82" s="208"/>
    </row>
    <row r="83" ht="15.75">
      <c r="D83" s="208"/>
    </row>
    <row r="84" ht="6" customHeight="1">
      <c r="D84" s="208"/>
    </row>
    <row r="85" ht="15.75">
      <c r="D85" s="208"/>
    </row>
    <row r="86" ht="15.75">
      <c r="D86" s="208"/>
    </row>
    <row r="87" ht="15.75">
      <c r="D87" s="208"/>
    </row>
    <row r="88" ht="15.75">
      <c r="D88" s="208"/>
    </row>
    <row r="89" ht="15.75">
      <c r="D89" s="208"/>
    </row>
    <row r="90" ht="15.75">
      <c r="D90" s="208"/>
    </row>
    <row r="91" ht="15.75">
      <c r="D91" s="208"/>
    </row>
    <row r="92" ht="15.75">
      <c r="D92" s="208"/>
    </row>
    <row r="93" ht="15.75">
      <c r="D93" s="208"/>
    </row>
    <row r="94" ht="15.75">
      <c r="D94" s="208"/>
    </row>
    <row r="95" ht="15.75">
      <c r="D95" s="208"/>
    </row>
    <row r="96" ht="15.75">
      <c r="D96" s="208"/>
    </row>
    <row r="97" ht="15.75">
      <c r="D97" s="208"/>
    </row>
    <row r="98" ht="15.75">
      <c r="D98" s="208"/>
    </row>
    <row r="99" ht="15.75">
      <c r="D99" s="208"/>
    </row>
    <row r="100" ht="15.75">
      <c r="D100" s="208"/>
    </row>
    <row r="101" ht="15.75">
      <c r="D101" s="208"/>
    </row>
    <row r="102" ht="15.75">
      <c r="D102" s="208"/>
    </row>
    <row r="103" ht="15.75">
      <c r="D103" s="208"/>
    </row>
    <row r="104" ht="15.75">
      <c r="D104" s="208"/>
    </row>
    <row r="105" ht="15.75">
      <c r="D105" s="208"/>
    </row>
    <row r="107" ht="9" customHeight="1"/>
    <row r="109" ht="12" customHeight="1"/>
    <row r="112" ht="11.25" customHeight="1"/>
    <row r="114" ht="15.75">
      <c r="D114" s="208"/>
    </row>
    <row r="115" ht="15.75">
      <c r="D115" s="208"/>
    </row>
    <row r="116" ht="15.75">
      <c r="D116" s="208"/>
    </row>
    <row r="117" ht="10.5" customHeight="1">
      <c r="D117" s="208"/>
    </row>
    <row r="118" ht="15.75">
      <c r="D118" s="208"/>
    </row>
    <row r="119" ht="15.75">
      <c r="D119" s="208"/>
    </row>
    <row r="120" ht="6" customHeight="1">
      <c r="D120" s="208"/>
    </row>
    <row r="121" ht="15.75">
      <c r="D121" s="208"/>
    </row>
    <row r="122" ht="15.75">
      <c r="D122" s="208"/>
    </row>
    <row r="123" ht="15.75">
      <c r="D123" s="208"/>
    </row>
    <row r="124" ht="15.75">
      <c r="D124" s="208"/>
    </row>
    <row r="125" ht="15.75">
      <c r="D125" s="208"/>
    </row>
    <row r="126" ht="15.75">
      <c r="D126" s="208"/>
    </row>
    <row r="127" ht="15.75">
      <c r="D127" s="208"/>
    </row>
    <row r="128" ht="15.75">
      <c r="D128" s="208"/>
    </row>
    <row r="129" ht="15.75">
      <c r="D129" s="208"/>
    </row>
    <row r="130" ht="15.75">
      <c r="D130" s="208"/>
    </row>
    <row r="131" ht="15.75">
      <c r="D131" s="208"/>
    </row>
    <row r="132" ht="15.75">
      <c r="D132" s="208"/>
    </row>
    <row r="133" ht="15.75">
      <c r="D133" s="208"/>
    </row>
    <row r="134" ht="15.75">
      <c r="D134" s="208"/>
    </row>
    <row r="135" ht="15.75">
      <c r="D135" s="208"/>
    </row>
    <row r="136" ht="15.75">
      <c r="D136" s="208"/>
    </row>
    <row r="137" ht="15.75">
      <c r="D137" s="208"/>
    </row>
    <row r="138" ht="15.75">
      <c r="D138" s="208"/>
    </row>
    <row r="139" ht="15.75">
      <c r="D139" s="208"/>
    </row>
    <row r="140" ht="15.75">
      <c r="D140" s="208"/>
    </row>
    <row r="141" ht="15.75">
      <c r="D141" s="208"/>
    </row>
    <row r="143" ht="9" customHeight="1"/>
    <row r="145" ht="12" customHeight="1"/>
    <row r="148" ht="11.25" customHeight="1"/>
    <row r="150" ht="15.75">
      <c r="D150" s="208"/>
    </row>
    <row r="151" ht="15.75">
      <c r="D151" s="208"/>
    </row>
    <row r="152" ht="15.75">
      <c r="D152" s="208"/>
    </row>
    <row r="153" ht="10.5" customHeight="1">
      <c r="D153" s="208"/>
    </row>
    <row r="154" ht="15.75">
      <c r="D154" s="208"/>
    </row>
    <row r="155" ht="15.75">
      <c r="D155" s="208"/>
    </row>
    <row r="156" ht="6" customHeight="1">
      <c r="D156" s="208"/>
    </row>
    <row r="157" ht="15.75">
      <c r="D157" s="208"/>
    </row>
    <row r="158" ht="15.75">
      <c r="D158" s="208"/>
    </row>
    <row r="159" ht="15.75">
      <c r="D159" s="208"/>
    </row>
    <row r="160" ht="15.75">
      <c r="D160" s="208"/>
    </row>
    <row r="161" ht="15.75">
      <c r="D161" s="208"/>
    </row>
    <row r="162" ht="15.75">
      <c r="D162" s="208"/>
    </row>
    <row r="163" ht="15.75">
      <c r="D163" s="208"/>
    </row>
    <row r="164" ht="15.75">
      <c r="D164" s="208"/>
    </row>
    <row r="165" ht="15.75">
      <c r="D165" s="208"/>
    </row>
    <row r="166" ht="15.75">
      <c r="D166" s="208"/>
    </row>
    <row r="167" ht="15.75">
      <c r="D167" s="208"/>
    </row>
    <row r="168" ht="15.75">
      <c r="D168" s="208"/>
    </row>
    <row r="169" ht="15.75">
      <c r="D169" s="208"/>
    </row>
    <row r="170" ht="15.75">
      <c r="D170" s="208"/>
    </row>
    <row r="171" ht="15.75">
      <c r="D171" s="208"/>
    </row>
    <row r="172" ht="15.75">
      <c r="D172" s="208"/>
    </row>
    <row r="173" ht="15.75">
      <c r="D173" s="208"/>
    </row>
    <row r="174" ht="15.75">
      <c r="D174" s="208"/>
    </row>
    <row r="175" ht="15.75">
      <c r="D175" s="208"/>
    </row>
    <row r="176" ht="15.75">
      <c r="D176" s="208"/>
    </row>
    <row r="177" ht="15.75">
      <c r="D177" s="208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19" customFormat="1" ht="14.25">
      <c r="A248" s="221"/>
      <c r="C248" s="244"/>
    </row>
    <row r="249" spans="1:3" s="220" customFormat="1" ht="12.75">
      <c r="A249" s="221"/>
      <c r="C249" s="245"/>
    </row>
    <row r="250" spans="1:3" s="219" customFormat="1" ht="14.25">
      <c r="A250" s="221"/>
      <c r="C250" s="244"/>
    </row>
    <row r="251" spans="1:3" s="219" customFormat="1" ht="14.25">
      <c r="A251" s="221"/>
      <c r="C251" s="244"/>
    </row>
    <row r="252" spans="1:3" s="219" customFormat="1" ht="14.25">
      <c r="A252" s="221"/>
      <c r="C252" s="244"/>
    </row>
    <row r="253" spans="1:3" s="219" customFormat="1" ht="14.25">
      <c r="A253" s="221"/>
      <c r="C253" s="244"/>
    </row>
    <row r="254" spans="1:3" s="219" customFormat="1" ht="14.25">
      <c r="A254" s="221"/>
      <c r="C254" s="244"/>
    </row>
    <row r="255" spans="1:3" s="219" customFormat="1" ht="14.25">
      <c r="A255" s="221"/>
      <c r="C255" s="244"/>
    </row>
    <row r="256" spans="1:3" s="219" customFormat="1" ht="14.25">
      <c r="A256" s="221"/>
      <c r="C256" s="244"/>
    </row>
    <row r="257" spans="1:3" s="219" customFormat="1" ht="14.25">
      <c r="A257" s="221"/>
      <c r="C257" s="244"/>
    </row>
    <row r="258" spans="1:3" s="219" customFormat="1" ht="14.25">
      <c r="A258" s="221"/>
      <c r="C258" s="244"/>
    </row>
    <row r="259" spans="1:3" s="219" customFormat="1" ht="14.25">
      <c r="A259" s="221"/>
      <c r="C259" s="244"/>
    </row>
    <row r="260" spans="1:3" s="219" customFormat="1" ht="14.25">
      <c r="A260" s="221"/>
      <c r="C260" s="244"/>
    </row>
    <row r="261" spans="1:3" s="219" customFormat="1" ht="14.25">
      <c r="A261" s="221"/>
      <c r="C261" s="244"/>
    </row>
    <row r="262" spans="1:3" s="219" customFormat="1" ht="14.25">
      <c r="A262" s="221"/>
      <c r="C262" s="244"/>
    </row>
    <row r="263" spans="1:3" s="219" customFormat="1" ht="14.25">
      <c r="A263" s="221"/>
      <c r="C263" s="244"/>
    </row>
    <row r="264" spans="1:3" s="219" customFormat="1" ht="14.25">
      <c r="A264" s="221"/>
      <c r="C264" s="244"/>
    </row>
    <row r="265" spans="1:3" s="219" customFormat="1" ht="14.25">
      <c r="A265" s="221"/>
      <c r="C265" s="244"/>
    </row>
    <row r="266" spans="1:3" s="219" customFormat="1" ht="14.25">
      <c r="A266" s="221"/>
      <c r="C266" s="244"/>
    </row>
    <row r="267" spans="1:3" s="219" customFormat="1" ht="14.25">
      <c r="A267" s="221"/>
      <c r="C267" s="244"/>
    </row>
    <row r="268" spans="1:3" s="219" customFormat="1" ht="14.25">
      <c r="A268" s="221"/>
      <c r="C268" s="244"/>
    </row>
    <row r="269" spans="1:3" s="219" customFormat="1" ht="14.25">
      <c r="A269" s="221"/>
      <c r="C269" s="244"/>
    </row>
    <row r="270" spans="1:3" s="219" customFormat="1" ht="14.25">
      <c r="A270" s="221"/>
      <c r="C270" s="244"/>
    </row>
    <row r="271" spans="1:3" s="219" customFormat="1" ht="14.25">
      <c r="A271" s="221"/>
      <c r="C271" s="244"/>
    </row>
    <row r="272" spans="1:3" s="219" customFormat="1" ht="14.25">
      <c r="A272" s="221"/>
      <c r="C272" s="244"/>
    </row>
    <row r="273" spans="1:3" s="219" customFormat="1" ht="14.25">
      <c r="A273" s="221"/>
      <c r="C273" s="244"/>
    </row>
    <row r="274" spans="1:3" s="219" customFormat="1" ht="14.25">
      <c r="A274" s="221"/>
      <c r="C274" s="244"/>
    </row>
    <row r="275" spans="1:3" s="219" customFormat="1" ht="14.25">
      <c r="A275" s="221"/>
      <c r="C275" s="244"/>
    </row>
    <row r="276" spans="1:3" s="219" customFormat="1" ht="14.25">
      <c r="A276" s="221"/>
      <c r="C276" s="244"/>
    </row>
    <row r="277" spans="1:3" s="219" customFormat="1" ht="14.25">
      <c r="A277" s="221"/>
      <c r="C277" s="244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19" customFormat="1" ht="14.25">
      <c r="A302" s="221"/>
      <c r="C302" s="244"/>
    </row>
    <row r="303" spans="1:3" s="220" customFormat="1" ht="12.75">
      <c r="A303" s="221"/>
      <c r="C303" s="245"/>
    </row>
    <row r="304" spans="1:3" s="219" customFormat="1" ht="14.25">
      <c r="A304" s="221"/>
      <c r="C304" s="244"/>
    </row>
    <row r="305" spans="1:3" s="219" customFormat="1" ht="14.25">
      <c r="A305" s="221"/>
      <c r="C305" s="244"/>
    </row>
    <row r="306" spans="1:3" s="219" customFormat="1" ht="14.25">
      <c r="A306" s="221"/>
      <c r="C306" s="244"/>
    </row>
    <row r="307" spans="1:3" s="219" customFormat="1" ht="14.25">
      <c r="A307" s="221"/>
      <c r="C307" s="244"/>
    </row>
    <row r="308" spans="1:3" s="219" customFormat="1" ht="14.25">
      <c r="A308" s="221"/>
      <c r="C308" s="244"/>
    </row>
    <row r="309" spans="1:3" s="219" customFormat="1" ht="14.25">
      <c r="A309" s="221"/>
      <c r="C309" s="244"/>
    </row>
    <row r="310" spans="1:3" s="219" customFormat="1" ht="14.25">
      <c r="A310" s="221"/>
      <c r="C310" s="244"/>
    </row>
    <row r="311" spans="1:3" s="219" customFormat="1" ht="14.25">
      <c r="A311" s="221"/>
      <c r="C311" s="244"/>
    </row>
    <row r="312" spans="1:3" s="219" customFormat="1" ht="14.25">
      <c r="A312" s="221"/>
      <c r="C312" s="244"/>
    </row>
    <row r="313" spans="1:3" s="219" customFormat="1" ht="14.25">
      <c r="A313" s="221"/>
      <c r="C313" s="244"/>
    </row>
    <row r="314" spans="1:3" s="219" customFormat="1" ht="14.25">
      <c r="A314" s="221"/>
      <c r="C314" s="244"/>
    </row>
    <row r="315" spans="1:3" s="219" customFormat="1" ht="14.25">
      <c r="A315" s="221"/>
      <c r="C315" s="244"/>
    </row>
    <row r="316" spans="1:3" s="219" customFormat="1" ht="14.25">
      <c r="A316" s="221"/>
      <c r="C316" s="244"/>
    </row>
    <row r="317" spans="1:3" s="219" customFormat="1" ht="14.25">
      <c r="A317" s="221"/>
      <c r="C317" s="244"/>
    </row>
    <row r="318" spans="1:3" s="219" customFormat="1" ht="14.25">
      <c r="A318" s="221"/>
      <c r="C318" s="244"/>
    </row>
    <row r="319" spans="1:3" s="219" customFormat="1" ht="14.25">
      <c r="A319" s="221"/>
      <c r="C319" s="244"/>
    </row>
    <row r="320" spans="1:3" s="219" customFormat="1" ht="14.25">
      <c r="A320" s="221"/>
      <c r="C320" s="244"/>
    </row>
    <row r="321" spans="1:3" s="219" customFormat="1" ht="14.25">
      <c r="A321" s="221"/>
      <c r="C321" s="244"/>
    </row>
    <row r="322" spans="1:3" s="219" customFormat="1" ht="14.25">
      <c r="A322" s="221"/>
      <c r="C322" s="244"/>
    </row>
    <row r="323" spans="1:3" s="219" customFormat="1" ht="14.25">
      <c r="A323" s="221"/>
      <c r="C323" s="244"/>
    </row>
    <row r="324" spans="1:3" s="219" customFormat="1" ht="14.25">
      <c r="A324" s="221"/>
      <c r="C324" s="244"/>
    </row>
    <row r="325" spans="1:3" s="219" customFormat="1" ht="14.25">
      <c r="A325" s="221"/>
      <c r="C325" s="244"/>
    </row>
    <row r="326" spans="1:3" s="219" customFormat="1" ht="14.25">
      <c r="A326" s="221"/>
      <c r="C326" s="244"/>
    </row>
    <row r="327" spans="1:3" s="219" customFormat="1" ht="14.25">
      <c r="A327" s="221"/>
      <c r="C327" s="244"/>
    </row>
    <row r="328" spans="1:3" s="219" customFormat="1" ht="14.25">
      <c r="A328" s="221"/>
      <c r="C328" s="244"/>
    </row>
    <row r="329" spans="1:3" s="219" customFormat="1" ht="14.25">
      <c r="A329" s="221"/>
      <c r="C329" s="244"/>
    </row>
    <row r="330" spans="1:3" s="219" customFormat="1" ht="14.25">
      <c r="A330" s="221"/>
      <c r="C330" s="244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19" customFormat="1" ht="14.25">
      <c r="A357" s="221"/>
      <c r="C357" s="244"/>
    </row>
    <row r="358" spans="1:3" s="220" customFormat="1" ht="12.75">
      <c r="A358" s="221"/>
      <c r="C358" s="245"/>
    </row>
    <row r="359" spans="1:3" s="219" customFormat="1" ht="14.25">
      <c r="A359" s="221"/>
      <c r="C359" s="244"/>
    </row>
    <row r="360" spans="1:3" s="219" customFormat="1" ht="14.25">
      <c r="A360" s="221"/>
      <c r="C360" s="244"/>
    </row>
    <row r="361" spans="1:3" s="219" customFormat="1" ht="14.25">
      <c r="A361" s="221"/>
      <c r="C361" s="244"/>
    </row>
    <row r="362" spans="1:3" s="219" customFormat="1" ht="14.25">
      <c r="A362" s="221"/>
      <c r="C362" s="244"/>
    </row>
    <row r="363" spans="1:3" s="219" customFormat="1" ht="14.25">
      <c r="A363" s="221"/>
      <c r="C363" s="244"/>
    </row>
    <row r="364" spans="1:3" s="219" customFormat="1" ht="14.25">
      <c r="A364" s="221"/>
      <c r="C364" s="244"/>
    </row>
    <row r="365" spans="1:3" s="219" customFormat="1" ht="14.25">
      <c r="A365" s="221"/>
      <c r="C365" s="244"/>
    </row>
    <row r="366" spans="1:3" s="219" customFormat="1" ht="14.25">
      <c r="A366" s="221"/>
      <c r="C366" s="244"/>
    </row>
    <row r="367" spans="1:3" s="219" customFormat="1" ht="14.25">
      <c r="A367" s="221"/>
      <c r="C367" s="244"/>
    </row>
    <row r="368" spans="1:3" s="219" customFormat="1" ht="14.25">
      <c r="A368" s="221"/>
      <c r="C368" s="244"/>
    </row>
    <row r="369" spans="1:3" s="219" customFormat="1" ht="14.25">
      <c r="A369" s="221"/>
      <c r="C369" s="244"/>
    </row>
    <row r="370" spans="1:3" s="219" customFormat="1" ht="14.25">
      <c r="A370" s="221"/>
      <c r="C370" s="244"/>
    </row>
    <row r="371" spans="1:3" s="219" customFormat="1" ht="14.25">
      <c r="A371" s="221"/>
      <c r="C371" s="244"/>
    </row>
    <row r="372" spans="1:3" s="219" customFormat="1" ht="14.25">
      <c r="A372" s="221"/>
      <c r="C372" s="244"/>
    </row>
    <row r="373" spans="1:3" s="219" customFormat="1" ht="14.25">
      <c r="A373" s="221"/>
      <c r="C373" s="244"/>
    </row>
    <row r="374" spans="1:3" s="219" customFormat="1" ht="14.25">
      <c r="A374" s="221"/>
      <c r="C374" s="244"/>
    </row>
    <row r="375" spans="1:3" s="219" customFormat="1" ht="14.25">
      <c r="A375" s="221"/>
      <c r="C375" s="244"/>
    </row>
    <row r="376" spans="1:3" s="219" customFormat="1" ht="14.25">
      <c r="A376" s="221"/>
      <c r="C376" s="244"/>
    </row>
    <row r="377" spans="1:3" s="219" customFormat="1" ht="14.25">
      <c r="A377" s="221"/>
      <c r="C377" s="244"/>
    </row>
    <row r="378" spans="1:3" s="219" customFormat="1" ht="14.25">
      <c r="A378" s="221"/>
      <c r="C378" s="244"/>
    </row>
    <row r="379" spans="1:3" s="219" customFormat="1" ht="14.25">
      <c r="A379" s="221"/>
      <c r="C379" s="244"/>
    </row>
    <row r="380" spans="1:3" s="219" customFormat="1" ht="14.25">
      <c r="A380" s="221"/>
      <c r="C380" s="244"/>
    </row>
    <row r="381" spans="1:3" s="219" customFormat="1" ht="14.25">
      <c r="A381" s="221"/>
      <c r="C381" s="244"/>
    </row>
    <row r="382" spans="1:3" s="219" customFormat="1" ht="14.25">
      <c r="A382" s="221"/>
      <c r="C382" s="244"/>
    </row>
    <row r="383" spans="1:3" s="219" customFormat="1" ht="14.25">
      <c r="A383" s="221"/>
      <c r="C383" s="244"/>
    </row>
    <row r="384" spans="1:3" s="219" customFormat="1" ht="14.25">
      <c r="A384" s="221"/>
      <c r="C384" s="244"/>
    </row>
    <row r="385" spans="1:3" s="219" customFormat="1" ht="14.25">
      <c r="A385" s="221"/>
      <c r="C385" s="244"/>
    </row>
    <row r="386" spans="1:3" s="219" customFormat="1" ht="14.25">
      <c r="A386" s="221"/>
      <c r="C386" s="244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19" customFormat="1" ht="14.25">
      <c r="A411" s="221"/>
      <c r="C411" s="244"/>
    </row>
    <row r="412" spans="1:3" s="219" customFormat="1" ht="14.25">
      <c r="A412" s="221"/>
      <c r="C412" s="244"/>
    </row>
    <row r="413" spans="1:3" s="219" customFormat="1" ht="14.25">
      <c r="A413" s="221"/>
      <c r="C413" s="244"/>
    </row>
    <row r="414" spans="1:3" s="219" customFormat="1" ht="14.25">
      <c r="A414" s="221"/>
      <c r="C414" s="244"/>
    </row>
    <row r="415" spans="1:3" s="219" customFormat="1" ht="14.25">
      <c r="A415" s="221"/>
      <c r="C415" s="244"/>
    </row>
    <row r="416" spans="1:3" s="219" customFormat="1" ht="14.25">
      <c r="A416" s="221"/>
      <c r="C416" s="244"/>
    </row>
    <row r="417" spans="1:3" s="219" customFormat="1" ht="14.25">
      <c r="A417" s="221"/>
      <c r="C417" s="244"/>
    </row>
    <row r="418" spans="1:3" s="219" customFormat="1" ht="14.25">
      <c r="A418" s="221"/>
      <c r="C418" s="244"/>
    </row>
    <row r="419" spans="1:3" s="219" customFormat="1" ht="14.25">
      <c r="A419" s="221"/>
      <c r="C419" s="244"/>
    </row>
    <row r="420" spans="1:3" s="219" customFormat="1" ht="14.25">
      <c r="A420" s="221"/>
      <c r="C420" s="244"/>
    </row>
    <row r="421" spans="1:3" s="219" customFormat="1" ht="14.25">
      <c r="A421" s="221"/>
      <c r="C421" s="244"/>
    </row>
    <row r="422" spans="1:3" s="219" customFormat="1" ht="14.25">
      <c r="A422" s="221"/>
      <c r="C422" s="244"/>
    </row>
    <row r="423" spans="1:3" s="219" customFormat="1" ht="14.25">
      <c r="A423" s="221"/>
      <c r="C423" s="244"/>
    </row>
    <row r="424" spans="1:3" s="219" customFormat="1" ht="14.25">
      <c r="A424" s="221"/>
      <c r="C424" s="244"/>
    </row>
    <row r="425" spans="1:3" s="219" customFormat="1" ht="14.25">
      <c r="A425" s="221"/>
      <c r="C425" s="244"/>
    </row>
    <row r="426" spans="1:3" s="219" customFormat="1" ht="14.25">
      <c r="A426" s="221"/>
      <c r="C426" s="244"/>
    </row>
    <row r="427" spans="1:3" s="219" customFormat="1" ht="14.25">
      <c r="A427" s="221"/>
      <c r="C427" s="244"/>
    </row>
    <row r="428" spans="1:3" s="219" customFormat="1" ht="14.25">
      <c r="A428" s="221"/>
      <c r="C428" s="244"/>
    </row>
    <row r="429" spans="1:3" s="219" customFormat="1" ht="14.25">
      <c r="A429" s="221"/>
      <c r="C429" s="244"/>
    </row>
    <row r="430" spans="1:3" s="219" customFormat="1" ht="14.25">
      <c r="A430" s="221"/>
      <c r="C430" s="244"/>
    </row>
    <row r="431" spans="1:3" s="219" customFormat="1" ht="14.25">
      <c r="A431" s="221"/>
      <c r="C431" s="244"/>
    </row>
    <row r="432" spans="1:3" s="219" customFormat="1" ht="14.25">
      <c r="A432" s="221"/>
      <c r="C432" s="244"/>
    </row>
    <row r="433" spans="1:3" s="219" customFormat="1" ht="14.25">
      <c r="A433" s="221"/>
      <c r="C433" s="244"/>
    </row>
    <row r="434" spans="1:3" s="219" customFormat="1" ht="14.25">
      <c r="A434" s="221"/>
      <c r="C434" s="244"/>
    </row>
    <row r="435" spans="1:3" s="219" customFormat="1" ht="14.25">
      <c r="A435" s="221"/>
      <c r="C435" s="244"/>
    </row>
    <row r="436" spans="1:3" s="219" customFormat="1" ht="14.25">
      <c r="A436" s="221"/>
      <c r="C436" s="244"/>
    </row>
    <row r="437" spans="1:3" s="219" customFormat="1" ht="14.25">
      <c r="A437" s="221"/>
      <c r="C437" s="244"/>
    </row>
    <row r="438" spans="1:3" s="219" customFormat="1" ht="14.25">
      <c r="A438" s="221"/>
      <c r="C438" s="244"/>
    </row>
    <row r="439" spans="1:3" s="219" customFormat="1" ht="14.25">
      <c r="A439" s="221"/>
      <c r="C439" s="244"/>
    </row>
    <row r="440" spans="1:3" s="219" customFormat="1" ht="9" customHeight="1">
      <c r="A440" s="221"/>
      <c r="C440" s="244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4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1" hidden="1" customWidth="1"/>
    <col min="2" max="2" width="3.77734375" style="226" customWidth="1"/>
    <col min="3" max="3" width="59.4453125" style="227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196</v>
      </c>
      <c r="D1" s="233"/>
      <c r="L1" s="445" t="s">
        <v>572</v>
      </c>
      <c r="M1" s="445" t="s">
        <v>578</v>
      </c>
    </row>
    <row r="2" spans="1:12" ht="11.25" customHeight="1" thickBot="1">
      <c r="A2" s="34"/>
      <c r="B2" s="134"/>
      <c r="C2" s="45"/>
      <c r="D2" s="248"/>
      <c r="K2" s="208"/>
      <c r="L2" s="445" t="s">
        <v>573</v>
      </c>
    </row>
    <row r="3" spans="1:12" ht="16.5" thickTop="1">
      <c r="A3" s="112"/>
      <c r="B3" s="135"/>
      <c r="C3" s="46"/>
      <c r="D3" s="249"/>
      <c r="E3" s="250"/>
      <c r="F3" s="250"/>
      <c r="G3" s="250"/>
      <c r="H3" s="250"/>
      <c r="I3" s="250"/>
      <c r="J3" s="251"/>
      <c r="K3" s="208"/>
      <c r="L3" s="445" t="s">
        <v>574</v>
      </c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2"/>
      <c r="J4" s="254"/>
      <c r="L4" s="445" t="s">
        <v>575</v>
      </c>
      <c r="O4" s="208"/>
    </row>
    <row r="5" spans="1:15" ht="15.75">
      <c r="A5" s="114"/>
      <c r="B5" s="136"/>
      <c r="C5" s="223" t="s">
        <v>632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55"/>
      <c r="J5" s="254"/>
      <c r="O5" s="208"/>
    </row>
    <row r="6" spans="1:15" ht="15.75">
      <c r="A6" s="114"/>
      <c r="B6" s="136"/>
      <c r="C6" s="450" t="str">
        <f>'Cover page'!E14</f>
        <v>Date: 30/09/2013</v>
      </c>
      <c r="D6" s="204"/>
      <c r="E6" s="204"/>
      <c r="F6" s="204"/>
      <c r="G6" s="205"/>
      <c r="H6" s="169"/>
      <c r="I6" s="259"/>
      <c r="J6" s="254"/>
      <c r="O6" s="208"/>
    </row>
    <row r="7" spans="1:15" ht="10.5" customHeight="1" thickBot="1">
      <c r="A7" s="114"/>
      <c r="B7" s="136"/>
      <c r="C7" s="48"/>
      <c r="D7" s="256"/>
      <c r="E7" s="256"/>
      <c r="F7" s="256"/>
      <c r="G7" s="257"/>
      <c r="H7" s="258"/>
      <c r="I7" s="240"/>
      <c r="J7" s="254"/>
      <c r="O7" s="208"/>
    </row>
    <row r="8" spans="1:15" ht="17.25" thickBot="1" thickTop="1">
      <c r="A8" s="302" t="s">
        <v>265</v>
      </c>
      <c r="B8" s="136"/>
      <c r="C8" s="39" t="s">
        <v>93</v>
      </c>
      <c r="D8" s="327">
        <v>-743718</v>
      </c>
      <c r="E8" s="328">
        <v>-853920</v>
      </c>
      <c r="F8" s="328">
        <v>-1727103</v>
      </c>
      <c r="G8" s="328">
        <v>-611224</v>
      </c>
      <c r="H8" s="329">
        <v>-1252797.0000000019</v>
      </c>
      <c r="I8" s="138"/>
      <c r="J8" s="261"/>
      <c r="O8" s="208"/>
    </row>
    <row r="9" spans="1:15" ht="16.5" thickTop="1">
      <c r="A9" s="302"/>
      <c r="B9" s="136"/>
      <c r="C9" s="133" t="s">
        <v>122</v>
      </c>
      <c r="D9" s="451" t="s">
        <v>574</v>
      </c>
      <c r="E9" s="451" t="s">
        <v>574</v>
      </c>
      <c r="F9" s="451" t="s">
        <v>574</v>
      </c>
      <c r="G9" s="451" t="s">
        <v>574</v>
      </c>
      <c r="H9" s="452" t="s">
        <v>572</v>
      </c>
      <c r="I9" s="139"/>
      <c r="J9" s="262"/>
      <c r="O9" s="208"/>
    </row>
    <row r="10" spans="1:15" ht="11.25" customHeight="1">
      <c r="A10" s="302"/>
      <c r="B10" s="136"/>
      <c r="C10" s="133"/>
      <c r="D10" s="406"/>
      <c r="E10" s="142"/>
      <c r="F10" s="142"/>
      <c r="G10" s="142"/>
      <c r="H10" s="407"/>
      <c r="I10" s="408"/>
      <c r="J10" s="262"/>
      <c r="O10" s="208"/>
    </row>
    <row r="11" spans="1:15" ht="15.75">
      <c r="A11" s="302" t="s">
        <v>266</v>
      </c>
      <c r="B11" s="136"/>
      <c r="C11" s="409" t="s">
        <v>133</v>
      </c>
      <c r="D11" s="410">
        <v>-5213</v>
      </c>
      <c r="E11" s="410">
        <v>7125</v>
      </c>
      <c r="F11" s="410">
        <v>580793</v>
      </c>
      <c r="G11" s="410">
        <v>4935</v>
      </c>
      <c r="H11" s="410">
        <v>195168.23292003124</v>
      </c>
      <c r="I11" s="411"/>
      <c r="J11" s="262"/>
      <c r="O11" s="208"/>
    </row>
    <row r="12" spans="1:15" ht="15.75">
      <c r="A12" s="302" t="s">
        <v>267</v>
      </c>
      <c r="B12" s="136"/>
      <c r="C12" s="412" t="s">
        <v>37</v>
      </c>
      <c r="D12" s="410">
        <v>21344</v>
      </c>
      <c r="E12" s="410">
        <v>19080</v>
      </c>
      <c r="F12" s="410">
        <v>25380</v>
      </c>
      <c r="G12" s="410">
        <v>1081</v>
      </c>
      <c r="H12" s="410">
        <v>15559.558061031235</v>
      </c>
      <c r="I12" s="411" t="s">
        <v>43</v>
      </c>
      <c r="J12" s="262"/>
      <c r="O12" s="208"/>
    </row>
    <row r="13" spans="1:15" ht="15.75">
      <c r="A13" s="302" t="s">
        <v>268</v>
      </c>
      <c r="B13" s="136"/>
      <c r="C13" s="413" t="s">
        <v>38</v>
      </c>
      <c r="D13" s="410">
        <v>-6746</v>
      </c>
      <c r="E13" s="410">
        <v>-8502</v>
      </c>
      <c r="F13" s="410">
        <v>-8486</v>
      </c>
      <c r="G13" s="410">
        <v>-6129</v>
      </c>
      <c r="H13" s="410">
        <v>-12394.1</v>
      </c>
      <c r="I13" s="411"/>
      <c r="J13" s="262"/>
      <c r="O13" s="208"/>
    </row>
    <row r="14" spans="1:15" ht="39">
      <c r="A14" s="302" t="s">
        <v>269</v>
      </c>
      <c r="B14" s="136"/>
      <c r="C14" s="413" t="s">
        <v>39</v>
      </c>
      <c r="D14" s="410">
        <v>39856</v>
      </c>
      <c r="E14" s="410">
        <v>2226</v>
      </c>
      <c r="F14" s="410">
        <v>557577</v>
      </c>
      <c r="G14" s="410">
        <v>9519</v>
      </c>
      <c r="H14" s="410">
        <v>200085</v>
      </c>
      <c r="I14" s="460" t="s">
        <v>583</v>
      </c>
      <c r="J14" s="262"/>
      <c r="O14" s="208"/>
    </row>
    <row r="15" spans="1:15" ht="15.75">
      <c r="A15" s="302" t="s">
        <v>270</v>
      </c>
      <c r="B15" s="136"/>
      <c r="C15" s="413" t="s">
        <v>40</v>
      </c>
      <c r="D15" s="410">
        <v>-16270</v>
      </c>
      <c r="E15" s="410">
        <v>-1930</v>
      </c>
      <c r="F15" s="410">
        <v>-1195</v>
      </c>
      <c r="G15" s="410">
        <v>-76</v>
      </c>
      <c r="H15" s="410">
        <v>-6700</v>
      </c>
      <c r="I15" s="459"/>
      <c r="J15" s="262"/>
      <c r="O15" s="208"/>
    </row>
    <row r="16" spans="1:15" ht="15.75">
      <c r="A16" s="302" t="s">
        <v>271</v>
      </c>
      <c r="B16" s="91"/>
      <c r="C16" s="413" t="s">
        <v>41</v>
      </c>
      <c r="D16" s="410">
        <v>-43397</v>
      </c>
      <c r="E16" s="410">
        <v>-3749</v>
      </c>
      <c r="F16" s="410">
        <v>7517</v>
      </c>
      <c r="G16" s="410">
        <v>540</v>
      </c>
      <c r="H16" s="410">
        <v>-1382.225141</v>
      </c>
      <c r="I16" s="459"/>
      <c r="J16" s="262"/>
      <c r="O16" s="208"/>
    </row>
    <row r="17" spans="1:15" ht="15.75">
      <c r="A17" s="302" t="s">
        <v>272</v>
      </c>
      <c r="B17" s="91"/>
      <c r="C17" s="424" t="s">
        <v>128</v>
      </c>
      <c r="D17" s="410">
        <v>0</v>
      </c>
      <c r="E17" s="410">
        <v>0</v>
      </c>
      <c r="F17" s="410">
        <v>0</v>
      </c>
      <c r="G17" s="410">
        <v>0</v>
      </c>
      <c r="H17" s="410" t="s">
        <v>582</v>
      </c>
      <c r="I17" s="459"/>
      <c r="J17" s="262"/>
      <c r="O17" s="208"/>
    </row>
    <row r="18" spans="1:15" ht="30.75">
      <c r="A18" s="302" t="s">
        <v>273</v>
      </c>
      <c r="B18" s="91"/>
      <c r="C18" s="470" t="s">
        <v>585</v>
      </c>
      <c r="D18" s="414">
        <v>-2432</v>
      </c>
      <c r="E18" s="414">
        <v>-1587</v>
      </c>
      <c r="F18" s="414">
        <v>-428</v>
      </c>
      <c r="G18" s="414">
        <v>-46</v>
      </c>
      <c r="H18" s="414">
        <v>0</v>
      </c>
      <c r="I18" s="461"/>
      <c r="J18" s="262"/>
      <c r="O18" s="208"/>
    </row>
    <row r="19" spans="1:15" ht="15.75">
      <c r="A19" s="302" t="s">
        <v>274</v>
      </c>
      <c r="B19" s="91"/>
      <c r="C19" s="471" t="s">
        <v>586</v>
      </c>
      <c r="D19" s="414">
        <v>-39847</v>
      </c>
      <c r="E19" s="414">
        <v>4039</v>
      </c>
      <c r="F19" s="414">
        <v>1070</v>
      </c>
      <c r="G19" s="414">
        <v>1070</v>
      </c>
      <c r="H19" s="414">
        <v>0</v>
      </c>
      <c r="I19" s="462"/>
      <c r="J19" s="262"/>
      <c r="O19" s="208"/>
    </row>
    <row r="20" spans="1:15" ht="15.75">
      <c r="A20" s="302"/>
      <c r="B20" s="91"/>
      <c r="C20" s="36"/>
      <c r="D20" s="416"/>
      <c r="E20" s="332"/>
      <c r="F20" s="332"/>
      <c r="G20" s="332"/>
      <c r="H20" s="417"/>
      <c r="I20" s="459"/>
      <c r="J20" s="262"/>
      <c r="O20" s="208"/>
    </row>
    <row r="21" spans="1:15" ht="15.75">
      <c r="A21" s="302" t="s">
        <v>275</v>
      </c>
      <c r="B21" s="209"/>
      <c r="C21" s="409" t="s">
        <v>166</v>
      </c>
      <c r="D21" s="410" t="s">
        <v>581</v>
      </c>
      <c r="E21" s="410" t="s">
        <v>581</v>
      </c>
      <c r="F21" s="410" t="s">
        <v>581</v>
      </c>
      <c r="G21" s="410" t="s">
        <v>581</v>
      </c>
      <c r="H21" s="410" t="s">
        <v>581</v>
      </c>
      <c r="I21" s="459"/>
      <c r="J21" s="262"/>
      <c r="O21" s="208"/>
    </row>
    <row r="22" spans="1:15" ht="15.75">
      <c r="A22" s="302" t="s">
        <v>276</v>
      </c>
      <c r="B22" s="57"/>
      <c r="C22" s="425" t="s">
        <v>101</v>
      </c>
      <c r="D22" s="414"/>
      <c r="E22" s="414"/>
      <c r="F22" s="414"/>
      <c r="G22" s="414"/>
      <c r="H22" s="414"/>
      <c r="I22" s="463"/>
      <c r="J22" s="262"/>
      <c r="O22" s="208"/>
    </row>
    <row r="23" spans="1:15" ht="15.75">
      <c r="A23" s="302" t="s">
        <v>277</v>
      </c>
      <c r="B23" s="57"/>
      <c r="C23" s="425" t="s">
        <v>102</v>
      </c>
      <c r="D23" s="414"/>
      <c r="E23" s="414"/>
      <c r="F23" s="414"/>
      <c r="G23" s="414"/>
      <c r="H23" s="414"/>
      <c r="I23" s="464"/>
      <c r="J23" s="262"/>
      <c r="O23" s="208"/>
    </row>
    <row r="24" spans="1:15" ht="15.75">
      <c r="A24" s="302"/>
      <c r="B24" s="91"/>
      <c r="C24" s="130"/>
      <c r="D24" s="416"/>
      <c r="E24" s="332"/>
      <c r="F24" s="332"/>
      <c r="G24" s="332"/>
      <c r="H24" s="417"/>
      <c r="I24" s="459"/>
      <c r="J24" s="262"/>
      <c r="O24" s="208"/>
    </row>
    <row r="25" spans="1:15" ht="15.75">
      <c r="A25" s="302" t="s">
        <v>278</v>
      </c>
      <c r="B25" s="91"/>
      <c r="C25" s="409" t="s">
        <v>70</v>
      </c>
      <c r="D25" s="410">
        <v>-76937</v>
      </c>
      <c r="E25" s="410">
        <v>-5065</v>
      </c>
      <c r="F25" s="410">
        <v>-30701</v>
      </c>
      <c r="G25" s="410">
        <v>-24503</v>
      </c>
      <c r="H25" s="410">
        <v>-12361.758871581522</v>
      </c>
      <c r="I25" s="459"/>
      <c r="J25" s="262"/>
      <c r="O25" s="208"/>
    </row>
    <row r="26" spans="1:15" ht="15.75">
      <c r="A26" s="302"/>
      <c r="B26" s="91"/>
      <c r="C26" s="130"/>
      <c r="D26" s="416"/>
      <c r="E26" s="332"/>
      <c r="F26" s="332"/>
      <c r="G26" s="332"/>
      <c r="H26" s="417"/>
      <c r="I26" s="459"/>
      <c r="J26" s="262"/>
      <c r="O26" s="208"/>
    </row>
    <row r="27" spans="1:15" ht="15.75">
      <c r="A27" s="302" t="s">
        <v>279</v>
      </c>
      <c r="B27" s="91"/>
      <c r="C27" s="409" t="s">
        <v>65</v>
      </c>
      <c r="D27" s="410">
        <v>74360</v>
      </c>
      <c r="E27" s="410">
        <v>16276</v>
      </c>
      <c r="F27" s="410">
        <v>32189</v>
      </c>
      <c r="G27" s="410">
        <v>-42394</v>
      </c>
      <c r="H27" s="410">
        <v>6341.4</v>
      </c>
      <c r="I27" s="459"/>
      <c r="J27" s="262"/>
      <c r="O27" s="208"/>
    </row>
    <row r="28" spans="1:15" ht="15.75">
      <c r="A28" s="302" t="s">
        <v>280</v>
      </c>
      <c r="B28" s="91"/>
      <c r="C28" s="471" t="s">
        <v>587</v>
      </c>
      <c r="D28" s="414">
        <v>8361</v>
      </c>
      <c r="E28" s="414">
        <v>9072</v>
      </c>
      <c r="F28" s="414">
        <v>-6397</v>
      </c>
      <c r="G28" s="414">
        <v>-990</v>
      </c>
      <c r="H28" s="414">
        <v>10000</v>
      </c>
      <c r="I28" s="465"/>
      <c r="J28" s="262"/>
      <c r="O28" s="208"/>
    </row>
    <row r="29" spans="1:15" ht="15.75">
      <c r="A29" s="302"/>
      <c r="B29" s="91"/>
      <c r="C29" s="471" t="s">
        <v>588</v>
      </c>
      <c r="D29" s="414">
        <v>61027</v>
      </c>
      <c r="E29" s="414">
        <v>-9403</v>
      </c>
      <c r="F29" s="414">
        <v>46884</v>
      </c>
      <c r="G29" s="414">
        <v>-501</v>
      </c>
      <c r="H29" s="414">
        <v>-8657</v>
      </c>
      <c r="I29" s="465"/>
      <c r="J29" s="262"/>
      <c r="O29" s="208"/>
    </row>
    <row r="30" spans="1:15" ht="15.75">
      <c r="A30" s="302"/>
      <c r="B30" s="91"/>
      <c r="C30" s="471" t="s">
        <v>589</v>
      </c>
      <c r="D30" s="414">
        <v>-21814</v>
      </c>
      <c r="E30" s="414">
        <v>21814</v>
      </c>
      <c r="F30" s="414">
        <v>0</v>
      </c>
      <c r="G30" s="414">
        <v>0</v>
      </c>
      <c r="H30" s="414">
        <v>0</v>
      </c>
      <c r="I30" s="465"/>
      <c r="J30" s="262"/>
      <c r="O30" s="208"/>
    </row>
    <row r="31" spans="1:15" ht="15.75">
      <c r="A31" s="302"/>
      <c r="B31" s="91"/>
      <c r="C31" s="471" t="s">
        <v>590</v>
      </c>
      <c r="D31" s="414">
        <v>12800</v>
      </c>
      <c r="E31" s="414">
        <v>12800</v>
      </c>
      <c r="F31" s="414">
        <v>800</v>
      </c>
      <c r="G31" s="414">
        <v>800</v>
      </c>
      <c r="H31" s="414">
        <v>748</v>
      </c>
      <c r="I31" s="465"/>
      <c r="J31" s="262"/>
      <c r="O31" s="208"/>
    </row>
    <row r="32" spans="1:15" ht="15.75">
      <c r="A32" s="302"/>
      <c r="B32" s="91"/>
      <c r="C32" s="471" t="s">
        <v>591</v>
      </c>
      <c r="D32" s="414">
        <v>-2654</v>
      </c>
      <c r="E32" s="414">
        <v>-35789</v>
      </c>
      <c r="F32" s="414">
        <v>-19819</v>
      </c>
      <c r="G32" s="414">
        <v>10671</v>
      </c>
      <c r="H32" s="414">
        <v>-3000</v>
      </c>
      <c r="I32" s="465"/>
      <c r="J32" s="262"/>
      <c r="O32" s="208"/>
    </row>
    <row r="33" spans="1:15" ht="15.75">
      <c r="A33" s="302"/>
      <c r="B33" s="91"/>
      <c r="C33" s="471" t="s">
        <v>592</v>
      </c>
      <c r="D33" s="414">
        <v>20573</v>
      </c>
      <c r="E33" s="414">
        <v>21785</v>
      </c>
      <c r="F33" s="414">
        <v>20133</v>
      </c>
      <c r="G33" s="414">
        <v>-52320</v>
      </c>
      <c r="H33" s="414">
        <v>7250.4</v>
      </c>
      <c r="I33" s="466"/>
      <c r="J33" s="262"/>
      <c r="O33" s="208"/>
    </row>
    <row r="34" spans="1:15" ht="15.75">
      <c r="A34" s="302" t="s">
        <v>281</v>
      </c>
      <c r="B34" s="91"/>
      <c r="C34" s="471" t="s">
        <v>593</v>
      </c>
      <c r="D34" s="414">
        <v>-3933</v>
      </c>
      <c r="E34" s="414">
        <v>-4003</v>
      </c>
      <c r="F34" s="414">
        <v>-9412</v>
      </c>
      <c r="G34" s="414">
        <v>-54</v>
      </c>
      <c r="H34" s="414">
        <v>0</v>
      </c>
      <c r="I34" s="467" t="s">
        <v>584</v>
      </c>
      <c r="J34" s="262"/>
      <c r="O34" s="208"/>
    </row>
    <row r="35" spans="1:15" ht="15.75">
      <c r="A35" s="302" t="s">
        <v>282</v>
      </c>
      <c r="B35" s="91"/>
      <c r="C35" s="409" t="s">
        <v>64</v>
      </c>
      <c r="D35" s="410">
        <v>-68139</v>
      </c>
      <c r="E35" s="410">
        <v>-35387</v>
      </c>
      <c r="F35" s="410">
        <v>-61331</v>
      </c>
      <c r="G35" s="410">
        <v>-149666</v>
      </c>
      <c r="H35" s="410">
        <v>-74200</v>
      </c>
      <c r="I35" s="459"/>
      <c r="J35" s="262"/>
      <c r="O35" s="208"/>
    </row>
    <row r="36" spans="1:15" ht="15.75">
      <c r="A36" s="302" t="s">
        <v>283</v>
      </c>
      <c r="B36" s="91"/>
      <c r="C36" s="471" t="s">
        <v>594</v>
      </c>
      <c r="D36" s="414">
        <v>-56090</v>
      </c>
      <c r="E36" s="414">
        <v>-28148</v>
      </c>
      <c r="F36" s="414">
        <v>11921</v>
      </c>
      <c r="G36" s="414">
        <v>-17104</v>
      </c>
      <c r="H36" s="414">
        <v>-5000</v>
      </c>
      <c r="I36" s="465"/>
      <c r="J36" s="262"/>
      <c r="O36" s="208"/>
    </row>
    <row r="37" spans="1:15" ht="15.75">
      <c r="A37" s="302"/>
      <c r="B37" s="91"/>
      <c r="C37" s="471" t="s">
        <v>595</v>
      </c>
      <c r="D37" s="414">
        <v>966</v>
      </c>
      <c r="E37" s="414">
        <v>5097</v>
      </c>
      <c r="F37" s="414">
        <v>-4073</v>
      </c>
      <c r="G37" s="414">
        <v>-14842</v>
      </c>
      <c r="H37" s="414">
        <v>-53200</v>
      </c>
      <c r="I37" s="465"/>
      <c r="J37" s="262"/>
      <c r="O37" s="208"/>
    </row>
    <row r="38" spans="1:15" ht="15.75">
      <c r="A38" s="302"/>
      <c r="B38" s="91"/>
      <c r="C38" s="471" t="s">
        <v>596</v>
      </c>
      <c r="D38" s="414">
        <v>-47137</v>
      </c>
      <c r="E38" s="414">
        <v>-6348</v>
      </c>
      <c r="F38" s="414">
        <v>-81906</v>
      </c>
      <c r="G38" s="414">
        <v>-131022</v>
      </c>
      <c r="H38" s="414">
        <v>0</v>
      </c>
      <c r="I38" s="465"/>
      <c r="J38" s="262"/>
      <c r="O38" s="208"/>
    </row>
    <row r="39" spans="1:15" ht="15.75">
      <c r="A39" s="302"/>
      <c r="B39" s="91"/>
      <c r="C39" s="471" t="s">
        <v>597</v>
      </c>
      <c r="D39" s="414">
        <v>48165</v>
      </c>
      <c r="E39" s="414">
        <v>-3299</v>
      </c>
      <c r="F39" s="414">
        <v>4249</v>
      </c>
      <c r="G39" s="414">
        <v>5792</v>
      </c>
      <c r="H39" s="414">
        <v>-1000</v>
      </c>
      <c r="I39" s="465"/>
      <c r="J39" s="262"/>
      <c r="O39" s="208"/>
    </row>
    <row r="40" spans="1:15" ht="15.75">
      <c r="A40" s="302"/>
      <c r="B40" s="91"/>
      <c r="C40" s="471" t="s">
        <v>598</v>
      </c>
      <c r="D40" s="414">
        <v>-13955</v>
      </c>
      <c r="E40" s="414">
        <v>-1137</v>
      </c>
      <c r="F40" s="414">
        <v>9164</v>
      </c>
      <c r="G40" s="414">
        <v>3480</v>
      </c>
      <c r="H40" s="414">
        <v>-15000</v>
      </c>
      <c r="I40" s="465"/>
      <c r="J40" s="262"/>
      <c r="O40" s="208"/>
    </row>
    <row r="41" spans="1:15" ht="15.75">
      <c r="A41" s="302" t="s">
        <v>284</v>
      </c>
      <c r="B41" s="91"/>
      <c r="C41" s="471" t="s">
        <v>599</v>
      </c>
      <c r="D41" s="414">
        <v>-88</v>
      </c>
      <c r="E41" s="414">
        <v>-1552</v>
      </c>
      <c r="F41" s="414">
        <v>-686</v>
      </c>
      <c r="G41" s="414">
        <v>4030</v>
      </c>
      <c r="H41" s="414">
        <v>0</v>
      </c>
      <c r="I41" s="466"/>
      <c r="J41" s="262"/>
      <c r="O41" s="208"/>
    </row>
    <row r="42" spans="1:15" ht="15.75">
      <c r="A42" s="48"/>
      <c r="B42" s="91"/>
      <c r="C42" s="130"/>
      <c r="D42" s="418"/>
      <c r="E42" s="419"/>
      <c r="F42" s="419"/>
      <c r="G42" s="419"/>
      <c r="H42" s="420"/>
      <c r="I42" s="468"/>
      <c r="J42" s="262"/>
      <c r="O42" s="208"/>
    </row>
    <row r="43" spans="1:15" ht="15.75">
      <c r="A43" s="302" t="s">
        <v>285</v>
      </c>
      <c r="B43" s="91"/>
      <c r="C43" s="409" t="s">
        <v>113</v>
      </c>
      <c r="D43" s="410" t="s">
        <v>581</v>
      </c>
      <c r="E43" s="410" t="s">
        <v>581</v>
      </c>
      <c r="F43" s="410" t="s">
        <v>581</v>
      </c>
      <c r="G43" s="410" t="s">
        <v>581</v>
      </c>
      <c r="H43" s="410" t="s">
        <v>581</v>
      </c>
      <c r="I43" s="459"/>
      <c r="J43" s="262"/>
      <c r="O43" s="208"/>
    </row>
    <row r="44" spans="1:15" ht="15.75">
      <c r="A44" s="302" t="s">
        <v>286</v>
      </c>
      <c r="B44" s="91"/>
      <c r="C44" s="409" t="s">
        <v>200</v>
      </c>
      <c r="D44" s="410">
        <v>-52801</v>
      </c>
      <c r="E44" s="410">
        <v>67168</v>
      </c>
      <c r="F44" s="410">
        <v>2384107</v>
      </c>
      <c r="G44" s="410">
        <v>142331</v>
      </c>
      <c r="H44" s="410">
        <v>-7032.350188323452</v>
      </c>
      <c r="I44" s="459"/>
      <c r="J44" s="262"/>
      <c r="O44" s="208"/>
    </row>
    <row r="45" spans="1:15" ht="15.75">
      <c r="A45" s="302" t="s">
        <v>287</v>
      </c>
      <c r="B45" s="91"/>
      <c r="C45" s="471" t="s">
        <v>600</v>
      </c>
      <c r="D45" s="414">
        <v>-32470</v>
      </c>
      <c r="E45" s="414">
        <v>58776</v>
      </c>
      <c r="F45" s="414">
        <v>66286</v>
      </c>
      <c r="G45" s="414">
        <v>123646</v>
      </c>
      <c r="H45" s="414">
        <v>-25915.49999999994</v>
      </c>
      <c r="I45" s="463"/>
      <c r="J45" s="262"/>
      <c r="O45" s="208"/>
    </row>
    <row r="46" spans="1:15" ht="15.75">
      <c r="A46" s="302"/>
      <c r="B46" s="91"/>
      <c r="C46" s="471" t="s">
        <v>601</v>
      </c>
      <c r="D46" s="414"/>
      <c r="E46" s="414"/>
      <c r="F46" s="414">
        <v>2273716</v>
      </c>
      <c r="G46" s="414">
        <v>73549</v>
      </c>
      <c r="H46" s="414">
        <v>10967</v>
      </c>
      <c r="I46" s="463"/>
      <c r="J46" s="262"/>
      <c r="O46" s="208"/>
    </row>
    <row r="47" spans="1:15" ht="15.75">
      <c r="A47" s="302"/>
      <c r="B47" s="91"/>
      <c r="C47" s="471" t="s">
        <v>602</v>
      </c>
      <c r="D47" s="414">
        <v>-22581</v>
      </c>
      <c r="E47" s="414">
        <v>4877</v>
      </c>
      <c r="F47" s="414">
        <v>40009</v>
      </c>
      <c r="G47" s="414">
        <v>-54044</v>
      </c>
      <c r="H47" s="414">
        <v>7916.181811676496</v>
      </c>
      <c r="I47" s="463"/>
      <c r="J47" s="262"/>
      <c r="O47" s="208"/>
    </row>
    <row r="48" spans="1:15" ht="15.75">
      <c r="A48" s="302" t="s">
        <v>288</v>
      </c>
      <c r="B48" s="91"/>
      <c r="C48" s="471" t="s">
        <v>603</v>
      </c>
      <c r="D48" s="414">
        <v>2250</v>
      </c>
      <c r="E48" s="414">
        <v>3515</v>
      </c>
      <c r="F48" s="414">
        <v>4096</v>
      </c>
      <c r="G48" s="414">
        <v>-820</v>
      </c>
      <c r="H48" s="414">
        <v>-0.03200000000651926</v>
      </c>
      <c r="I48" s="463"/>
      <c r="J48" s="262"/>
      <c r="O48" s="208"/>
    </row>
    <row r="49" spans="1:15" ht="15.75">
      <c r="A49" s="302"/>
      <c r="B49" s="91"/>
      <c r="C49" s="36"/>
      <c r="D49" s="416"/>
      <c r="E49" s="332"/>
      <c r="F49" s="332"/>
      <c r="G49" s="332"/>
      <c r="H49" s="417"/>
      <c r="I49" s="459"/>
      <c r="J49" s="262"/>
      <c r="O49" s="208"/>
    </row>
    <row r="50" spans="1:15" ht="15.75">
      <c r="A50" s="302" t="s">
        <v>289</v>
      </c>
      <c r="B50" s="91"/>
      <c r="C50" s="409" t="s">
        <v>66</v>
      </c>
      <c r="D50" s="410">
        <v>-101405</v>
      </c>
      <c r="E50" s="410">
        <v>-156758</v>
      </c>
      <c r="F50" s="410">
        <v>-177064</v>
      </c>
      <c r="G50" s="410">
        <v>-30398</v>
      </c>
      <c r="H50" s="410">
        <v>-772195.8647232039</v>
      </c>
      <c r="I50" s="459"/>
      <c r="J50" s="262"/>
      <c r="O50" s="208"/>
    </row>
    <row r="51" spans="1:15" ht="15.75">
      <c r="A51" s="302" t="s">
        <v>290</v>
      </c>
      <c r="B51" s="136"/>
      <c r="C51" s="472" t="s">
        <v>604</v>
      </c>
      <c r="D51" s="414">
        <v>-67360</v>
      </c>
      <c r="E51" s="414">
        <v>-156697</v>
      </c>
      <c r="F51" s="414">
        <v>-95386</v>
      </c>
      <c r="G51" s="414">
        <v>-83654</v>
      </c>
      <c r="H51" s="414">
        <v>-117562.3</v>
      </c>
      <c r="I51" s="463"/>
      <c r="J51" s="262"/>
      <c r="O51" s="208"/>
    </row>
    <row r="52" spans="1:15" ht="15.75">
      <c r="A52" s="302"/>
      <c r="B52" s="136"/>
      <c r="C52" s="472" t="s">
        <v>605</v>
      </c>
      <c r="D52" s="414">
        <v>-5128</v>
      </c>
      <c r="E52" s="414">
        <v>-2518</v>
      </c>
      <c r="F52" s="414">
        <v>-3718</v>
      </c>
      <c r="G52" s="414">
        <v>-5171</v>
      </c>
      <c r="H52" s="414">
        <v>-5451.764723203845</v>
      </c>
      <c r="I52" s="463"/>
      <c r="J52" s="262"/>
      <c r="O52" s="208"/>
    </row>
    <row r="53" spans="1:15" ht="15.75">
      <c r="A53" s="302"/>
      <c r="B53" s="136"/>
      <c r="C53" s="472" t="s">
        <v>606</v>
      </c>
      <c r="D53" s="414">
        <v>-4118</v>
      </c>
      <c r="E53" s="414">
        <v>0</v>
      </c>
      <c r="F53" s="414">
        <v>0</v>
      </c>
      <c r="G53" s="414">
        <v>0</v>
      </c>
      <c r="H53" s="414">
        <v>0</v>
      </c>
      <c r="I53" s="463"/>
      <c r="J53" s="262"/>
      <c r="O53" s="208"/>
    </row>
    <row r="54" spans="1:15" ht="15.75">
      <c r="A54" s="302"/>
      <c r="B54" s="136"/>
      <c r="C54" s="472" t="s">
        <v>607</v>
      </c>
      <c r="D54" s="414">
        <v>-18800</v>
      </c>
      <c r="E54" s="414">
        <v>18800</v>
      </c>
      <c r="F54" s="414">
        <v>0</v>
      </c>
      <c r="G54" s="414">
        <v>0</v>
      </c>
      <c r="H54" s="414">
        <v>0</v>
      </c>
      <c r="I54" s="463"/>
      <c r="J54" s="262"/>
      <c r="O54" s="208"/>
    </row>
    <row r="55" spans="1:15" ht="15.75">
      <c r="A55" s="302"/>
      <c r="B55" s="136"/>
      <c r="C55" s="472" t="s">
        <v>608</v>
      </c>
      <c r="D55" s="414">
        <v>-2926</v>
      </c>
      <c r="E55" s="414">
        <v>0</v>
      </c>
      <c r="F55" s="414">
        <v>0</v>
      </c>
      <c r="G55" s="414">
        <v>-21632</v>
      </c>
      <c r="H55" s="414">
        <v>0</v>
      </c>
      <c r="I55" s="469"/>
      <c r="J55" s="262"/>
      <c r="O55" s="208"/>
    </row>
    <row r="56" spans="1:15" ht="15.75">
      <c r="A56" s="302"/>
      <c r="B56" s="136"/>
      <c r="C56" s="472" t="s">
        <v>609</v>
      </c>
      <c r="D56" s="414">
        <v>0</v>
      </c>
      <c r="E56" s="414">
        <v>-7332</v>
      </c>
      <c r="F56" s="414">
        <v>0</v>
      </c>
      <c r="G56" s="414">
        <v>0</v>
      </c>
      <c r="H56" s="414">
        <v>0</v>
      </c>
      <c r="I56" s="463"/>
      <c r="J56" s="262"/>
      <c r="O56" s="208"/>
    </row>
    <row r="57" spans="1:15" ht="15.75">
      <c r="A57" s="302"/>
      <c r="B57" s="136"/>
      <c r="C57" s="472" t="s">
        <v>610</v>
      </c>
      <c r="D57" s="414">
        <v>0</v>
      </c>
      <c r="E57" s="414">
        <v>-9011</v>
      </c>
      <c r="F57" s="414">
        <v>5779</v>
      </c>
      <c r="G57" s="414">
        <v>0</v>
      </c>
      <c r="H57" s="414">
        <v>0</v>
      </c>
      <c r="I57" s="463"/>
      <c r="J57" s="262"/>
      <c r="O57" s="208"/>
    </row>
    <row r="58" spans="1:15" ht="15.75">
      <c r="A58" s="302"/>
      <c r="B58" s="136"/>
      <c r="C58" s="472" t="s">
        <v>611</v>
      </c>
      <c r="D58" s="414">
        <v>0</v>
      </c>
      <c r="E58" s="414">
        <v>0</v>
      </c>
      <c r="F58" s="414">
        <v>-35000</v>
      </c>
      <c r="G58" s="414">
        <v>0</v>
      </c>
      <c r="H58" s="414">
        <v>0</v>
      </c>
      <c r="I58" s="463"/>
      <c r="J58" s="262"/>
      <c r="O58" s="208"/>
    </row>
    <row r="59" spans="1:15" ht="15.75">
      <c r="A59" s="302"/>
      <c r="B59" s="136"/>
      <c r="C59" s="472" t="s">
        <v>612</v>
      </c>
      <c r="D59" s="414">
        <v>0</v>
      </c>
      <c r="E59" s="414">
        <v>0</v>
      </c>
      <c r="F59" s="414">
        <v>-48739</v>
      </c>
      <c r="G59" s="414">
        <v>-54907</v>
      </c>
      <c r="H59" s="414">
        <v>0</v>
      </c>
      <c r="I59" s="463"/>
      <c r="J59" s="262"/>
      <c r="O59" s="208"/>
    </row>
    <row r="60" spans="1:15" ht="15.75">
      <c r="A60" s="302"/>
      <c r="B60" s="136"/>
      <c r="C60" s="472" t="s">
        <v>613</v>
      </c>
      <c r="D60" s="414"/>
      <c r="E60" s="414"/>
      <c r="F60" s="414"/>
      <c r="G60" s="414">
        <v>101090</v>
      </c>
      <c r="H60" s="414">
        <v>0</v>
      </c>
      <c r="I60" s="469"/>
      <c r="J60" s="262"/>
      <c r="O60" s="208"/>
    </row>
    <row r="61" spans="1:15" ht="15.75">
      <c r="A61" s="302"/>
      <c r="B61" s="136"/>
      <c r="C61" s="472" t="s">
        <v>614</v>
      </c>
      <c r="D61" s="414">
        <v>-3073</v>
      </c>
      <c r="E61" s="414">
        <v>0</v>
      </c>
      <c r="F61" s="414">
        <v>0</v>
      </c>
      <c r="G61" s="414">
        <v>0</v>
      </c>
      <c r="H61" s="414">
        <v>0</v>
      </c>
      <c r="I61" s="463"/>
      <c r="J61" s="262"/>
      <c r="O61" s="208"/>
    </row>
    <row r="62" spans="1:15" ht="15.75">
      <c r="A62" s="302"/>
      <c r="B62" s="136"/>
      <c r="C62" s="472" t="s">
        <v>615</v>
      </c>
      <c r="D62" s="414"/>
      <c r="E62" s="414"/>
      <c r="F62" s="414"/>
      <c r="G62" s="414">
        <v>33876</v>
      </c>
      <c r="H62" s="414">
        <v>-33786</v>
      </c>
      <c r="I62" s="463"/>
      <c r="J62" s="262"/>
      <c r="O62" s="208"/>
    </row>
    <row r="63" spans="1:15" ht="15.75">
      <c r="A63" s="302" t="s">
        <v>291</v>
      </c>
      <c r="B63" s="136"/>
      <c r="C63" s="472" t="s">
        <v>616</v>
      </c>
      <c r="D63" s="414"/>
      <c r="E63" s="414"/>
      <c r="F63" s="414"/>
      <c r="G63" s="414"/>
      <c r="H63" s="414">
        <v>-590334</v>
      </c>
      <c r="I63" s="463"/>
      <c r="J63" s="262"/>
      <c r="O63" s="208"/>
    </row>
    <row r="64" spans="1:15" ht="15.75">
      <c r="A64" s="302" t="s">
        <v>292</v>
      </c>
      <c r="B64" s="136"/>
      <c r="C64" s="472" t="s">
        <v>617</v>
      </c>
      <c r="D64" s="414"/>
      <c r="E64" s="414"/>
      <c r="F64" s="414"/>
      <c r="G64" s="414"/>
      <c r="H64" s="414">
        <v>-9561.8</v>
      </c>
      <c r="I64" s="463"/>
      <c r="J64" s="262"/>
      <c r="O64" s="208"/>
    </row>
    <row r="65" spans="1:15" ht="15.75">
      <c r="A65" s="302" t="s">
        <v>293</v>
      </c>
      <c r="B65" s="136"/>
      <c r="C65" s="472" t="s">
        <v>618</v>
      </c>
      <c r="D65" s="414"/>
      <c r="E65" s="414"/>
      <c r="F65" s="414"/>
      <c r="G65" s="414"/>
      <c r="H65" s="414">
        <v>-25000</v>
      </c>
      <c r="I65" s="463"/>
      <c r="J65" s="262"/>
      <c r="O65" s="208"/>
    </row>
    <row r="66" spans="1:15" ht="15.75">
      <c r="A66" s="302" t="s">
        <v>294</v>
      </c>
      <c r="B66" s="136"/>
      <c r="C66" s="472" t="s">
        <v>619</v>
      </c>
      <c r="D66" s="414"/>
      <c r="E66" s="414"/>
      <c r="F66" s="414"/>
      <c r="G66" s="414"/>
      <c r="H66" s="414">
        <v>9500</v>
      </c>
      <c r="I66" s="463"/>
      <c r="J66" s="262"/>
      <c r="O66" s="208"/>
    </row>
    <row r="67" spans="1:15" ht="16.5" thickBot="1">
      <c r="A67" s="302"/>
      <c r="B67" s="136"/>
      <c r="C67" s="130"/>
      <c r="D67" s="421"/>
      <c r="E67" s="422"/>
      <c r="F67" s="422"/>
      <c r="G67" s="422"/>
      <c r="H67" s="423"/>
      <c r="I67" s="140"/>
      <c r="J67" s="262"/>
      <c r="O67" s="208"/>
    </row>
    <row r="68" spans="1:15" ht="17.25" thickBot="1" thickTop="1">
      <c r="A68" s="302" t="s">
        <v>295</v>
      </c>
      <c r="B68" s="136"/>
      <c r="C68" s="115" t="s">
        <v>59</v>
      </c>
      <c r="D68" s="330">
        <v>-973853</v>
      </c>
      <c r="E68" s="330">
        <v>-960561</v>
      </c>
      <c r="F68" s="330">
        <v>1000890</v>
      </c>
      <c r="G68" s="330">
        <v>-710919</v>
      </c>
      <c r="H68" s="331">
        <v>-1917077.3408630798</v>
      </c>
      <c r="I68" s="141"/>
      <c r="J68" s="261"/>
      <c r="O68" s="208"/>
    </row>
    <row r="69" spans="1:11" ht="16.5" thickTop="1">
      <c r="A69" s="100"/>
      <c r="B69" s="136"/>
      <c r="C69" s="49" t="s">
        <v>42</v>
      </c>
      <c r="D69" s="221"/>
      <c r="E69" s="221"/>
      <c r="F69" s="221"/>
      <c r="G69" s="232"/>
      <c r="H69" s="221"/>
      <c r="I69" s="221"/>
      <c r="J69" s="262"/>
      <c r="K69" s="208"/>
    </row>
    <row r="70" spans="1:11" ht="9" customHeight="1">
      <c r="A70" s="100"/>
      <c r="B70" s="136"/>
      <c r="C70" s="50"/>
      <c r="D70" s="221"/>
      <c r="E70" s="221"/>
      <c r="F70" s="221"/>
      <c r="G70" s="221"/>
      <c r="H70" s="221"/>
      <c r="I70" s="221"/>
      <c r="J70" s="262"/>
      <c r="K70" s="208"/>
    </row>
    <row r="71" spans="1:11" s="224" customFormat="1" ht="15.75">
      <c r="A71" s="100"/>
      <c r="B71" s="175"/>
      <c r="C71" s="150" t="s">
        <v>131</v>
      </c>
      <c r="E71" s="221"/>
      <c r="F71" s="221"/>
      <c r="G71" s="221"/>
      <c r="H71" s="221"/>
      <c r="I71" s="221"/>
      <c r="J71" s="262"/>
      <c r="K71" s="208"/>
    </row>
    <row r="72" spans="1:11" ht="15.75">
      <c r="A72" s="100"/>
      <c r="B72" s="136"/>
      <c r="C72" s="47" t="s">
        <v>134</v>
      </c>
      <c r="D72" s="221"/>
      <c r="E72" s="221"/>
      <c r="F72" s="221"/>
      <c r="G72" s="221"/>
      <c r="H72" s="221"/>
      <c r="I72" s="221"/>
      <c r="J72" s="262"/>
      <c r="K72" s="208"/>
    </row>
    <row r="73" spans="1:12" ht="12" customHeight="1" thickBot="1">
      <c r="A73" s="108"/>
      <c r="B73" s="137"/>
      <c r="C73" s="51"/>
      <c r="D73" s="263"/>
      <c r="E73" s="263"/>
      <c r="F73" s="263"/>
      <c r="G73" s="263"/>
      <c r="H73" s="263"/>
      <c r="I73" s="263"/>
      <c r="J73" s="264"/>
      <c r="L73" s="208"/>
    </row>
    <row r="74" ht="16.5" thickTop="1">
      <c r="D74" s="265"/>
    </row>
    <row r="75" ht="15">
      <c r="C75" s="266"/>
    </row>
    <row r="76" spans="2:10" ht="30" customHeight="1">
      <c r="B76" s="178" t="s">
        <v>167</v>
      </c>
      <c r="C76" s="191"/>
      <c r="D76" s="523" t="str">
        <f>IF(COUNTA(D8:H8,D11:H17,D21:H21,D25:H25,D27:H27,D35:H35,D43:H44,D50:H50,D68:H68)/80*100=100,"OK - Table 2A is fully completed","WARNING - Table 2A is not fully completed, please fill in figure, L, M or 0")</f>
        <v>OK - Table 2A is fully completed</v>
      </c>
      <c r="E76" s="523"/>
      <c r="F76" s="523"/>
      <c r="G76" s="523"/>
      <c r="H76" s="523"/>
      <c r="I76" s="267"/>
      <c r="J76" s="217"/>
    </row>
    <row r="77" spans="2:10" ht="15">
      <c r="B77" s="181" t="s">
        <v>168</v>
      </c>
      <c r="C77" s="110"/>
      <c r="D77" s="37"/>
      <c r="E77" s="37"/>
      <c r="F77" s="37"/>
      <c r="G77" s="37"/>
      <c r="H77" s="37"/>
      <c r="I77" s="243"/>
      <c r="J77" s="218"/>
    </row>
    <row r="78" spans="2:10" ht="23.25">
      <c r="B78" s="192"/>
      <c r="C78" s="193" t="s">
        <v>561</v>
      </c>
      <c r="D78" s="368">
        <f>IF(D68="M",0,D68)-IF(D8="M",0,D8)-IF(D11="M",0,D11)-IF(D21="M",0,D21)-IF(D25="M",0,D25)-IF(D27="M",0,D27)-IF(D35="M",0,D35)-IF(D43="M",0,D43)-IF(D44="M",0,D44)-IF(D50="M",0,D50)</f>
        <v>0</v>
      </c>
      <c r="E78" s="368">
        <f>IF(E68="M",0,E68)-IF(E8="M",0,E8)-IF(E11="M",0,E11)-IF(E21="M",0,E21)-IF(E25="M",0,E25)-IF(E27="M",0,E27)-IF(E35="M",0,E35)-IF(E43="M",0,E43)-IF(E44="M",0,E44)-IF(E50="M",0,E50)</f>
        <v>0</v>
      </c>
      <c r="F78" s="368">
        <f>IF(F68="M",0,F68)-IF(F8="M",0,F8)-IF(F11="M",0,F11)-IF(F21="M",0,F21)-IF(F25="M",0,F25)-IF(F27="M",0,F27)-IF(F35="M",0,F35)-IF(F43="M",0,F43)-IF(F44="M",0,F44)-IF(F50="M",0,F50)</f>
        <v>0</v>
      </c>
      <c r="G78" s="368">
        <f>IF(G68="M",0,G68)-IF(G8="M",0,G8)-IF(G11="M",0,G11)-IF(G21="M",0,G21)-IF(G25="M",0,G25)-IF(G27="M",0,G27)-IF(G35="M",0,G35)-IF(G43="M",0,G43)-IF(G44="M",0,G44)-IF(G50="M",0,G50)</f>
        <v>0</v>
      </c>
      <c r="H78" s="368">
        <f>IF(H68="M",0,H68)-IF(H8="M",0,H8)-IF(H11="M",0,H11)-IF(H21="M",0,H21)-IF(H25="M",0,H25)-IF(H27="M",0,H27)-IF(H35="M",0,H35)-IF(H43="M",0,H43)-IF(H44="M",0,H44)-IF(H50="M",0,H50)</f>
        <v>0</v>
      </c>
      <c r="I78" s="243"/>
      <c r="J78" s="218"/>
    </row>
    <row r="79" spans="2:10" ht="15.75">
      <c r="B79" s="192"/>
      <c r="C79" s="193" t="s">
        <v>174</v>
      </c>
      <c r="D79" s="368">
        <f>IF(D11="M",0,D11)-IF(D12="M",0,D12)-IF(D13="M",0,D13)-IF(D14="M",0,D14)-IF(D15="M",0,D15)-IF(D16="M",0,D16)</f>
        <v>0</v>
      </c>
      <c r="E79" s="368">
        <f>IF(E11="M",0,E11)-IF(E12="M",0,E12)-IF(E13="M",0,E13)-IF(E14="M",0,E14)-IF(E15="M",0,E15)-IF(E16="M",0,E16)</f>
        <v>0</v>
      </c>
      <c r="F79" s="368">
        <f>IF(F11="M",0,F11)-IF(F12="M",0,F12)-IF(F13="M",0,F13)-IF(F14="M",0,F14)-IF(F15="M",0,F15)-IF(F16="M",0,F16)</f>
        <v>0</v>
      </c>
      <c r="G79" s="368">
        <f>IF(G11="M",0,G11)-IF(G12="M",0,G12)-IF(G13="M",0,G13)-IF(G14="M",0,G14)-IF(G15="M",0,G15)-IF(G16="M",0,G16)</f>
        <v>0</v>
      </c>
      <c r="H79" s="368">
        <f>IF(H11="M",0,H11)-IF(H12="M",0,H12)-IF(H13="M",0,H13)-IF(H14="M",0,H14)-IF(H15="M",0,H15)-IF(H16="M",0,H16)</f>
        <v>-2.7284841053187847E-12</v>
      </c>
      <c r="I79" s="243"/>
      <c r="J79" s="218"/>
    </row>
    <row r="80" spans="2:10" ht="15.75">
      <c r="B80" s="192"/>
      <c r="C80" s="193" t="s">
        <v>175</v>
      </c>
      <c r="D80" s="368">
        <f>D50-SUM(D51:D67)</f>
        <v>0</v>
      </c>
      <c r="E80" s="368">
        <f>E50-SUM(E51:E67)</f>
        <v>0</v>
      </c>
      <c r="F80" s="368">
        <f>F50-SUM(F51:F67)</f>
        <v>0</v>
      </c>
      <c r="G80" s="368">
        <f>G50-SUM(G51:G67)</f>
        <v>0</v>
      </c>
      <c r="H80" s="368">
        <f>H50-SUM(H51:H67)</f>
        <v>0</v>
      </c>
      <c r="I80" s="243"/>
      <c r="J80" s="218"/>
    </row>
    <row r="81" spans="1:10" ht="15.75">
      <c r="A81" s="225"/>
      <c r="B81" s="195" t="s">
        <v>176</v>
      </c>
      <c r="C81" s="193"/>
      <c r="D81" s="366"/>
      <c r="E81" s="366"/>
      <c r="F81" s="366"/>
      <c r="G81" s="366"/>
      <c r="H81" s="366"/>
      <c r="I81" s="243"/>
      <c r="J81" s="218"/>
    </row>
    <row r="82" spans="1:10" ht="15.75">
      <c r="A82" s="225"/>
      <c r="B82" s="196"/>
      <c r="C82" s="197" t="s">
        <v>177</v>
      </c>
      <c r="D82" s="367">
        <f>IF('Table 1'!E11="M",0,'Table 1'!E11)-IF('Table 2A'!D68="M",0,'Table 2A'!D68)</f>
        <v>0</v>
      </c>
      <c r="E82" s="367">
        <f>IF('Table 1'!F11="M",0,'Table 1'!F11)-IF('Table 2A'!E68="M",0,'Table 2A'!E68)</f>
        <v>0</v>
      </c>
      <c r="F82" s="367">
        <f>IF('Table 1'!G11="M",0,'Table 1'!G11)-IF('Table 2A'!F68="M",0,'Table 2A'!F68)</f>
        <v>0</v>
      </c>
      <c r="G82" s="367">
        <f>IF('Table 1'!H11="M",0,'Table 1'!H11)-IF('Table 2A'!G68="M",0,'Table 2A'!G68)</f>
        <v>0</v>
      </c>
      <c r="H82" s="367">
        <f>IF('Table 1'!I11="M",0,'Table 1'!I11)-IF('Table 2A'!H68="M",0,'Table 2A'!H68)</f>
        <v>0</v>
      </c>
      <c r="I82" s="268"/>
      <c r="J82" s="269"/>
    </row>
    <row r="83" ht="15">
      <c r="A83" s="225"/>
    </row>
    <row r="84" ht="15">
      <c r="A84" s="225"/>
    </row>
  </sheetData>
  <sheetProtection password="CA3F" sheet="1" objects="1" scenarios="1" insertRows="0" deleteRows="0"/>
  <mergeCells count="1">
    <mergeCell ref="D76:H76"/>
  </mergeCells>
  <conditionalFormatting sqref="D76:H76">
    <cfRule type="expression" priority="1" dxfId="15" stopIfTrue="1">
      <formula>COUNTA(D8:H8,D11:H17,D21:H21,D25:H25,D27:H27,D35:H35,D43:H44,D50:H50,D68:H68)/80*100&lt;&gt;100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1" hidden="1" customWidth="1"/>
    <col min="2" max="2" width="3.77734375" style="147" customWidth="1"/>
    <col min="3" max="3" width="58.10546875" style="227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197</v>
      </c>
      <c r="D1" s="233"/>
      <c r="L1" s="445" t="s">
        <v>572</v>
      </c>
      <c r="M1" s="445" t="s">
        <v>578</v>
      </c>
    </row>
    <row r="2" spans="1:12" ht="11.25" customHeight="1" thickBot="1">
      <c r="A2" s="34"/>
      <c r="B2" s="111"/>
      <c r="C2" s="45"/>
      <c r="D2" s="248"/>
      <c r="K2" s="208"/>
      <c r="L2" s="445" t="s">
        <v>573</v>
      </c>
    </row>
    <row r="3" spans="1:12" ht="16.5" thickTop="1">
      <c r="A3" s="112"/>
      <c r="B3" s="113"/>
      <c r="C3" s="46"/>
      <c r="D3" s="249"/>
      <c r="E3" s="250"/>
      <c r="F3" s="250"/>
      <c r="G3" s="250"/>
      <c r="H3" s="250"/>
      <c r="I3" s="250"/>
      <c r="J3" s="251"/>
      <c r="K3" s="208"/>
      <c r="L3" s="445" t="s">
        <v>574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1"/>
      <c r="J4" s="254"/>
      <c r="L4" s="445" t="s">
        <v>575</v>
      </c>
      <c r="O4" s="208"/>
    </row>
    <row r="5" spans="1:15" ht="15.75">
      <c r="A5" s="114"/>
      <c r="B5" s="57"/>
      <c r="C5" s="223" t="s">
        <v>632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2"/>
      <c r="J5" s="254"/>
      <c r="O5" s="208"/>
    </row>
    <row r="6" spans="1:15" ht="15.75">
      <c r="A6" s="114"/>
      <c r="B6" s="57"/>
      <c r="C6" s="450" t="str">
        <f>'Cover page'!E14</f>
        <v>Date: 30/09/2013</v>
      </c>
      <c r="D6" s="256"/>
      <c r="E6" s="256"/>
      <c r="F6" s="256"/>
      <c r="G6" s="257"/>
      <c r="H6" s="258"/>
      <c r="I6" s="259"/>
      <c r="J6" s="254"/>
      <c r="O6" s="208"/>
    </row>
    <row r="7" spans="1:15" ht="10.5" customHeight="1" thickBot="1">
      <c r="A7" s="114"/>
      <c r="B7" s="57"/>
      <c r="C7" s="148"/>
      <c r="D7" s="260"/>
      <c r="E7" s="260"/>
      <c r="F7" s="260"/>
      <c r="G7" s="260"/>
      <c r="H7" s="273"/>
      <c r="I7" s="240"/>
      <c r="J7" s="254"/>
      <c r="O7" s="208"/>
    </row>
    <row r="8" spans="1:15" ht="17.25" thickBot="1" thickTop="1">
      <c r="A8" s="302" t="s">
        <v>296</v>
      </c>
      <c r="B8" s="57"/>
      <c r="C8" s="128" t="s">
        <v>67</v>
      </c>
      <c r="D8" s="458" t="s">
        <v>581</v>
      </c>
      <c r="E8" s="458" t="s">
        <v>581</v>
      </c>
      <c r="F8" s="458" t="s">
        <v>581</v>
      </c>
      <c r="G8" s="458" t="s">
        <v>581</v>
      </c>
      <c r="H8" s="458" t="s">
        <v>581</v>
      </c>
      <c r="I8" s="151"/>
      <c r="J8" s="261"/>
      <c r="O8" s="208"/>
    </row>
    <row r="9" spans="1:15" ht="16.5" thickTop="1">
      <c r="A9" s="302"/>
      <c r="B9" s="57"/>
      <c r="C9" s="133" t="s">
        <v>122</v>
      </c>
      <c r="D9" s="473" t="s">
        <v>581</v>
      </c>
      <c r="E9" s="473" t="s">
        <v>581</v>
      </c>
      <c r="F9" s="473" t="s">
        <v>581</v>
      </c>
      <c r="G9" s="473" t="s">
        <v>581</v>
      </c>
      <c r="H9" s="473" t="s">
        <v>581</v>
      </c>
      <c r="I9" s="432"/>
      <c r="J9" s="262"/>
      <c r="O9" s="208"/>
    </row>
    <row r="10" spans="1:15" ht="11.25" customHeight="1">
      <c r="A10" s="302"/>
      <c r="B10" s="57"/>
      <c r="C10" s="133"/>
      <c r="D10" s="474"/>
      <c r="E10" s="475"/>
      <c r="F10" s="475"/>
      <c r="G10" s="475"/>
      <c r="H10" s="475"/>
      <c r="I10" s="408"/>
      <c r="J10" s="262"/>
      <c r="O10" s="208"/>
    </row>
    <row r="11" spans="1:15" ht="15.75">
      <c r="A11" s="302" t="s">
        <v>297</v>
      </c>
      <c r="B11" s="129"/>
      <c r="C11" s="426" t="s">
        <v>133</v>
      </c>
      <c r="D11" s="453" t="s">
        <v>581</v>
      </c>
      <c r="E11" s="453" t="s">
        <v>581</v>
      </c>
      <c r="F11" s="453" t="s">
        <v>581</v>
      </c>
      <c r="G11" s="453" t="s">
        <v>581</v>
      </c>
      <c r="H11" s="453" t="s">
        <v>581</v>
      </c>
      <c r="I11" s="411"/>
      <c r="J11" s="262"/>
      <c r="O11" s="208"/>
    </row>
    <row r="12" spans="1:15" ht="15.75">
      <c r="A12" s="302" t="s">
        <v>298</v>
      </c>
      <c r="B12" s="57"/>
      <c r="C12" s="427" t="s">
        <v>72</v>
      </c>
      <c r="D12" s="453" t="s">
        <v>581</v>
      </c>
      <c r="E12" s="453" t="s">
        <v>581</v>
      </c>
      <c r="F12" s="453" t="s">
        <v>581</v>
      </c>
      <c r="G12" s="453" t="s">
        <v>581</v>
      </c>
      <c r="H12" s="453" t="s">
        <v>581</v>
      </c>
      <c r="I12" s="411"/>
      <c r="J12" s="262"/>
      <c r="O12" s="208"/>
    </row>
    <row r="13" spans="1:15" ht="15.75">
      <c r="A13" s="302" t="s">
        <v>299</v>
      </c>
      <c r="B13" s="57"/>
      <c r="C13" s="428" t="s">
        <v>73</v>
      </c>
      <c r="D13" s="453" t="s">
        <v>581</v>
      </c>
      <c r="E13" s="453" t="s">
        <v>581</v>
      </c>
      <c r="F13" s="453" t="s">
        <v>581</v>
      </c>
      <c r="G13" s="453" t="s">
        <v>581</v>
      </c>
      <c r="H13" s="453" t="s">
        <v>581</v>
      </c>
      <c r="I13" s="411"/>
      <c r="J13" s="262"/>
      <c r="O13" s="208"/>
    </row>
    <row r="14" spans="1:15" ht="15.75">
      <c r="A14" s="302" t="s">
        <v>300</v>
      </c>
      <c r="B14" s="57"/>
      <c r="C14" s="428" t="s">
        <v>41</v>
      </c>
      <c r="D14" s="453" t="s">
        <v>581</v>
      </c>
      <c r="E14" s="453" t="s">
        <v>581</v>
      </c>
      <c r="F14" s="453" t="s">
        <v>581</v>
      </c>
      <c r="G14" s="453" t="s">
        <v>581</v>
      </c>
      <c r="H14" s="453" t="s">
        <v>581</v>
      </c>
      <c r="I14" s="411"/>
      <c r="J14" s="262"/>
      <c r="O14" s="208"/>
    </row>
    <row r="15" spans="1:15" ht="15.75">
      <c r="A15" s="302" t="s">
        <v>301</v>
      </c>
      <c r="B15" s="57"/>
      <c r="C15" s="429" t="s">
        <v>128</v>
      </c>
      <c r="D15" s="453" t="s">
        <v>581</v>
      </c>
      <c r="E15" s="453" t="s">
        <v>581</v>
      </c>
      <c r="F15" s="453" t="s">
        <v>581</v>
      </c>
      <c r="G15" s="453" t="s">
        <v>581</v>
      </c>
      <c r="H15" s="453" t="s">
        <v>581</v>
      </c>
      <c r="I15" s="411"/>
      <c r="J15" s="262"/>
      <c r="O15" s="208"/>
    </row>
    <row r="16" spans="1:15" ht="15.75">
      <c r="A16" s="302" t="s">
        <v>302</v>
      </c>
      <c r="B16" s="57"/>
      <c r="C16" s="430" t="s">
        <v>557</v>
      </c>
      <c r="D16" s="457"/>
      <c r="E16" s="457"/>
      <c r="F16" s="457"/>
      <c r="G16" s="457"/>
      <c r="H16" s="457"/>
      <c r="I16" s="415"/>
      <c r="J16" s="262"/>
      <c r="O16" s="208"/>
    </row>
    <row r="17" spans="1:15" ht="15.75">
      <c r="A17" s="302" t="s">
        <v>303</v>
      </c>
      <c r="B17" s="57"/>
      <c r="C17" s="430" t="s">
        <v>558</v>
      </c>
      <c r="D17" s="457"/>
      <c r="E17" s="457"/>
      <c r="F17" s="457"/>
      <c r="G17" s="457"/>
      <c r="H17" s="457"/>
      <c r="I17" s="415"/>
      <c r="J17" s="262"/>
      <c r="O17" s="208"/>
    </row>
    <row r="18" spans="1:15" ht="15.75">
      <c r="A18" s="302"/>
      <c r="B18" s="57"/>
      <c r="C18" s="36"/>
      <c r="D18" s="476"/>
      <c r="E18" s="454"/>
      <c r="F18" s="454"/>
      <c r="G18" s="454"/>
      <c r="H18" s="454"/>
      <c r="I18" s="411"/>
      <c r="J18" s="262"/>
      <c r="O18" s="208"/>
    </row>
    <row r="19" spans="1:15" ht="15.75">
      <c r="A19" s="302" t="s">
        <v>304</v>
      </c>
      <c r="B19" s="57"/>
      <c r="C19" s="426" t="s">
        <v>166</v>
      </c>
      <c r="D19" s="455" t="s">
        <v>581</v>
      </c>
      <c r="E19" s="455" t="s">
        <v>581</v>
      </c>
      <c r="F19" s="455" t="s">
        <v>581</v>
      </c>
      <c r="G19" s="455" t="s">
        <v>581</v>
      </c>
      <c r="H19" s="455" t="s">
        <v>581</v>
      </c>
      <c r="I19" s="411"/>
      <c r="J19" s="262"/>
      <c r="O19" s="208"/>
    </row>
    <row r="20" spans="1:15" ht="15.75">
      <c r="A20" s="302" t="s">
        <v>305</v>
      </c>
      <c r="B20" s="57"/>
      <c r="C20" s="430" t="s">
        <v>101</v>
      </c>
      <c r="D20" s="457"/>
      <c r="E20" s="457"/>
      <c r="F20" s="457"/>
      <c r="G20" s="457"/>
      <c r="H20" s="457"/>
      <c r="I20" s="415"/>
      <c r="J20" s="262"/>
      <c r="O20" s="208"/>
    </row>
    <row r="21" spans="1:15" ht="15.75">
      <c r="A21" s="302" t="s">
        <v>306</v>
      </c>
      <c r="B21" s="57"/>
      <c r="C21" s="430" t="s">
        <v>102</v>
      </c>
      <c r="D21" s="457"/>
      <c r="E21" s="457"/>
      <c r="F21" s="457"/>
      <c r="G21" s="457"/>
      <c r="H21" s="457"/>
      <c r="I21" s="415"/>
      <c r="J21" s="262"/>
      <c r="O21" s="208"/>
    </row>
    <row r="22" spans="1:15" ht="15.75">
      <c r="A22" s="303"/>
      <c r="B22" s="57"/>
      <c r="C22" s="130"/>
      <c r="D22" s="476"/>
      <c r="E22" s="454"/>
      <c r="F22" s="454"/>
      <c r="G22" s="454"/>
      <c r="H22" s="454"/>
      <c r="I22" s="411"/>
      <c r="J22" s="262"/>
      <c r="O22" s="208"/>
    </row>
    <row r="23" spans="1:15" ht="15.75">
      <c r="A23" s="302" t="s">
        <v>307</v>
      </c>
      <c r="B23" s="129"/>
      <c r="C23" s="426" t="s">
        <v>70</v>
      </c>
      <c r="D23" s="455" t="s">
        <v>581</v>
      </c>
      <c r="E23" s="455" t="s">
        <v>581</v>
      </c>
      <c r="F23" s="455" t="s">
        <v>581</v>
      </c>
      <c r="G23" s="455" t="s">
        <v>581</v>
      </c>
      <c r="H23" s="453" t="s">
        <v>581</v>
      </c>
      <c r="I23" s="411"/>
      <c r="J23" s="262"/>
      <c r="O23" s="208"/>
    </row>
    <row r="24" spans="1:15" ht="15.75">
      <c r="A24" s="302"/>
      <c r="B24" s="57"/>
      <c r="C24" s="130"/>
      <c r="D24" s="476"/>
      <c r="E24" s="454"/>
      <c r="F24" s="454"/>
      <c r="G24" s="454"/>
      <c r="H24" s="454"/>
      <c r="I24" s="411"/>
      <c r="J24" s="262"/>
      <c r="O24" s="208"/>
    </row>
    <row r="25" spans="1:15" ht="15.75">
      <c r="A25" s="302" t="s">
        <v>308</v>
      </c>
      <c r="B25" s="129"/>
      <c r="C25" s="426" t="s">
        <v>65</v>
      </c>
      <c r="D25" s="455" t="s">
        <v>581</v>
      </c>
      <c r="E25" s="455" t="s">
        <v>581</v>
      </c>
      <c r="F25" s="455" t="s">
        <v>581</v>
      </c>
      <c r="G25" s="455" t="s">
        <v>581</v>
      </c>
      <c r="H25" s="453" t="s">
        <v>581</v>
      </c>
      <c r="I25" s="411"/>
      <c r="J25" s="262"/>
      <c r="O25" s="208"/>
    </row>
    <row r="26" spans="1:15" ht="15.75">
      <c r="A26" s="302" t="s">
        <v>309</v>
      </c>
      <c r="B26" s="129"/>
      <c r="C26" s="430" t="s">
        <v>101</v>
      </c>
      <c r="D26" s="457"/>
      <c r="E26" s="457"/>
      <c r="F26" s="457"/>
      <c r="G26" s="457"/>
      <c r="H26" s="457"/>
      <c r="I26" s="415"/>
      <c r="J26" s="262"/>
      <c r="O26" s="208"/>
    </row>
    <row r="27" spans="1:15" ht="15.75">
      <c r="A27" s="302" t="s">
        <v>310</v>
      </c>
      <c r="B27" s="129"/>
      <c r="C27" s="430" t="s">
        <v>102</v>
      </c>
      <c r="D27" s="477"/>
      <c r="E27" s="477"/>
      <c r="F27" s="477"/>
      <c r="G27" s="477"/>
      <c r="H27" s="477"/>
      <c r="I27" s="415"/>
      <c r="J27" s="262"/>
      <c r="O27" s="208"/>
    </row>
    <row r="28" spans="1:15" ht="15.75">
      <c r="A28" s="302" t="s">
        <v>311</v>
      </c>
      <c r="B28" s="129"/>
      <c r="C28" s="426" t="s">
        <v>64</v>
      </c>
      <c r="D28" s="455" t="s">
        <v>581</v>
      </c>
      <c r="E28" s="455" t="s">
        <v>581</v>
      </c>
      <c r="F28" s="455" t="s">
        <v>581</v>
      </c>
      <c r="G28" s="455" t="s">
        <v>581</v>
      </c>
      <c r="H28" s="453" t="s">
        <v>581</v>
      </c>
      <c r="I28" s="411"/>
      <c r="J28" s="262"/>
      <c r="O28" s="208"/>
    </row>
    <row r="29" spans="1:15" ht="15.75">
      <c r="A29" s="302" t="s">
        <v>312</v>
      </c>
      <c r="B29" s="129"/>
      <c r="C29" s="430" t="s">
        <v>101</v>
      </c>
      <c r="D29" s="457"/>
      <c r="E29" s="457"/>
      <c r="F29" s="457"/>
      <c r="G29" s="457"/>
      <c r="H29" s="457"/>
      <c r="I29" s="415"/>
      <c r="J29" s="262"/>
      <c r="O29" s="208"/>
    </row>
    <row r="30" spans="1:15" ht="15.75">
      <c r="A30" s="302" t="s">
        <v>313</v>
      </c>
      <c r="B30" s="129"/>
      <c r="C30" s="430" t="s">
        <v>102</v>
      </c>
      <c r="D30" s="457"/>
      <c r="E30" s="457"/>
      <c r="F30" s="457"/>
      <c r="G30" s="457"/>
      <c r="H30" s="457"/>
      <c r="I30" s="415"/>
      <c r="J30" s="262"/>
      <c r="O30" s="208"/>
    </row>
    <row r="31" spans="1:15" ht="15.75">
      <c r="A31" s="302"/>
      <c r="B31" s="129"/>
      <c r="C31" s="130"/>
      <c r="D31" s="476"/>
      <c r="E31" s="454"/>
      <c r="F31" s="454"/>
      <c r="G31" s="454"/>
      <c r="H31" s="454"/>
      <c r="I31" s="411"/>
      <c r="J31" s="262"/>
      <c r="O31" s="208"/>
    </row>
    <row r="32" spans="1:15" ht="15.75">
      <c r="A32" s="302" t="s">
        <v>314</v>
      </c>
      <c r="B32" s="129"/>
      <c r="C32" s="426" t="s">
        <v>114</v>
      </c>
      <c r="D32" s="455" t="s">
        <v>581</v>
      </c>
      <c r="E32" s="455" t="s">
        <v>581</v>
      </c>
      <c r="F32" s="455" t="s">
        <v>581</v>
      </c>
      <c r="G32" s="455" t="s">
        <v>581</v>
      </c>
      <c r="H32" s="453" t="s">
        <v>581</v>
      </c>
      <c r="I32" s="411"/>
      <c r="J32" s="262"/>
      <c r="O32" s="208"/>
    </row>
    <row r="33" spans="1:15" ht="15.75">
      <c r="A33" s="302" t="s">
        <v>315</v>
      </c>
      <c r="B33" s="129"/>
      <c r="C33" s="426" t="s">
        <v>115</v>
      </c>
      <c r="D33" s="455" t="s">
        <v>581</v>
      </c>
      <c r="E33" s="455" t="s">
        <v>581</v>
      </c>
      <c r="F33" s="455" t="s">
        <v>581</v>
      </c>
      <c r="G33" s="455" t="s">
        <v>581</v>
      </c>
      <c r="H33" s="453" t="s">
        <v>581</v>
      </c>
      <c r="I33" s="411"/>
      <c r="J33" s="262"/>
      <c r="O33" s="208"/>
    </row>
    <row r="34" spans="1:15" ht="15.75">
      <c r="A34" s="302" t="s">
        <v>316</v>
      </c>
      <c r="B34" s="129"/>
      <c r="C34" s="430" t="s">
        <v>101</v>
      </c>
      <c r="D34" s="457"/>
      <c r="E34" s="457"/>
      <c r="F34" s="457"/>
      <c r="G34" s="457"/>
      <c r="H34" s="457"/>
      <c r="I34" s="415"/>
      <c r="J34" s="262"/>
      <c r="O34" s="208"/>
    </row>
    <row r="35" spans="1:15" ht="15.75">
      <c r="A35" s="302" t="s">
        <v>317</v>
      </c>
      <c r="B35" s="129"/>
      <c r="C35" s="430" t="s">
        <v>102</v>
      </c>
      <c r="D35" s="457"/>
      <c r="E35" s="457"/>
      <c r="F35" s="457"/>
      <c r="G35" s="457"/>
      <c r="H35" s="457"/>
      <c r="I35" s="415"/>
      <c r="J35" s="262"/>
      <c r="O35" s="208"/>
    </row>
    <row r="36" spans="1:15" ht="15.75">
      <c r="A36" s="302"/>
      <c r="B36" s="57"/>
      <c r="C36" s="130"/>
      <c r="D36" s="476"/>
      <c r="E36" s="454"/>
      <c r="F36" s="454"/>
      <c r="G36" s="454"/>
      <c r="H36" s="454"/>
      <c r="I36" s="411"/>
      <c r="J36" s="262"/>
      <c r="O36" s="208"/>
    </row>
    <row r="37" spans="1:15" ht="15.75">
      <c r="A37" s="302" t="s">
        <v>318</v>
      </c>
      <c r="B37" s="57"/>
      <c r="C37" s="426" t="s">
        <v>66</v>
      </c>
      <c r="D37" s="455" t="s">
        <v>581</v>
      </c>
      <c r="E37" s="455" t="s">
        <v>581</v>
      </c>
      <c r="F37" s="455" t="s">
        <v>581</v>
      </c>
      <c r="G37" s="455" t="s">
        <v>581</v>
      </c>
      <c r="H37" s="453" t="s">
        <v>581</v>
      </c>
      <c r="I37" s="411"/>
      <c r="J37" s="262"/>
      <c r="O37" s="208"/>
    </row>
    <row r="38" spans="1:15" ht="15.75">
      <c r="A38" s="302" t="s">
        <v>319</v>
      </c>
      <c r="B38" s="57"/>
      <c r="C38" s="430" t="s">
        <v>101</v>
      </c>
      <c r="D38" s="457"/>
      <c r="E38" s="457"/>
      <c r="F38" s="457"/>
      <c r="G38" s="457"/>
      <c r="H38" s="457"/>
      <c r="I38" s="415"/>
      <c r="J38" s="262"/>
      <c r="O38" s="208"/>
    </row>
    <row r="39" spans="1:15" ht="15.75">
      <c r="A39" s="302" t="s">
        <v>320</v>
      </c>
      <c r="B39" s="57"/>
      <c r="C39" s="430" t="s">
        <v>102</v>
      </c>
      <c r="D39" s="457"/>
      <c r="E39" s="457"/>
      <c r="F39" s="457"/>
      <c r="G39" s="457"/>
      <c r="H39" s="457"/>
      <c r="I39" s="415"/>
      <c r="J39" s="262"/>
      <c r="O39" s="208"/>
    </row>
    <row r="40" spans="1:15" ht="15.75">
      <c r="A40" s="302" t="s">
        <v>321</v>
      </c>
      <c r="B40" s="57"/>
      <c r="C40" s="430" t="s">
        <v>103</v>
      </c>
      <c r="D40" s="457"/>
      <c r="E40" s="457"/>
      <c r="F40" s="457"/>
      <c r="G40" s="457"/>
      <c r="H40" s="457"/>
      <c r="I40" s="415"/>
      <c r="J40" s="262"/>
      <c r="O40" s="208"/>
    </row>
    <row r="41" spans="1:15" ht="16.5" thickBot="1">
      <c r="A41" s="302"/>
      <c r="B41" s="57"/>
      <c r="C41" s="130"/>
      <c r="D41" s="476"/>
      <c r="E41" s="454"/>
      <c r="F41" s="454"/>
      <c r="G41" s="454"/>
      <c r="H41" s="454"/>
      <c r="I41" s="140"/>
      <c r="J41" s="262"/>
      <c r="O41" s="208"/>
    </row>
    <row r="42" spans="1:15" ht="17.25" thickBot="1" thickTop="1">
      <c r="A42" s="302" t="s">
        <v>322</v>
      </c>
      <c r="B42" s="57"/>
      <c r="C42" s="115" t="s">
        <v>60</v>
      </c>
      <c r="D42" s="478" t="s">
        <v>581</v>
      </c>
      <c r="E42" s="478" t="s">
        <v>581</v>
      </c>
      <c r="F42" s="478" t="s">
        <v>581</v>
      </c>
      <c r="G42" s="478" t="s">
        <v>581</v>
      </c>
      <c r="H42" s="479" t="s">
        <v>581</v>
      </c>
      <c r="I42" s="141"/>
      <c r="J42" s="261"/>
      <c r="O42" s="208"/>
    </row>
    <row r="43" spans="1:11" ht="16.5" thickTop="1">
      <c r="A43" s="100"/>
      <c r="B43" s="57"/>
      <c r="C43" s="133" t="s">
        <v>42</v>
      </c>
      <c r="D43" s="241"/>
      <c r="E43" s="228"/>
      <c r="F43" s="228"/>
      <c r="G43" s="225"/>
      <c r="H43" s="225"/>
      <c r="I43" s="228"/>
      <c r="J43" s="262"/>
      <c r="K43" s="208"/>
    </row>
    <row r="44" spans="1:11" ht="9" customHeight="1">
      <c r="A44" s="100"/>
      <c r="B44" s="57"/>
      <c r="C44" s="149"/>
      <c r="D44" s="274"/>
      <c r="E44" s="228"/>
      <c r="F44" s="228"/>
      <c r="G44" s="228"/>
      <c r="H44" s="228"/>
      <c r="I44" s="228"/>
      <c r="J44" s="262"/>
      <c r="K44" s="208"/>
    </row>
    <row r="45" spans="1:11" s="224" customFormat="1" ht="15.75">
      <c r="A45" s="100"/>
      <c r="B45" s="57"/>
      <c r="C45" s="150" t="s">
        <v>131</v>
      </c>
      <c r="D45" s="203"/>
      <c r="E45" s="228"/>
      <c r="F45" s="228"/>
      <c r="G45" s="228"/>
      <c r="H45" s="228"/>
      <c r="I45" s="228"/>
      <c r="J45" s="262"/>
      <c r="K45" s="208"/>
    </row>
    <row r="46" spans="1:11" ht="15.75">
      <c r="A46" s="100"/>
      <c r="B46" s="57"/>
      <c r="C46" s="47" t="s">
        <v>134</v>
      </c>
      <c r="D46" s="203"/>
      <c r="E46" s="228"/>
      <c r="F46" s="228"/>
      <c r="G46" s="228"/>
      <c r="H46" s="228"/>
      <c r="I46" s="228"/>
      <c r="J46" s="262"/>
      <c r="K46" s="208"/>
    </row>
    <row r="47" spans="1:12" ht="12" customHeight="1" thickBot="1">
      <c r="A47" s="108"/>
      <c r="B47" s="125"/>
      <c r="C47" s="51"/>
      <c r="D47" s="263"/>
      <c r="E47" s="263"/>
      <c r="F47" s="263"/>
      <c r="G47" s="263"/>
      <c r="H47" s="263"/>
      <c r="I47" s="263"/>
      <c r="J47" s="264"/>
      <c r="L47" s="208"/>
    </row>
    <row r="48" ht="15.75" thickTop="1"/>
    <row r="49" ht="15">
      <c r="C49" s="227" t="s">
        <v>43</v>
      </c>
    </row>
    <row r="50" spans="2:10" ht="30" customHeight="1">
      <c r="B50" s="198" t="s">
        <v>167</v>
      </c>
      <c r="C50" s="191"/>
      <c r="D50" s="524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524"/>
      <c r="F50" s="524"/>
      <c r="G50" s="524"/>
      <c r="H50" s="199"/>
      <c r="I50" s="267"/>
      <c r="J50" s="217"/>
    </row>
    <row r="51" spans="2:10" ht="15.75">
      <c r="B51" s="181" t="s">
        <v>168</v>
      </c>
      <c r="C51" s="110"/>
      <c r="D51" s="194"/>
      <c r="E51" s="83"/>
      <c r="F51" s="83"/>
      <c r="G51" s="83"/>
      <c r="H51" s="83"/>
      <c r="I51" s="243"/>
      <c r="J51" s="218"/>
    </row>
    <row r="52" spans="2:10" ht="23.25">
      <c r="B52" s="192"/>
      <c r="C52" s="193" t="s">
        <v>560</v>
      </c>
      <c r="D52" s="368">
        <f>IF(D42="M",0,D42)-IF(D8="M",0,D8)-IF(D11="M",0,D11)-IF(D19="M",0,D19)-IF(D23="M",0,D23)-IF(D25="M",0,D25)-IF(D28="M",0,D28)-IF(D32="M",0,D32)-IF(D33="M",0,D33)-IF(D37="M",0,D37)</f>
        <v>0</v>
      </c>
      <c r="E52" s="368">
        <f>IF(E42="M",0,E42)-IF(E8="M",0,E8)-IF(E11="M",0,E11)-IF(E19="M",0,E19)-IF(E23="M",0,E23)-IF(E25="M",0,E25)-IF(E28="M",0,E28)-IF(E32="M",0,E32)-IF(E33="M",0,E33)-IF(E37="M",0,E37)</f>
        <v>0</v>
      </c>
      <c r="F52" s="368">
        <f>IF(F42="M",0,F42)-IF(F8="M",0,F8)-IF(F11="M",0,F11)-IF(F19="M",0,F19)-IF(F23="M",0,F23)-IF(F25="M",0,F25)-IF(F28="M",0,F28)-IF(F32="M",0,F32)-IF(F33="M",0,F33)-IF(F37="M",0,F37)</f>
        <v>0</v>
      </c>
      <c r="G52" s="368">
        <f>IF(G42="M",0,G42)-IF(G8="M",0,G8)-IF(G11="M",0,G11)-IF(G19="M",0,G19)-IF(G23="M",0,G23)-IF(G25="M",0,G25)-IF(G28="M",0,G28)-IF(G32="M",0,G32)-IF(G33="M",0,G33)-IF(G37="M",0,G37)</f>
        <v>0</v>
      </c>
      <c r="H52" s="369">
        <f>IF(H42="M",0,H42)-IF(H8="M",0,H8)-IF(H11="M",0,H11)-IF(H19="M",0,H19)-IF(H23="M",0,H23)-IF(H25="M",0,H25)-IF(H28="M",0,H28)-IF(H32="M",0,H32)-IF(H33="M",0,H33)-IF(H37="M",0,H37)</f>
        <v>0</v>
      </c>
      <c r="I52" s="243"/>
      <c r="J52" s="218"/>
    </row>
    <row r="53" spans="2:10" ht="15.75">
      <c r="B53" s="192"/>
      <c r="C53" s="193" t="s">
        <v>178</v>
      </c>
      <c r="D53" s="368">
        <f>IF(D11="M",0,D11)-IF(D12="M",0,D12)-IF(D13="M",0,D13)-IF(D14="M",0,D14)</f>
        <v>0</v>
      </c>
      <c r="E53" s="368">
        <f>IF(E11="M",0,E11)-IF(E12="M",0,E12)-IF(E13="M",0,E13)-IF(E14="M",0,E14)</f>
        <v>0</v>
      </c>
      <c r="F53" s="368">
        <f>IF(F11="M",0,F11)-IF(F12="M",0,F12)-IF(F13="M",0,F13)-IF(F14="M",0,F14)</f>
        <v>0</v>
      </c>
      <c r="G53" s="368">
        <f>IF(G11="M",0,G11)-IF(G12="M",0,G12)-IF(G13="M",0,G13)-IF(G14="M",0,G14)</f>
        <v>0</v>
      </c>
      <c r="H53" s="369">
        <f>IF(H11="M",0,H11)-IF(H12="M",0,H12)-IF(H13="M",0,H13)-IF(H14="M",0,H14)</f>
        <v>0</v>
      </c>
      <c r="I53" s="243"/>
      <c r="J53" s="218"/>
    </row>
    <row r="54" spans="2:10" ht="15.75">
      <c r="B54" s="192"/>
      <c r="C54" s="193" t="s">
        <v>179</v>
      </c>
      <c r="D54" s="368">
        <f>D37-SUM(D38:D41)</f>
        <v>0</v>
      </c>
      <c r="E54" s="368">
        <f>E37-SUM(E38:E41)</f>
        <v>0</v>
      </c>
      <c r="F54" s="368">
        <f>F37-SUM(F38:F41)</f>
        <v>0</v>
      </c>
      <c r="G54" s="368">
        <f>G37-SUM(G38:G41)</f>
        <v>0</v>
      </c>
      <c r="H54" s="369">
        <f>H37-SUM(H38:H41)</f>
        <v>0</v>
      </c>
      <c r="I54" s="243"/>
      <c r="J54" s="218"/>
    </row>
    <row r="55" spans="2:10" ht="15.75">
      <c r="B55" s="195" t="s">
        <v>176</v>
      </c>
      <c r="C55" s="193"/>
      <c r="D55" s="366"/>
      <c r="E55" s="366"/>
      <c r="F55" s="366"/>
      <c r="G55" s="366"/>
      <c r="H55" s="370"/>
      <c r="I55" s="243"/>
      <c r="J55" s="218"/>
    </row>
    <row r="56" spans="2:10" ht="15.75">
      <c r="B56" s="196"/>
      <c r="C56" s="197" t="s">
        <v>180</v>
      </c>
      <c r="D56" s="367">
        <f>IF('Table 1'!E12="M",0,'Table 1'!E12)-IF('Table 2B'!D42="M",0,'Table 2B'!D42)</f>
        <v>0</v>
      </c>
      <c r="E56" s="367">
        <f>IF('Table 1'!F12="M",0,'Table 1'!F12)-IF('Table 2B'!E42="M",0,'Table 2B'!E42)</f>
        <v>0</v>
      </c>
      <c r="F56" s="367">
        <f>IF('Table 1'!G12="M",0,'Table 1'!G12)-IF('Table 2B'!F42="M",0,'Table 2B'!F42)</f>
        <v>0</v>
      </c>
      <c r="G56" s="367">
        <f>IF('Table 1'!H12="M",0,'Table 1'!H12)-IF('Table 2B'!G42="M",0,'Table 2B'!G42)</f>
        <v>0</v>
      </c>
      <c r="H56" s="371">
        <f>IF('Table 1'!I12="M",0,'Table 1'!I12)-IF('Table 2B'!H42="M",0,'Table 2B'!H42)</f>
        <v>0</v>
      </c>
      <c r="I56" s="268"/>
      <c r="J56" s="269"/>
    </row>
  </sheetData>
  <sheetProtection password="CA3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1" hidden="1" customWidth="1"/>
    <col min="2" max="2" width="3.77734375" style="147" customWidth="1"/>
    <col min="3" max="3" width="58.10546875" style="227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198</v>
      </c>
      <c r="D1" s="233"/>
      <c r="L1" s="445" t="s">
        <v>572</v>
      </c>
      <c r="M1" s="445" t="s">
        <v>578</v>
      </c>
    </row>
    <row r="2" spans="1:12" ht="11.25" customHeight="1" thickBot="1">
      <c r="A2" s="34"/>
      <c r="B2" s="111"/>
      <c r="C2" s="45"/>
      <c r="D2" s="248"/>
      <c r="K2" s="208"/>
      <c r="L2" s="445" t="s">
        <v>573</v>
      </c>
    </row>
    <row r="3" spans="1:12" ht="16.5" thickTop="1">
      <c r="A3" s="112"/>
      <c r="B3" s="113"/>
      <c r="C3" s="46"/>
      <c r="D3" s="249"/>
      <c r="E3" s="250"/>
      <c r="F3" s="250"/>
      <c r="G3" s="250"/>
      <c r="H3" s="250"/>
      <c r="I3" s="250"/>
      <c r="J3" s="251"/>
      <c r="K3" s="208"/>
      <c r="L3" s="445" t="s">
        <v>574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1"/>
      <c r="J4" s="254"/>
      <c r="L4" s="445" t="s">
        <v>575</v>
      </c>
      <c r="O4" s="208"/>
    </row>
    <row r="5" spans="1:15" ht="15.75">
      <c r="A5" s="114" t="s">
        <v>173</v>
      </c>
      <c r="B5" s="57"/>
      <c r="C5" s="223" t="s">
        <v>632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2"/>
      <c r="J5" s="254"/>
      <c r="O5" s="208"/>
    </row>
    <row r="6" spans="1:15" ht="15.75">
      <c r="A6" s="114"/>
      <c r="B6" s="57"/>
      <c r="C6" s="450" t="str">
        <f>'Cover page'!E14</f>
        <v>Date: 30/09/2013</v>
      </c>
      <c r="D6" s="256"/>
      <c r="E6" s="256"/>
      <c r="F6" s="256"/>
      <c r="G6" s="257"/>
      <c r="H6" s="258"/>
      <c r="I6" s="259"/>
      <c r="J6" s="254"/>
      <c r="O6" s="208"/>
    </row>
    <row r="7" spans="1:15" ht="10.5" customHeight="1" thickBot="1">
      <c r="A7" s="114"/>
      <c r="B7" s="57"/>
      <c r="C7" s="148"/>
      <c r="D7" s="256"/>
      <c r="E7" s="256"/>
      <c r="F7" s="256"/>
      <c r="G7" s="257"/>
      <c r="H7" s="258"/>
      <c r="I7" s="240"/>
      <c r="J7" s="254"/>
      <c r="O7" s="208"/>
    </row>
    <row r="8" spans="1:15" ht="17.25" thickBot="1" thickTop="1">
      <c r="A8" s="302" t="s">
        <v>323</v>
      </c>
      <c r="B8" s="57"/>
      <c r="C8" s="128" t="s">
        <v>68</v>
      </c>
      <c r="D8" s="327">
        <v>-82537</v>
      </c>
      <c r="E8" s="328">
        <v>-231989</v>
      </c>
      <c r="F8" s="328">
        <v>141614</v>
      </c>
      <c r="G8" s="328">
        <v>90339</v>
      </c>
      <c r="H8" s="328">
        <v>60000</v>
      </c>
      <c r="I8" s="151"/>
      <c r="J8" s="261"/>
      <c r="O8" s="208"/>
    </row>
    <row r="9" spans="1:15" ht="16.5" thickTop="1">
      <c r="A9" s="302"/>
      <c r="B9" s="57"/>
      <c r="C9" s="133" t="s">
        <v>122</v>
      </c>
      <c r="D9" s="446" t="s">
        <v>574</v>
      </c>
      <c r="E9" s="446" t="s">
        <v>574</v>
      </c>
      <c r="F9" s="446" t="s">
        <v>574</v>
      </c>
      <c r="G9" s="446" t="s">
        <v>574</v>
      </c>
      <c r="H9" s="446" t="s">
        <v>572</v>
      </c>
      <c r="I9" s="432"/>
      <c r="J9" s="262"/>
      <c r="O9" s="208"/>
    </row>
    <row r="10" spans="1:15" ht="9.75" customHeight="1">
      <c r="A10" s="302"/>
      <c r="B10" s="57"/>
      <c r="C10" s="133"/>
      <c r="D10" s="406"/>
      <c r="E10" s="142"/>
      <c r="F10" s="142"/>
      <c r="G10" s="142"/>
      <c r="H10" s="142"/>
      <c r="I10" s="408"/>
      <c r="J10" s="262"/>
      <c r="O10" s="208"/>
    </row>
    <row r="11" spans="1:15" ht="15.75">
      <c r="A11" s="302" t="s">
        <v>324</v>
      </c>
      <c r="B11" s="129"/>
      <c r="C11" s="426" t="s">
        <v>133</v>
      </c>
      <c r="D11" s="410">
        <v>-1019</v>
      </c>
      <c r="E11" s="410">
        <v>621</v>
      </c>
      <c r="F11" s="410">
        <v>-26302</v>
      </c>
      <c r="G11" s="410">
        <v>25125</v>
      </c>
      <c r="H11" s="410">
        <v>12250</v>
      </c>
      <c r="I11" s="411"/>
      <c r="J11" s="262"/>
      <c r="O11" s="208"/>
    </row>
    <row r="12" spans="1:15" ht="15.75">
      <c r="A12" s="302" t="s">
        <v>325</v>
      </c>
      <c r="B12" s="57"/>
      <c r="C12" s="427" t="s">
        <v>72</v>
      </c>
      <c r="D12" s="410">
        <v>-4609</v>
      </c>
      <c r="E12" s="410">
        <v>-1982</v>
      </c>
      <c r="F12" s="410">
        <v>-3140</v>
      </c>
      <c r="G12" s="410">
        <v>12039</v>
      </c>
      <c r="H12" s="410">
        <v>-650</v>
      </c>
      <c r="I12" s="411"/>
      <c r="J12" s="262"/>
      <c r="O12" s="208"/>
    </row>
    <row r="13" spans="1:15" ht="15.75">
      <c r="A13" s="302" t="s">
        <v>326</v>
      </c>
      <c r="B13" s="57"/>
      <c r="C13" s="428" t="s">
        <v>73</v>
      </c>
      <c r="D13" s="410">
        <v>3017</v>
      </c>
      <c r="E13" s="410">
        <v>1476</v>
      </c>
      <c r="F13" s="410">
        <v>2360</v>
      </c>
      <c r="G13" s="410">
        <v>4669</v>
      </c>
      <c r="H13" s="410">
        <v>12900</v>
      </c>
      <c r="I13" s="411"/>
      <c r="J13" s="262"/>
      <c r="O13" s="208"/>
    </row>
    <row r="14" spans="1:15" ht="15.75">
      <c r="A14" s="302" t="s">
        <v>327</v>
      </c>
      <c r="B14" s="57"/>
      <c r="C14" s="428" t="s">
        <v>41</v>
      </c>
      <c r="D14" s="410">
        <v>573</v>
      </c>
      <c r="E14" s="410">
        <v>1127</v>
      </c>
      <c r="F14" s="410">
        <v>-25522</v>
      </c>
      <c r="G14" s="410">
        <v>8417</v>
      </c>
      <c r="H14" s="410">
        <v>0</v>
      </c>
      <c r="I14" s="411"/>
      <c r="J14" s="262"/>
      <c r="O14" s="208"/>
    </row>
    <row r="15" spans="1:15" ht="15.75">
      <c r="A15" s="302" t="s">
        <v>328</v>
      </c>
      <c r="B15" s="57"/>
      <c r="C15" s="429" t="s">
        <v>128</v>
      </c>
      <c r="D15" s="410">
        <v>0</v>
      </c>
      <c r="E15" s="410">
        <v>0</v>
      </c>
      <c r="F15" s="410">
        <v>0</v>
      </c>
      <c r="G15" s="410">
        <v>0</v>
      </c>
      <c r="H15" s="410" t="s">
        <v>582</v>
      </c>
      <c r="I15" s="411"/>
      <c r="J15" s="262"/>
      <c r="O15" s="208"/>
    </row>
    <row r="16" spans="1:15" ht="15.75">
      <c r="A16" s="302" t="s">
        <v>329</v>
      </c>
      <c r="B16" s="57"/>
      <c r="C16" s="430" t="s">
        <v>557</v>
      </c>
      <c r="D16" s="431"/>
      <c r="E16" s="431"/>
      <c r="F16" s="431"/>
      <c r="G16" s="431"/>
      <c r="H16" s="431"/>
      <c r="I16" s="415"/>
      <c r="J16" s="262"/>
      <c r="O16" s="208"/>
    </row>
    <row r="17" spans="1:15" ht="15.75">
      <c r="A17" s="302" t="s">
        <v>330</v>
      </c>
      <c r="B17" s="57"/>
      <c r="C17" s="430" t="s">
        <v>558</v>
      </c>
      <c r="D17" s="431"/>
      <c r="E17" s="431"/>
      <c r="F17" s="431"/>
      <c r="G17" s="431"/>
      <c r="H17" s="431"/>
      <c r="I17" s="415"/>
      <c r="J17" s="262"/>
      <c r="O17" s="208"/>
    </row>
    <row r="18" spans="1:15" ht="15.75">
      <c r="A18" s="302"/>
      <c r="B18" s="57"/>
      <c r="C18" s="36"/>
      <c r="D18" s="434"/>
      <c r="E18" s="435"/>
      <c r="F18" s="435"/>
      <c r="G18" s="435"/>
      <c r="H18" s="435"/>
      <c r="I18" s="411"/>
      <c r="J18" s="262"/>
      <c r="O18" s="208"/>
    </row>
    <row r="19" spans="1:15" ht="15.75">
      <c r="A19" s="302" t="s">
        <v>331</v>
      </c>
      <c r="B19" s="57"/>
      <c r="C19" s="426" t="s">
        <v>166</v>
      </c>
      <c r="D19" s="433" t="s">
        <v>581</v>
      </c>
      <c r="E19" s="433" t="s">
        <v>581</v>
      </c>
      <c r="F19" s="433" t="s">
        <v>581</v>
      </c>
      <c r="G19" s="433" t="s">
        <v>581</v>
      </c>
      <c r="H19" s="433" t="s">
        <v>581</v>
      </c>
      <c r="I19" s="411"/>
      <c r="J19" s="262"/>
      <c r="O19" s="208"/>
    </row>
    <row r="20" spans="1:15" ht="15.75">
      <c r="A20" s="302" t="s">
        <v>332</v>
      </c>
      <c r="B20" s="129"/>
      <c r="C20" s="430" t="s">
        <v>101</v>
      </c>
      <c r="D20" s="431"/>
      <c r="E20" s="431"/>
      <c r="F20" s="431"/>
      <c r="G20" s="431"/>
      <c r="H20" s="431"/>
      <c r="I20" s="415"/>
      <c r="J20" s="262"/>
      <c r="O20" s="208"/>
    </row>
    <row r="21" spans="1:15" ht="15.75">
      <c r="A21" s="302" t="s">
        <v>333</v>
      </c>
      <c r="B21" s="129"/>
      <c r="C21" s="430" t="s">
        <v>102</v>
      </c>
      <c r="D21" s="431"/>
      <c r="E21" s="431"/>
      <c r="F21" s="431"/>
      <c r="G21" s="431"/>
      <c r="H21" s="431"/>
      <c r="I21" s="415"/>
      <c r="J21" s="262"/>
      <c r="O21" s="208"/>
    </row>
    <row r="22" spans="1:15" ht="15.75">
      <c r="A22" s="302"/>
      <c r="B22" s="129"/>
      <c r="C22" s="130"/>
      <c r="D22" s="434"/>
      <c r="E22" s="435"/>
      <c r="F22" s="435"/>
      <c r="G22" s="435"/>
      <c r="H22" s="435"/>
      <c r="I22" s="411"/>
      <c r="J22" s="262"/>
      <c r="O22" s="208"/>
    </row>
    <row r="23" spans="1:15" ht="15.75">
      <c r="A23" s="302" t="s">
        <v>334</v>
      </c>
      <c r="B23" s="129"/>
      <c r="C23" s="426" t="s">
        <v>70</v>
      </c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11"/>
      <c r="J23" s="262"/>
      <c r="O23" s="208"/>
    </row>
    <row r="24" spans="1:15" ht="15.75">
      <c r="A24" s="302"/>
      <c r="B24" s="129"/>
      <c r="C24" s="130"/>
      <c r="D24" s="434"/>
      <c r="E24" s="435"/>
      <c r="F24" s="435"/>
      <c r="G24" s="435"/>
      <c r="H24" s="435"/>
      <c r="I24" s="411"/>
      <c r="J24" s="262"/>
      <c r="O24" s="208"/>
    </row>
    <row r="25" spans="1:15" ht="15.75">
      <c r="A25" s="302" t="s">
        <v>335</v>
      </c>
      <c r="B25" s="129"/>
      <c r="C25" s="426" t="s">
        <v>65</v>
      </c>
      <c r="D25" s="433">
        <v>-1484</v>
      </c>
      <c r="E25" s="433">
        <v>5423</v>
      </c>
      <c r="F25" s="433">
        <v>4667</v>
      </c>
      <c r="G25" s="433">
        <v>2870</v>
      </c>
      <c r="H25" s="433">
        <v>0</v>
      </c>
      <c r="I25" s="411"/>
      <c r="J25" s="262"/>
      <c r="O25" s="208"/>
    </row>
    <row r="26" spans="1:15" ht="15.75">
      <c r="A26" s="302" t="s">
        <v>336</v>
      </c>
      <c r="B26" s="129"/>
      <c r="C26" s="471" t="s">
        <v>620</v>
      </c>
      <c r="D26" s="431">
        <v>-674</v>
      </c>
      <c r="E26" s="431">
        <v>2702</v>
      </c>
      <c r="F26" s="431">
        <v>-902</v>
      </c>
      <c r="G26" s="431">
        <v>1712</v>
      </c>
      <c r="H26" s="431">
        <v>0</v>
      </c>
      <c r="I26" s="415"/>
      <c r="J26" s="262"/>
      <c r="O26" s="208"/>
    </row>
    <row r="27" spans="1:15" ht="15.75">
      <c r="A27" s="302" t="s">
        <v>337</v>
      </c>
      <c r="B27" s="129"/>
      <c r="C27" s="471" t="s">
        <v>593</v>
      </c>
      <c r="D27" s="431">
        <v>-810</v>
      </c>
      <c r="E27" s="431">
        <v>2721</v>
      </c>
      <c r="F27" s="431">
        <v>5569</v>
      </c>
      <c r="G27" s="431">
        <v>1158</v>
      </c>
      <c r="H27" s="431">
        <v>0</v>
      </c>
      <c r="I27" s="467" t="s">
        <v>584</v>
      </c>
      <c r="J27" s="262"/>
      <c r="O27" s="208"/>
    </row>
    <row r="28" spans="1:15" ht="15.75">
      <c r="A28" s="302" t="s">
        <v>338</v>
      </c>
      <c r="B28" s="57"/>
      <c r="C28" s="426" t="s">
        <v>64</v>
      </c>
      <c r="D28" s="433">
        <v>-18674</v>
      </c>
      <c r="E28" s="433">
        <v>-13259</v>
      </c>
      <c r="F28" s="433">
        <v>-10456</v>
      </c>
      <c r="G28" s="433">
        <v>31772</v>
      </c>
      <c r="H28" s="433">
        <v>65000</v>
      </c>
      <c r="I28" s="411"/>
      <c r="J28" s="262"/>
      <c r="O28" s="208"/>
    </row>
    <row r="29" spans="1:15" ht="15.75">
      <c r="A29" s="302" t="s">
        <v>339</v>
      </c>
      <c r="B29" s="57"/>
      <c r="C29" s="471" t="s">
        <v>594</v>
      </c>
      <c r="D29" s="431">
        <v>-16444</v>
      </c>
      <c r="E29" s="431">
        <v>-11047</v>
      </c>
      <c r="F29" s="431">
        <v>-3836</v>
      </c>
      <c r="G29" s="431">
        <v>15065</v>
      </c>
      <c r="H29" s="431">
        <v>5000</v>
      </c>
      <c r="I29" s="415"/>
      <c r="J29" s="262"/>
      <c r="O29" s="208"/>
    </row>
    <row r="30" spans="1:15" ht="15.75">
      <c r="A30" s="302"/>
      <c r="B30" s="57"/>
      <c r="C30" s="471" t="s">
        <v>595</v>
      </c>
      <c r="D30" s="431">
        <v>-4944</v>
      </c>
      <c r="E30" s="431">
        <v>14</v>
      </c>
      <c r="F30" s="431">
        <v>-2608</v>
      </c>
      <c r="G30" s="431">
        <v>20837</v>
      </c>
      <c r="H30" s="431">
        <v>45000</v>
      </c>
      <c r="I30" s="415"/>
      <c r="J30" s="262"/>
      <c r="O30" s="208"/>
    </row>
    <row r="31" spans="1:15" ht="15.75">
      <c r="A31" s="302" t="s">
        <v>340</v>
      </c>
      <c r="B31" s="57"/>
      <c r="C31" s="471" t="s">
        <v>598</v>
      </c>
      <c r="D31" s="431">
        <v>2714</v>
      </c>
      <c r="E31" s="431">
        <v>-2226</v>
      </c>
      <c r="F31" s="431">
        <v>-4012</v>
      </c>
      <c r="G31" s="431">
        <v>-4130</v>
      </c>
      <c r="H31" s="431">
        <v>15000</v>
      </c>
      <c r="I31" s="415"/>
      <c r="J31" s="262"/>
      <c r="O31" s="208"/>
    </row>
    <row r="32" spans="1:15" ht="15.75">
      <c r="A32" s="302"/>
      <c r="B32" s="129"/>
      <c r="C32" s="130"/>
      <c r="D32" s="434"/>
      <c r="E32" s="435"/>
      <c r="F32" s="435"/>
      <c r="G32" s="435"/>
      <c r="H32" s="435"/>
      <c r="I32" s="411"/>
      <c r="J32" s="262"/>
      <c r="O32" s="208"/>
    </row>
    <row r="33" spans="1:15" ht="15.75">
      <c r="A33" s="302" t="s">
        <v>341</v>
      </c>
      <c r="B33" s="129"/>
      <c r="C33" s="426" t="s">
        <v>116</v>
      </c>
      <c r="D33" s="433" t="s">
        <v>581</v>
      </c>
      <c r="E33" s="433" t="s">
        <v>581</v>
      </c>
      <c r="F33" s="433" t="s">
        <v>581</v>
      </c>
      <c r="G33" s="433" t="s">
        <v>581</v>
      </c>
      <c r="H33" s="433" t="s">
        <v>581</v>
      </c>
      <c r="I33" s="411"/>
      <c r="J33" s="262"/>
      <c r="O33" s="208"/>
    </row>
    <row r="34" spans="1:15" ht="15.75">
      <c r="A34" s="302" t="s">
        <v>342</v>
      </c>
      <c r="B34" s="57"/>
      <c r="C34" s="426" t="s">
        <v>202</v>
      </c>
      <c r="D34" s="433">
        <v>-3371</v>
      </c>
      <c r="E34" s="433">
        <v>5532</v>
      </c>
      <c r="F34" s="433">
        <v>-513</v>
      </c>
      <c r="G34" s="433">
        <v>-7756</v>
      </c>
      <c r="H34" s="433">
        <v>0.023499999990690412</v>
      </c>
      <c r="I34" s="411"/>
      <c r="J34" s="262"/>
      <c r="O34" s="208"/>
    </row>
    <row r="35" spans="1:15" ht="15.75">
      <c r="A35" s="302" t="s">
        <v>343</v>
      </c>
      <c r="B35" s="129"/>
      <c r="C35" s="471" t="s">
        <v>621</v>
      </c>
      <c r="D35" s="431">
        <v>-197</v>
      </c>
      <c r="E35" s="431">
        <v>-1</v>
      </c>
      <c r="F35" s="431">
        <v>-455</v>
      </c>
      <c r="G35" s="431">
        <v>-144</v>
      </c>
      <c r="H35" s="431">
        <v>-0.0004999999996471161</v>
      </c>
      <c r="I35" s="415"/>
      <c r="J35" s="262"/>
      <c r="O35" s="208"/>
    </row>
    <row r="36" spans="1:15" ht="15.75">
      <c r="A36" s="302" t="s">
        <v>344</v>
      </c>
      <c r="B36" s="129"/>
      <c r="C36" s="471" t="s">
        <v>622</v>
      </c>
      <c r="D36" s="431">
        <v>-3174</v>
      </c>
      <c r="E36" s="431">
        <v>5533</v>
      </c>
      <c r="F36" s="431">
        <v>-58</v>
      </c>
      <c r="G36" s="431">
        <v>-7612</v>
      </c>
      <c r="H36" s="431">
        <v>0.02399999999033753</v>
      </c>
      <c r="I36" s="415"/>
      <c r="J36" s="262"/>
      <c r="O36" s="208"/>
    </row>
    <row r="37" spans="1:15" ht="15.75">
      <c r="A37" s="302"/>
      <c r="B37" s="131"/>
      <c r="C37" s="130"/>
      <c r="D37" s="434"/>
      <c r="E37" s="435"/>
      <c r="F37" s="435"/>
      <c r="G37" s="435"/>
      <c r="H37" s="435"/>
      <c r="I37" s="411"/>
      <c r="J37" s="262"/>
      <c r="O37" s="208"/>
    </row>
    <row r="38" spans="1:15" ht="15.75">
      <c r="A38" s="302" t="s">
        <v>345</v>
      </c>
      <c r="B38" s="57"/>
      <c r="C38" s="426" t="s">
        <v>66</v>
      </c>
      <c r="D38" s="433">
        <v>3740</v>
      </c>
      <c r="E38" s="433">
        <v>3191</v>
      </c>
      <c r="F38" s="433">
        <v>60346</v>
      </c>
      <c r="G38" s="433">
        <v>1144</v>
      </c>
      <c r="H38" s="433">
        <v>613195.8</v>
      </c>
      <c r="I38" s="411"/>
      <c r="J38" s="262"/>
      <c r="O38" s="208"/>
    </row>
    <row r="39" spans="1:15" ht="15.75">
      <c r="A39" s="302" t="s">
        <v>346</v>
      </c>
      <c r="B39" s="57"/>
      <c r="C39" s="471" t="s">
        <v>623</v>
      </c>
      <c r="D39" s="431">
        <v>3740</v>
      </c>
      <c r="E39" s="431">
        <v>3191</v>
      </c>
      <c r="F39" s="431">
        <v>1329</v>
      </c>
      <c r="G39" s="431">
        <v>1144</v>
      </c>
      <c r="H39" s="431">
        <v>0</v>
      </c>
      <c r="I39" s="415"/>
      <c r="J39" s="262"/>
      <c r="O39" s="208"/>
    </row>
    <row r="40" spans="1:15" ht="45.75">
      <c r="A40" s="302" t="s">
        <v>347</v>
      </c>
      <c r="B40" s="57"/>
      <c r="C40" s="470" t="s">
        <v>624</v>
      </c>
      <c r="D40" s="431">
        <v>0</v>
      </c>
      <c r="E40" s="431">
        <v>0</v>
      </c>
      <c r="F40" s="431">
        <v>59017</v>
      </c>
      <c r="G40" s="431">
        <v>0</v>
      </c>
      <c r="H40" s="431">
        <v>590334</v>
      </c>
      <c r="I40" s="415"/>
      <c r="J40" s="262"/>
      <c r="O40" s="208"/>
    </row>
    <row r="41" spans="1:15" ht="15.75">
      <c r="A41" s="302"/>
      <c r="B41" s="57"/>
      <c r="C41" s="471" t="s">
        <v>625</v>
      </c>
      <c r="D41" s="431"/>
      <c r="E41" s="431"/>
      <c r="F41" s="431"/>
      <c r="G41" s="431"/>
      <c r="H41" s="431">
        <v>9561.8</v>
      </c>
      <c r="I41" s="415"/>
      <c r="J41" s="262"/>
      <c r="O41" s="208"/>
    </row>
    <row r="42" spans="1:15" ht="15.75">
      <c r="A42" s="302" t="s">
        <v>348</v>
      </c>
      <c r="B42" s="57"/>
      <c r="C42" s="471" t="s">
        <v>626</v>
      </c>
      <c r="D42" s="431"/>
      <c r="E42" s="431"/>
      <c r="F42" s="431"/>
      <c r="G42" s="431"/>
      <c r="H42" s="431">
        <v>13300</v>
      </c>
      <c r="I42" s="415"/>
      <c r="J42" s="262"/>
      <c r="O42" s="208"/>
    </row>
    <row r="43" spans="1:15" ht="16.5" thickBot="1">
      <c r="A43" s="302"/>
      <c r="B43" s="57"/>
      <c r="C43" s="130"/>
      <c r="D43" s="421"/>
      <c r="E43" s="422"/>
      <c r="F43" s="422"/>
      <c r="G43" s="422">
        <v>0</v>
      </c>
      <c r="H43" s="422"/>
      <c r="I43" s="140"/>
      <c r="J43" s="262"/>
      <c r="O43" s="208"/>
    </row>
    <row r="44" spans="1:15" ht="17.25" thickBot="1" thickTop="1">
      <c r="A44" s="302" t="s">
        <v>349</v>
      </c>
      <c r="B44" s="57"/>
      <c r="C44" s="115" t="s">
        <v>61</v>
      </c>
      <c r="D44" s="330">
        <v>-103345</v>
      </c>
      <c r="E44" s="330">
        <v>-230481</v>
      </c>
      <c r="F44" s="330">
        <v>169356</v>
      </c>
      <c r="G44" s="330">
        <v>143494</v>
      </c>
      <c r="H44" s="330">
        <v>750445.8235</v>
      </c>
      <c r="I44" s="141"/>
      <c r="J44" s="261"/>
      <c r="O44" s="208"/>
    </row>
    <row r="45" spans="1:11" ht="16.5" thickTop="1">
      <c r="A45" s="100"/>
      <c r="B45" s="57"/>
      <c r="C45" s="133" t="s">
        <v>42</v>
      </c>
      <c r="D45" s="241"/>
      <c r="E45" s="228"/>
      <c r="F45" s="228"/>
      <c r="G45" s="225"/>
      <c r="H45" s="225"/>
      <c r="I45" s="228"/>
      <c r="J45" s="262"/>
      <c r="K45" s="208"/>
    </row>
    <row r="46" spans="1:11" ht="9" customHeight="1">
      <c r="A46" s="100"/>
      <c r="B46" s="57"/>
      <c r="C46" s="149"/>
      <c r="D46" s="274"/>
      <c r="E46" s="228"/>
      <c r="F46" s="228"/>
      <c r="G46" s="228"/>
      <c r="H46" s="228"/>
      <c r="I46" s="228"/>
      <c r="J46" s="262"/>
      <c r="K46" s="208"/>
    </row>
    <row r="47" spans="1:256" s="224" customFormat="1" ht="15.75">
      <c r="A47" s="100"/>
      <c r="B47" s="210"/>
      <c r="C47" s="150" t="s">
        <v>131</v>
      </c>
      <c r="D47" s="229"/>
      <c r="E47" s="229"/>
      <c r="F47" s="229"/>
      <c r="G47" s="229"/>
      <c r="H47" s="229"/>
      <c r="I47" s="229"/>
      <c r="J47" s="262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  <c r="DM47" s="229"/>
      <c r="DN47" s="229"/>
      <c r="DO47" s="229"/>
      <c r="DP47" s="229"/>
      <c r="DQ47" s="229"/>
      <c r="DR47" s="229"/>
      <c r="DS47" s="229"/>
      <c r="DT47" s="229"/>
      <c r="DU47" s="229"/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29"/>
      <c r="FE47" s="229"/>
      <c r="FF47" s="229"/>
      <c r="FG47" s="229"/>
      <c r="FH47" s="229"/>
      <c r="FI47" s="229"/>
      <c r="FJ47" s="229"/>
      <c r="FK47" s="229"/>
      <c r="FL47" s="229"/>
      <c r="FM47" s="229"/>
      <c r="FN47" s="229"/>
      <c r="FO47" s="229"/>
      <c r="FP47" s="229"/>
      <c r="FQ47" s="229"/>
      <c r="FR47" s="229"/>
      <c r="FS47" s="229"/>
      <c r="FT47" s="229"/>
      <c r="FU47" s="229"/>
      <c r="FV47" s="229"/>
      <c r="FW47" s="229"/>
      <c r="FX47" s="229"/>
      <c r="FY47" s="229"/>
      <c r="FZ47" s="229"/>
      <c r="GA47" s="229"/>
      <c r="GB47" s="229"/>
      <c r="GC47" s="229"/>
      <c r="GD47" s="229"/>
      <c r="GE47" s="229"/>
      <c r="GF47" s="229"/>
      <c r="GG47" s="229"/>
      <c r="GH47" s="229"/>
      <c r="GI47" s="229"/>
      <c r="GJ47" s="229"/>
      <c r="GK47" s="229"/>
      <c r="GL47" s="229"/>
      <c r="GM47" s="229"/>
      <c r="GN47" s="229"/>
      <c r="GO47" s="229"/>
      <c r="GP47" s="229"/>
      <c r="GQ47" s="229"/>
      <c r="GR47" s="229"/>
      <c r="GS47" s="229"/>
      <c r="GT47" s="229"/>
      <c r="GU47" s="229"/>
      <c r="GV47" s="229"/>
      <c r="GW47" s="229"/>
      <c r="GX47" s="229"/>
      <c r="GY47" s="229"/>
      <c r="GZ47" s="229"/>
      <c r="HA47" s="229"/>
      <c r="HB47" s="229"/>
      <c r="HC47" s="229"/>
      <c r="HD47" s="229"/>
      <c r="HE47" s="229"/>
      <c r="HF47" s="229"/>
      <c r="HG47" s="229"/>
      <c r="HH47" s="229"/>
      <c r="HI47" s="229"/>
      <c r="HJ47" s="229"/>
      <c r="HK47" s="229"/>
      <c r="HL47" s="229"/>
      <c r="HM47" s="229"/>
      <c r="HN47" s="229"/>
      <c r="HO47" s="229"/>
      <c r="HP47" s="229"/>
      <c r="HQ47" s="229"/>
      <c r="HR47" s="229"/>
      <c r="HS47" s="229"/>
      <c r="HT47" s="229"/>
      <c r="HU47" s="229"/>
      <c r="HV47" s="229"/>
      <c r="HW47" s="229"/>
      <c r="HX47" s="229"/>
      <c r="HY47" s="229"/>
      <c r="HZ47" s="229"/>
      <c r="IA47" s="229"/>
      <c r="IB47" s="229"/>
      <c r="IC47" s="229"/>
      <c r="ID47" s="229"/>
      <c r="IE47" s="229"/>
      <c r="IF47" s="229"/>
      <c r="IG47" s="229"/>
      <c r="IH47" s="229"/>
      <c r="II47" s="229"/>
      <c r="IJ47" s="229"/>
      <c r="IK47" s="229"/>
      <c r="IL47" s="229"/>
      <c r="IM47" s="229"/>
      <c r="IN47" s="229"/>
      <c r="IO47" s="229"/>
      <c r="IP47" s="229"/>
      <c r="IQ47" s="229"/>
      <c r="IR47" s="229"/>
      <c r="IS47" s="229"/>
      <c r="IT47" s="229"/>
      <c r="IU47" s="229"/>
      <c r="IV47" s="229"/>
    </row>
    <row r="48" spans="1:11" ht="15.75">
      <c r="A48" s="100"/>
      <c r="B48" s="57"/>
      <c r="C48" s="47" t="s">
        <v>134</v>
      </c>
      <c r="D48" s="203"/>
      <c r="E48" s="228"/>
      <c r="F48" s="228"/>
      <c r="G48" s="228"/>
      <c r="H48" s="228"/>
      <c r="I48" s="228"/>
      <c r="J48" s="262"/>
      <c r="K48" s="208"/>
    </row>
    <row r="49" spans="1:12" ht="12" customHeight="1" thickBot="1">
      <c r="A49" s="108"/>
      <c r="B49" s="125"/>
      <c r="C49" s="51"/>
      <c r="D49" s="263"/>
      <c r="E49" s="263"/>
      <c r="F49" s="263"/>
      <c r="G49" s="263"/>
      <c r="H49" s="263"/>
      <c r="I49" s="263"/>
      <c r="J49" s="264"/>
      <c r="L49" s="208"/>
    </row>
    <row r="50" spans="1:12" ht="16.5" thickTop="1">
      <c r="A50" s="228"/>
      <c r="B50" s="270"/>
      <c r="L50" s="208"/>
    </row>
    <row r="51" ht="15">
      <c r="A51" s="228"/>
    </row>
    <row r="52" spans="1:10" ht="30" customHeight="1">
      <c r="A52" s="228"/>
      <c r="B52" s="198" t="s">
        <v>167</v>
      </c>
      <c r="C52" s="191"/>
      <c r="D52" s="524" t="str">
        <f>IF(COUNTA(D8:G8,D11:G15,D19:G19,D23:G23,D25:G25,D28:G28,D33:G34,D38:G38,D44:G44)/56*100=100,"OK - Table 2C is fully completed","WARNING - Table 2C is not fully completed, please fill in figure, L, M or 0")</f>
        <v>OK - Table 2C is fully completed</v>
      </c>
      <c r="E52" s="524"/>
      <c r="F52" s="524"/>
      <c r="G52" s="524"/>
      <c r="H52" s="199"/>
      <c r="I52" s="267"/>
      <c r="J52" s="217"/>
    </row>
    <row r="53" spans="1:10" ht="15.75">
      <c r="A53" s="228"/>
      <c r="B53" s="181" t="s">
        <v>168</v>
      </c>
      <c r="C53" s="110"/>
      <c r="D53" s="194"/>
      <c r="E53" s="83"/>
      <c r="F53" s="83"/>
      <c r="G53" s="83"/>
      <c r="H53" s="83"/>
      <c r="I53" s="243"/>
      <c r="J53" s="218"/>
    </row>
    <row r="54" spans="1:10" ht="23.25">
      <c r="A54" s="228"/>
      <c r="B54" s="192"/>
      <c r="C54" s="193" t="s">
        <v>559</v>
      </c>
      <c r="D54" s="368">
        <f>IF(D44="M",0,D44)-IF(D8="M",0,D8)-IF(D11="M",0,D11)-IF(D19="M",0,D19)-IF(D23="M",0,D23)-IF(D25="M",0,D25)-IF(D28="M",0,D28)-IF(D33="M",0,D33)-IF(D34="M",0,D34)-IF(D38="M",0,D38)</f>
        <v>0</v>
      </c>
      <c r="E54" s="368">
        <f>IF(E44="M",0,E44)-IF(E8="M",0,E8)-IF(E11="M",0,E11)-IF(E19="M",0,E19)-IF(E23="M",0,E23)-IF(E25="M",0,E25)-IF(E28="M",0,E28)-IF(E33="M",0,E33)-IF(E34="M",0,E34)-IF(E38="M",0,E38)</f>
        <v>0</v>
      </c>
      <c r="F54" s="368">
        <f>IF(F44="M",0,F44)-IF(F8="M",0,F8)-IF(F11="M",0,F11)-IF(F19="M",0,F19)-IF(F23="M",0,F23)-IF(F25="M",0,F25)-IF(F28="M",0,F28)-IF(F33="M",0,F33)-IF(F34="M",0,F34)-IF(F38="M",0,F38)</f>
        <v>0</v>
      </c>
      <c r="G54" s="368">
        <f>IF(G44="M",0,G44)-IF(G8="M",0,G8)-IF(G11="M",0,G11)-IF(G19="M",0,G19)-IF(G23="M",0,G23)-IF(G25="M",0,G25)-IF(G28="M",0,G28)-IF(G33="M",0,G33)-IF(G34="M",0,G34)-IF(G38="M",0,G38)</f>
        <v>0</v>
      </c>
      <c r="H54" s="369">
        <f>IF(H44="M",0,H44)-IF(H8="M",0,H8)-IF(H11="M",0,H11)-IF(H19="M",0,H19)-IF(H23="M",0,H23)-IF(H25="M",0,H25)-IF(H28="M",0,H28)-IF(H33="M",0,H33)-IF(H34="M",0,H34)-IF(H38="M",0,H38)</f>
        <v>0</v>
      </c>
      <c r="I54" s="243"/>
      <c r="J54" s="218"/>
    </row>
    <row r="55" spans="1:10" ht="15.75">
      <c r="A55" s="228"/>
      <c r="B55" s="192"/>
      <c r="C55" s="193" t="s">
        <v>208</v>
      </c>
      <c r="D55" s="368">
        <f>IF(D11="M",0,D11)-IF(D12="M",0,D12)-IF(D13="M",0,D13)-IF(D14="M",0,D14)</f>
        <v>0</v>
      </c>
      <c r="E55" s="368">
        <f>IF(E11="M",0,E11)-IF(E12="M",0,E12)-IF(E13="M",0,E13)-IF(E14="M",0,E14)</f>
        <v>0</v>
      </c>
      <c r="F55" s="368">
        <f>IF(F11="M",0,F11)-IF(F12="M",0,F12)-IF(F13="M",0,F13)-IF(F14="M",0,F14)</f>
        <v>0</v>
      </c>
      <c r="G55" s="368">
        <f>IF(G11="M",0,G11)-IF(G12="M",0,G12)-IF(G13="M",0,G13)-IF(G14="M",0,G14)</f>
        <v>0</v>
      </c>
      <c r="H55" s="369">
        <f>IF(H11="M",0,H11)-IF(H12="M",0,H12)-IF(H13="M",0,H13)-IF(H14="M",0,H14)</f>
        <v>0</v>
      </c>
      <c r="I55" s="243"/>
      <c r="J55" s="218"/>
    </row>
    <row r="56" spans="1:10" ht="15.75">
      <c r="A56" s="228"/>
      <c r="B56" s="192"/>
      <c r="C56" s="193" t="s">
        <v>209</v>
      </c>
      <c r="D56" s="368">
        <f>D38-SUM(D39:D43)</f>
        <v>0</v>
      </c>
      <c r="E56" s="368">
        <f>E38-SUM(E39:E43)</f>
        <v>0</v>
      </c>
      <c r="F56" s="368">
        <f>F38-SUM(F39:F43)</f>
        <v>0</v>
      </c>
      <c r="G56" s="368">
        <f>G38-SUM(G39:G43)</f>
        <v>0</v>
      </c>
      <c r="H56" s="369">
        <f>H38-SUM(H39:H43)</f>
        <v>0</v>
      </c>
      <c r="I56" s="243"/>
      <c r="J56" s="218"/>
    </row>
    <row r="57" spans="1:10" ht="15.75">
      <c r="A57" s="228"/>
      <c r="B57" s="195" t="s">
        <v>176</v>
      </c>
      <c r="C57" s="193"/>
      <c r="D57" s="366"/>
      <c r="E57" s="366"/>
      <c r="F57" s="366"/>
      <c r="G57" s="366"/>
      <c r="H57" s="370"/>
      <c r="I57" s="243"/>
      <c r="J57" s="218"/>
    </row>
    <row r="58" spans="1:10" ht="15.75">
      <c r="A58" s="225"/>
      <c r="B58" s="196"/>
      <c r="C58" s="197" t="s">
        <v>210</v>
      </c>
      <c r="D58" s="367">
        <f>IF('Table 1'!E13="M",0,'Table 1'!E13)-IF('Table 2C'!D44="M",0,'Table 2C'!D44)</f>
        <v>0</v>
      </c>
      <c r="E58" s="367">
        <f>IF('Table 1'!F13="M",0,'Table 1'!F13)-IF('Table 2C'!E44="M",0,'Table 2C'!E44)</f>
        <v>0</v>
      </c>
      <c r="F58" s="367">
        <f>IF('Table 1'!G13="M",0,'Table 1'!G13)-IF('Table 2C'!F44="M",0,'Table 2C'!F44)</f>
        <v>0</v>
      </c>
      <c r="G58" s="367">
        <f>IF('Table 1'!H13="M",0,'Table 1'!H13)-IF('Table 2C'!G44="M",0,'Table 2C'!G44)</f>
        <v>0</v>
      </c>
      <c r="H58" s="371">
        <f>IF('Table 1'!I13="M",0,'Table 1'!I13)-IF('Table 2C'!H44="M",0,'Table 2C'!H44)</f>
        <v>0</v>
      </c>
      <c r="I58" s="268"/>
      <c r="J58" s="269"/>
    </row>
    <row r="59" ht="15">
      <c r="A59" s="225"/>
    </row>
    <row r="60" ht="15">
      <c r="A60" s="225"/>
    </row>
    <row r="61" ht="15">
      <c r="A61" s="225"/>
    </row>
    <row r="62" ht="15">
      <c r="A62" s="228"/>
    </row>
    <row r="63" ht="15">
      <c r="A63" s="228"/>
    </row>
  </sheetData>
  <sheetProtection password="CA3F" sheet="1" objects="1" scenarios="1" insertRows="0" deleteColumns="0"/>
  <mergeCells count="1">
    <mergeCell ref="D52:G52"/>
  </mergeCells>
  <conditionalFormatting sqref="D52:G52">
    <cfRule type="expression" priority="1" dxfId="15" stopIfTrue="1">
      <formula>COUNTA(D8:G8,D11:G15,D19:G19,D23:G23,D25:G25,D28:G28,D33:G34,D38:G38,D44:G44)/56*100&lt;&gt;100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4">
      <selection activeCell="C1" sqref="C1"/>
    </sheetView>
  </sheetViews>
  <sheetFormatPr defaultColWidth="9.77734375" defaultRowHeight="15"/>
  <cols>
    <col min="1" max="1" width="5.88671875" style="221" hidden="1" customWidth="1"/>
    <col min="2" max="2" width="3.77734375" style="147" customWidth="1"/>
    <col min="3" max="3" width="67.4453125" style="227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199</v>
      </c>
      <c r="D1" s="233"/>
      <c r="L1" s="445" t="s">
        <v>572</v>
      </c>
      <c r="M1" s="445" t="s">
        <v>578</v>
      </c>
    </row>
    <row r="2" spans="1:12" ht="11.25" customHeight="1" thickBot="1">
      <c r="A2" s="34"/>
      <c r="B2" s="111"/>
      <c r="C2" s="45"/>
      <c r="D2" s="248"/>
      <c r="K2" s="208"/>
      <c r="L2" s="445" t="s">
        <v>573</v>
      </c>
    </row>
    <row r="3" spans="1:12" ht="16.5" thickTop="1">
      <c r="A3" s="112"/>
      <c r="B3" s="113"/>
      <c r="C3" s="46"/>
      <c r="D3" s="249"/>
      <c r="E3" s="250"/>
      <c r="F3" s="250"/>
      <c r="G3" s="250"/>
      <c r="H3" s="250"/>
      <c r="I3" s="275"/>
      <c r="J3" s="251"/>
      <c r="K3" s="208"/>
      <c r="L3" s="445" t="s">
        <v>574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1"/>
      <c r="J4" s="276"/>
      <c r="L4" s="445" t="s">
        <v>575</v>
      </c>
      <c r="O4" s="208"/>
    </row>
    <row r="5" spans="1:15" ht="15.75">
      <c r="A5" s="114" t="s">
        <v>173</v>
      </c>
      <c r="B5" s="57"/>
      <c r="C5" s="223" t="s">
        <v>632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2"/>
      <c r="J5" s="276"/>
      <c r="O5" s="208"/>
    </row>
    <row r="6" spans="1:15" ht="15.75">
      <c r="A6" s="114"/>
      <c r="B6" s="57"/>
      <c r="C6" s="450" t="str">
        <f>'Cover page'!E14</f>
        <v>Date: 30/09/2013</v>
      </c>
      <c r="D6" s="256"/>
      <c r="E6" s="256"/>
      <c r="F6" s="256"/>
      <c r="G6" s="257"/>
      <c r="H6" s="258"/>
      <c r="I6" s="259"/>
      <c r="J6" s="276"/>
      <c r="O6" s="208"/>
    </row>
    <row r="7" spans="1:15" ht="10.5" customHeight="1" thickBot="1">
      <c r="A7" s="114"/>
      <c r="B7" s="57"/>
      <c r="C7" s="148"/>
      <c r="D7" s="256"/>
      <c r="E7" s="256"/>
      <c r="F7" s="256"/>
      <c r="G7" s="257"/>
      <c r="H7" s="258"/>
      <c r="I7" s="240"/>
      <c r="J7" s="276"/>
      <c r="O7" s="208"/>
    </row>
    <row r="8" spans="1:15" ht="17.25" thickBot="1" thickTop="1">
      <c r="A8" s="302" t="s">
        <v>350</v>
      </c>
      <c r="B8" s="57"/>
      <c r="C8" s="128" t="s">
        <v>69</v>
      </c>
      <c r="D8" s="327">
        <v>-156697</v>
      </c>
      <c r="E8" s="328">
        <v>-95386</v>
      </c>
      <c r="F8" s="328">
        <v>-83653</v>
      </c>
      <c r="G8" s="328">
        <v>-117563</v>
      </c>
      <c r="H8" s="328">
        <v>243040.80000000075</v>
      </c>
      <c r="I8" s="151"/>
      <c r="J8" s="261"/>
      <c r="O8" s="208"/>
    </row>
    <row r="9" spans="1:15" ht="16.5" thickTop="1">
      <c r="A9" s="302"/>
      <c r="B9" s="57"/>
      <c r="C9" s="133" t="s">
        <v>122</v>
      </c>
      <c r="D9" s="446" t="s">
        <v>574</v>
      </c>
      <c r="E9" s="446" t="s">
        <v>574</v>
      </c>
      <c r="F9" s="446" t="s">
        <v>574</v>
      </c>
      <c r="G9" s="446" t="s">
        <v>574</v>
      </c>
      <c r="H9" s="446" t="s">
        <v>572</v>
      </c>
      <c r="I9" s="432"/>
      <c r="J9" s="262"/>
      <c r="O9" s="208"/>
    </row>
    <row r="10" spans="1:15" ht="11.25" customHeight="1">
      <c r="A10" s="302"/>
      <c r="B10" s="57"/>
      <c r="C10" s="133"/>
      <c r="D10" s="406"/>
      <c r="E10" s="142"/>
      <c r="F10" s="142"/>
      <c r="G10" s="142"/>
      <c r="H10" s="142"/>
      <c r="I10" s="408"/>
      <c r="J10" s="262"/>
      <c r="O10" s="208"/>
    </row>
    <row r="11" spans="1:15" ht="15.75">
      <c r="A11" s="302" t="s">
        <v>351</v>
      </c>
      <c r="B11" s="129"/>
      <c r="C11" s="426" t="s">
        <v>135</v>
      </c>
      <c r="D11" s="410">
        <v>35</v>
      </c>
      <c r="E11" s="410">
        <v>-656</v>
      </c>
      <c r="F11" s="410">
        <v>-6</v>
      </c>
      <c r="G11" s="410">
        <v>20</v>
      </c>
      <c r="H11" s="410">
        <v>0</v>
      </c>
      <c r="I11" s="411"/>
      <c r="J11" s="262"/>
      <c r="O11" s="208"/>
    </row>
    <row r="12" spans="1:15" ht="15.75">
      <c r="A12" s="302" t="s">
        <v>352</v>
      </c>
      <c r="B12" s="57"/>
      <c r="C12" s="427" t="s">
        <v>72</v>
      </c>
      <c r="D12" s="410">
        <v>40</v>
      </c>
      <c r="E12" s="410">
        <v>-654</v>
      </c>
      <c r="F12" s="410">
        <v>-5</v>
      </c>
      <c r="G12" s="410">
        <v>20</v>
      </c>
      <c r="H12" s="410">
        <v>0</v>
      </c>
      <c r="I12" s="411"/>
      <c r="J12" s="262"/>
      <c r="O12" s="208"/>
    </row>
    <row r="13" spans="1:15" ht="15.75">
      <c r="A13" s="302" t="s">
        <v>353</v>
      </c>
      <c r="B13" s="57"/>
      <c r="C13" s="428" t="s">
        <v>73</v>
      </c>
      <c r="D13" s="410">
        <v>-5</v>
      </c>
      <c r="E13" s="410">
        <v>-2</v>
      </c>
      <c r="F13" s="410">
        <v>-1</v>
      </c>
      <c r="G13" s="410">
        <v>0</v>
      </c>
      <c r="H13" s="410">
        <v>0</v>
      </c>
      <c r="I13" s="411"/>
      <c r="J13" s="262"/>
      <c r="O13" s="208"/>
    </row>
    <row r="14" spans="1:15" ht="15.75">
      <c r="A14" s="302" t="s">
        <v>354</v>
      </c>
      <c r="B14" s="57"/>
      <c r="C14" s="428" t="s">
        <v>41</v>
      </c>
      <c r="D14" s="410" t="s">
        <v>581</v>
      </c>
      <c r="E14" s="410" t="s">
        <v>581</v>
      </c>
      <c r="F14" s="410" t="s">
        <v>581</v>
      </c>
      <c r="G14" s="410" t="s">
        <v>581</v>
      </c>
      <c r="H14" s="410" t="s">
        <v>581</v>
      </c>
      <c r="I14" s="411"/>
      <c r="J14" s="262"/>
      <c r="O14" s="208"/>
    </row>
    <row r="15" spans="1:15" ht="15.75">
      <c r="A15" s="302" t="s">
        <v>355</v>
      </c>
      <c r="B15" s="57"/>
      <c r="C15" s="429" t="s">
        <v>128</v>
      </c>
      <c r="D15" s="410" t="s">
        <v>581</v>
      </c>
      <c r="E15" s="410" t="s">
        <v>581</v>
      </c>
      <c r="F15" s="410" t="s">
        <v>581</v>
      </c>
      <c r="G15" s="410" t="s">
        <v>581</v>
      </c>
      <c r="H15" s="410" t="s">
        <v>581</v>
      </c>
      <c r="I15" s="411"/>
      <c r="J15" s="262"/>
      <c r="O15" s="208"/>
    </row>
    <row r="16" spans="1:15" ht="15.75">
      <c r="A16" s="302" t="s">
        <v>356</v>
      </c>
      <c r="B16" s="57"/>
      <c r="C16" s="430" t="s">
        <v>557</v>
      </c>
      <c r="D16" s="431"/>
      <c r="E16" s="431"/>
      <c r="F16" s="431"/>
      <c r="G16" s="431"/>
      <c r="H16" s="431"/>
      <c r="I16" s="415"/>
      <c r="J16" s="262"/>
      <c r="O16" s="208"/>
    </row>
    <row r="17" spans="1:15" ht="15.75">
      <c r="A17" s="302" t="s">
        <v>357</v>
      </c>
      <c r="B17" s="57"/>
      <c r="C17" s="430" t="s">
        <v>558</v>
      </c>
      <c r="D17" s="431"/>
      <c r="E17" s="431"/>
      <c r="F17" s="431"/>
      <c r="G17" s="431"/>
      <c r="H17" s="431"/>
      <c r="I17" s="415"/>
      <c r="J17" s="262"/>
      <c r="O17" s="208"/>
    </row>
    <row r="18" spans="1:15" ht="15.75">
      <c r="A18" s="302"/>
      <c r="B18" s="57"/>
      <c r="C18" s="36"/>
      <c r="D18" s="434"/>
      <c r="E18" s="435"/>
      <c r="F18" s="435"/>
      <c r="G18" s="435"/>
      <c r="H18" s="435"/>
      <c r="I18" s="411"/>
      <c r="J18" s="262"/>
      <c r="O18" s="208"/>
    </row>
    <row r="19" spans="1:15" ht="15.75">
      <c r="A19" s="302" t="s">
        <v>358</v>
      </c>
      <c r="B19" s="57"/>
      <c r="C19" s="426" t="s">
        <v>166</v>
      </c>
      <c r="D19" s="433" t="s">
        <v>581</v>
      </c>
      <c r="E19" s="433" t="s">
        <v>581</v>
      </c>
      <c r="F19" s="433" t="s">
        <v>581</v>
      </c>
      <c r="G19" s="433" t="s">
        <v>581</v>
      </c>
      <c r="H19" s="433" t="s">
        <v>581</v>
      </c>
      <c r="I19" s="411"/>
      <c r="J19" s="262"/>
      <c r="O19" s="208"/>
    </row>
    <row r="20" spans="1:15" ht="15.75">
      <c r="A20" s="302" t="s">
        <v>359</v>
      </c>
      <c r="B20" s="129"/>
      <c r="C20" s="430" t="s">
        <v>101</v>
      </c>
      <c r="D20" s="431"/>
      <c r="E20" s="431"/>
      <c r="F20" s="431"/>
      <c r="G20" s="431"/>
      <c r="H20" s="431"/>
      <c r="I20" s="415"/>
      <c r="J20" s="262"/>
      <c r="O20" s="208"/>
    </row>
    <row r="21" spans="1:15" ht="15.75">
      <c r="A21" s="302" t="s">
        <v>360</v>
      </c>
      <c r="B21" s="129"/>
      <c r="C21" s="430" t="s">
        <v>102</v>
      </c>
      <c r="D21" s="431"/>
      <c r="E21" s="431"/>
      <c r="F21" s="431"/>
      <c r="G21" s="431"/>
      <c r="H21" s="431"/>
      <c r="I21" s="415"/>
      <c r="J21" s="262"/>
      <c r="O21" s="208"/>
    </row>
    <row r="22" spans="1:15" ht="15.75">
      <c r="A22" s="302"/>
      <c r="B22" s="129"/>
      <c r="C22" s="130"/>
      <c r="D22" s="434"/>
      <c r="E22" s="435"/>
      <c r="F22" s="435"/>
      <c r="G22" s="435"/>
      <c r="H22" s="435"/>
      <c r="I22" s="411"/>
      <c r="J22" s="262"/>
      <c r="O22" s="208"/>
    </row>
    <row r="23" spans="1:15" ht="15.75">
      <c r="A23" s="302" t="s">
        <v>361</v>
      </c>
      <c r="B23" s="129"/>
      <c r="C23" s="426" t="s">
        <v>70</v>
      </c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11"/>
      <c r="J23" s="262"/>
      <c r="O23" s="208"/>
    </row>
    <row r="24" spans="1:15" ht="15.75">
      <c r="A24" s="302"/>
      <c r="B24" s="129"/>
      <c r="C24" s="130"/>
      <c r="D24" s="434"/>
      <c r="E24" s="435"/>
      <c r="F24" s="435"/>
      <c r="G24" s="435"/>
      <c r="H24" s="435"/>
      <c r="I24" s="411"/>
      <c r="J24" s="262"/>
      <c r="O24" s="208"/>
    </row>
    <row r="25" spans="1:15" ht="15.75">
      <c r="A25" s="302" t="s">
        <v>362</v>
      </c>
      <c r="B25" s="129"/>
      <c r="C25" s="426" t="s">
        <v>65</v>
      </c>
      <c r="D25" s="433">
        <v>-18892</v>
      </c>
      <c r="E25" s="433">
        <v>964</v>
      </c>
      <c r="F25" s="433">
        <v>24314</v>
      </c>
      <c r="G25" s="433">
        <v>30028</v>
      </c>
      <c r="H25" s="433">
        <v>15300</v>
      </c>
      <c r="I25" s="411"/>
      <c r="J25" s="262"/>
      <c r="O25" s="208"/>
    </row>
    <row r="26" spans="1:15" ht="15.75">
      <c r="A26" s="302" t="s">
        <v>363</v>
      </c>
      <c r="B26" s="129"/>
      <c r="C26" s="471" t="s">
        <v>620</v>
      </c>
      <c r="D26" s="431">
        <v>-9</v>
      </c>
      <c r="E26" s="431">
        <v>5</v>
      </c>
      <c r="F26" s="431">
        <v>-36</v>
      </c>
      <c r="G26" s="431">
        <v>-17</v>
      </c>
      <c r="H26" s="431">
        <v>0</v>
      </c>
      <c r="I26" s="415"/>
      <c r="J26" s="262"/>
      <c r="O26" s="208"/>
    </row>
    <row r="27" spans="1:15" ht="15.75">
      <c r="A27" s="302"/>
      <c r="B27" s="129"/>
      <c r="C27" s="471" t="s">
        <v>627</v>
      </c>
      <c r="D27" s="431">
        <v>2920</v>
      </c>
      <c r="E27" s="431">
        <v>-911</v>
      </c>
      <c r="F27" s="431">
        <v>6371</v>
      </c>
      <c r="G27" s="431">
        <v>-1595</v>
      </c>
      <c r="H27" s="431">
        <v>0</v>
      </c>
      <c r="I27" s="415"/>
      <c r="J27" s="262"/>
      <c r="O27" s="208"/>
    </row>
    <row r="28" spans="1:15" ht="15.75">
      <c r="A28" s="302"/>
      <c r="B28" s="129"/>
      <c r="C28" s="471" t="s">
        <v>628</v>
      </c>
      <c r="D28" s="431">
        <v>-20060</v>
      </c>
      <c r="E28" s="431">
        <v>3654</v>
      </c>
      <c r="F28" s="431">
        <v>19700</v>
      </c>
      <c r="G28" s="431">
        <v>34005</v>
      </c>
      <c r="H28" s="431">
        <v>15300</v>
      </c>
      <c r="I28" s="415"/>
      <c r="J28" s="262"/>
      <c r="O28" s="208"/>
    </row>
    <row r="29" spans="1:15" ht="15.75">
      <c r="A29" s="302" t="s">
        <v>364</v>
      </c>
      <c r="B29" s="129"/>
      <c r="C29" s="471" t="s">
        <v>593</v>
      </c>
      <c r="D29" s="431">
        <v>-1743</v>
      </c>
      <c r="E29" s="431">
        <v>-1784</v>
      </c>
      <c r="F29" s="431">
        <v>-1721</v>
      </c>
      <c r="G29" s="431">
        <v>-2365</v>
      </c>
      <c r="H29" s="431">
        <v>0</v>
      </c>
      <c r="I29" s="467" t="s">
        <v>584</v>
      </c>
      <c r="J29" s="262"/>
      <c r="O29" s="208"/>
    </row>
    <row r="30" spans="1:15" ht="15.75">
      <c r="A30" s="302" t="s">
        <v>365</v>
      </c>
      <c r="B30" s="57"/>
      <c r="C30" s="426" t="s">
        <v>64</v>
      </c>
      <c r="D30" s="433">
        <v>-1725</v>
      </c>
      <c r="E30" s="433">
        <v>12985</v>
      </c>
      <c r="F30" s="433">
        <v>-11340</v>
      </c>
      <c r="G30" s="433">
        <v>-224</v>
      </c>
      <c r="H30" s="433">
        <v>-4600</v>
      </c>
      <c r="I30" s="411"/>
      <c r="J30" s="262"/>
      <c r="O30" s="208"/>
    </row>
    <row r="31" spans="1:15" ht="15.75">
      <c r="A31" s="302" t="s">
        <v>366</v>
      </c>
      <c r="B31" s="57"/>
      <c r="C31" s="471" t="s">
        <v>629</v>
      </c>
      <c r="D31" s="431">
        <v>-715</v>
      </c>
      <c r="E31" s="431">
        <v>12631</v>
      </c>
      <c r="F31" s="431">
        <v>-12465</v>
      </c>
      <c r="G31" s="431">
        <v>-306</v>
      </c>
      <c r="H31" s="431">
        <v>0</v>
      </c>
      <c r="I31" s="415"/>
      <c r="J31" s="262"/>
      <c r="O31" s="208"/>
    </row>
    <row r="32" spans="1:15" ht="15.75">
      <c r="A32" s="302" t="s">
        <v>367</v>
      </c>
      <c r="B32" s="57"/>
      <c r="C32" s="471" t="s">
        <v>630</v>
      </c>
      <c r="D32" s="431">
        <v>-1010</v>
      </c>
      <c r="E32" s="431">
        <v>354</v>
      </c>
      <c r="F32" s="431">
        <v>1125</v>
      </c>
      <c r="G32" s="431">
        <v>82</v>
      </c>
      <c r="H32" s="431">
        <v>-4600</v>
      </c>
      <c r="I32" s="415"/>
      <c r="J32" s="262"/>
      <c r="O32" s="208"/>
    </row>
    <row r="33" spans="1:15" ht="15.75">
      <c r="A33" s="302"/>
      <c r="B33" s="129"/>
      <c r="C33" s="130"/>
      <c r="D33" s="434"/>
      <c r="E33" s="435"/>
      <c r="F33" s="435"/>
      <c r="G33" s="435"/>
      <c r="H33" s="435"/>
      <c r="I33" s="411"/>
      <c r="J33" s="262"/>
      <c r="O33" s="208"/>
    </row>
    <row r="34" spans="1:15" ht="15.75">
      <c r="A34" s="302" t="s">
        <v>368</v>
      </c>
      <c r="B34" s="129"/>
      <c r="C34" s="426" t="s">
        <v>117</v>
      </c>
      <c r="D34" s="433" t="s">
        <v>581</v>
      </c>
      <c r="E34" s="433" t="s">
        <v>581</v>
      </c>
      <c r="F34" s="433" t="s">
        <v>581</v>
      </c>
      <c r="G34" s="433" t="s">
        <v>581</v>
      </c>
      <c r="H34" s="433" t="s">
        <v>581</v>
      </c>
      <c r="I34" s="411"/>
      <c r="J34" s="262"/>
      <c r="O34" s="208"/>
    </row>
    <row r="35" spans="1:15" ht="15.75">
      <c r="A35" s="302" t="s">
        <v>369</v>
      </c>
      <c r="B35" s="57"/>
      <c r="C35" s="426" t="s">
        <v>201</v>
      </c>
      <c r="D35" s="433" t="s">
        <v>581</v>
      </c>
      <c r="E35" s="433" t="s">
        <v>581</v>
      </c>
      <c r="F35" s="433" t="s">
        <v>581</v>
      </c>
      <c r="G35" s="433" t="s">
        <v>581</v>
      </c>
      <c r="H35" s="433" t="s">
        <v>581</v>
      </c>
      <c r="I35" s="411"/>
      <c r="J35" s="262"/>
      <c r="O35" s="208"/>
    </row>
    <row r="36" spans="1:15" ht="15.75">
      <c r="A36" s="302" t="s">
        <v>370</v>
      </c>
      <c r="B36" s="129"/>
      <c r="C36" s="430" t="s">
        <v>101</v>
      </c>
      <c r="D36" s="431"/>
      <c r="E36" s="431"/>
      <c r="F36" s="431"/>
      <c r="G36" s="431"/>
      <c r="H36" s="431"/>
      <c r="I36" s="415"/>
      <c r="J36" s="262"/>
      <c r="O36" s="208"/>
    </row>
    <row r="37" spans="1:15" ht="15.75">
      <c r="A37" s="302" t="s">
        <v>371</v>
      </c>
      <c r="B37" s="129"/>
      <c r="C37" s="430" t="s">
        <v>102</v>
      </c>
      <c r="D37" s="431"/>
      <c r="E37" s="431"/>
      <c r="F37" s="431"/>
      <c r="G37" s="431"/>
      <c r="H37" s="431"/>
      <c r="I37" s="415"/>
      <c r="J37" s="262"/>
      <c r="O37" s="208"/>
    </row>
    <row r="38" spans="1:15" ht="15.75">
      <c r="A38" s="302"/>
      <c r="B38" s="131"/>
      <c r="C38" s="130"/>
      <c r="D38" s="434"/>
      <c r="E38" s="435"/>
      <c r="F38" s="435"/>
      <c r="G38" s="435"/>
      <c r="H38" s="435"/>
      <c r="I38" s="411"/>
      <c r="J38" s="262"/>
      <c r="O38" s="208"/>
    </row>
    <row r="39" spans="1:15" ht="15.75">
      <c r="A39" s="302" t="s">
        <v>372</v>
      </c>
      <c r="B39" s="57"/>
      <c r="C39" s="426" t="s">
        <v>66</v>
      </c>
      <c r="D39" s="433">
        <v>67360</v>
      </c>
      <c r="E39" s="433">
        <v>129216</v>
      </c>
      <c r="F39" s="433">
        <v>95386</v>
      </c>
      <c r="G39" s="433">
        <v>83654</v>
      </c>
      <c r="H39" s="433">
        <v>117562.3</v>
      </c>
      <c r="I39" s="411"/>
      <c r="J39" s="262"/>
      <c r="O39" s="208"/>
    </row>
    <row r="40" spans="1:15" ht="15.75">
      <c r="A40" s="302" t="s">
        <v>373</v>
      </c>
      <c r="B40" s="57"/>
      <c r="C40" s="471" t="s">
        <v>604</v>
      </c>
      <c r="D40" s="431">
        <v>67360</v>
      </c>
      <c r="E40" s="431">
        <v>156697</v>
      </c>
      <c r="F40" s="431">
        <v>95386</v>
      </c>
      <c r="G40" s="431">
        <v>83654</v>
      </c>
      <c r="H40" s="431">
        <v>117562.3</v>
      </c>
      <c r="I40" s="415"/>
      <c r="J40" s="262"/>
      <c r="O40" s="208"/>
    </row>
    <row r="41" spans="1:15" ht="15.75">
      <c r="A41" s="302" t="s">
        <v>374</v>
      </c>
      <c r="B41" s="57"/>
      <c r="C41" s="471" t="s">
        <v>631</v>
      </c>
      <c r="D41" s="431">
        <v>0</v>
      </c>
      <c r="E41" s="431">
        <v>-27481</v>
      </c>
      <c r="F41" s="431">
        <v>0</v>
      </c>
      <c r="G41" s="431">
        <v>0</v>
      </c>
      <c r="H41" s="431">
        <v>0</v>
      </c>
      <c r="I41" s="415"/>
      <c r="J41" s="262"/>
      <c r="O41" s="208"/>
    </row>
    <row r="42" spans="1:15" ht="15.75">
      <c r="A42" s="302" t="s">
        <v>375</v>
      </c>
      <c r="B42" s="57"/>
      <c r="C42" s="430"/>
      <c r="D42" s="431"/>
      <c r="E42" s="431"/>
      <c r="F42" s="431"/>
      <c r="G42" s="431"/>
      <c r="H42" s="431"/>
      <c r="I42" s="415"/>
      <c r="J42" s="262"/>
      <c r="O42" s="208"/>
    </row>
    <row r="43" spans="1:15" ht="16.5" thickBot="1">
      <c r="A43" s="302"/>
      <c r="B43" s="129"/>
      <c r="C43" s="130"/>
      <c r="D43" s="421"/>
      <c r="E43" s="422"/>
      <c r="F43" s="422"/>
      <c r="G43" s="422"/>
      <c r="H43" s="422"/>
      <c r="I43" s="140"/>
      <c r="J43" s="262"/>
      <c r="O43" s="208"/>
    </row>
    <row r="44" spans="1:15" ht="17.25" thickBot="1" thickTop="1">
      <c r="A44" s="302" t="s">
        <v>376</v>
      </c>
      <c r="B44" s="114"/>
      <c r="C44" s="115" t="s">
        <v>62</v>
      </c>
      <c r="D44" s="330">
        <v>-109919</v>
      </c>
      <c r="E44" s="330">
        <v>47123</v>
      </c>
      <c r="F44" s="330">
        <v>24701</v>
      </c>
      <c r="G44" s="330">
        <v>-4085</v>
      </c>
      <c r="H44" s="330">
        <v>371303.10000000073</v>
      </c>
      <c r="I44" s="141"/>
      <c r="J44" s="261"/>
      <c r="O44" s="208"/>
    </row>
    <row r="45" spans="1:11" ht="16.5" thickTop="1">
      <c r="A45" s="100"/>
      <c r="B45" s="57"/>
      <c r="C45" s="49" t="s">
        <v>42</v>
      </c>
      <c r="D45" s="277"/>
      <c r="E45" s="221"/>
      <c r="F45" s="221"/>
      <c r="G45" s="232"/>
      <c r="H45" s="232"/>
      <c r="I45" s="221"/>
      <c r="J45" s="262"/>
      <c r="K45" s="208"/>
    </row>
    <row r="46" spans="1:11" ht="9" customHeight="1">
      <c r="A46" s="100"/>
      <c r="B46" s="57"/>
      <c r="C46" s="50"/>
      <c r="D46" s="278"/>
      <c r="E46" s="221"/>
      <c r="F46" s="221"/>
      <c r="G46" s="221"/>
      <c r="H46" s="221"/>
      <c r="I46" s="221"/>
      <c r="J46" s="262"/>
      <c r="K46" s="208"/>
    </row>
    <row r="47" spans="1:11" s="224" customFormat="1" ht="15.75">
      <c r="A47" s="100"/>
      <c r="B47" s="57"/>
      <c r="C47" s="150" t="s">
        <v>131</v>
      </c>
      <c r="D47" s="208"/>
      <c r="E47" s="221"/>
      <c r="F47" s="221"/>
      <c r="G47" s="221"/>
      <c r="H47" s="221"/>
      <c r="I47" s="221"/>
      <c r="J47" s="262"/>
      <c r="K47" s="208"/>
    </row>
    <row r="48" spans="1:11" ht="15.75">
      <c r="A48" s="100"/>
      <c r="B48" s="57"/>
      <c r="C48" s="47" t="s">
        <v>134</v>
      </c>
      <c r="D48" s="208"/>
      <c r="E48" s="221"/>
      <c r="F48" s="221"/>
      <c r="G48" s="221"/>
      <c r="H48" s="221"/>
      <c r="I48" s="221"/>
      <c r="J48" s="262"/>
      <c r="K48" s="208"/>
    </row>
    <row r="49" spans="1:12" ht="12" customHeight="1" thickBot="1">
      <c r="A49" s="108"/>
      <c r="B49" s="125"/>
      <c r="C49" s="51"/>
      <c r="D49" s="263"/>
      <c r="E49" s="263"/>
      <c r="F49" s="263"/>
      <c r="G49" s="263"/>
      <c r="H49" s="263"/>
      <c r="I49" s="263"/>
      <c r="J49" s="264"/>
      <c r="L49" s="208"/>
    </row>
    <row r="50" spans="1:12" ht="16.5" thickTop="1">
      <c r="A50" s="228"/>
      <c r="B50" s="270"/>
      <c r="L50" s="208"/>
    </row>
    <row r="51" ht="15">
      <c r="A51" s="228"/>
    </row>
    <row r="52" spans="1:10" ht="30" customHeight="1">
      <c r="A52" s="228"/>
      <c r="B52" s="198" t="s">
        <v>167</v>
      </c>
      <c r="C52" s="191"/>
      <c r="D52" s="524" t="str">
        <f>IF(COUNTA(D8:G8,D11:G15,D19:G19,D23:G23,D25:G25,D30:G30,D34:G35,D39:G39,D44:G44)/56*100=100,"OK - Table 2D is fully completed","WARNING - Table 2D is not fully completed, please fill in figure, L, M or 0")</f>
        <v>OK - Table 2D is fully completed</v>
      </c>
      <c r="E52" s="524"/>
      <c r="F52" s="524"/>
      <c r="G52" s="524"/>
      <c r="H52" s="199"/>
      <c r="I52" s="267"/>
      <c r="J52" s="217"/>
    </row>
    <row r="53" spans="1:10" ht="15.75">
      <c r="A53" s="228"/>
      <c r="B53" s="181" t="s">
        <v>168</v>
      </c>
      <c r="C53" s="110"/>
      <c r="D53" s="194"/>
      <c r="E53" s="83"/>
      <c r="F53" s="83"/>
      <c r="G53" s="83"/>
      <c r="H53" s="83"/>
      <c r="I53" s="243"/>
      <c r="J53" s="218"/>
    </row>
    <row r="54" spans="1:10" ht="23.25">
      <c r="A54" s="228"/>
      <c r="B54" s="192"/>
      <c r="C54" s="193" t="s">
        <v>204</v>
      </c>
      <c r="D54" s="368">
        <f>IF(D44="M",0,D44)-IF(D8="M",0,D8)-IF(D11="M",0,D11)-IF(D19="M",0,D19)-IF(D23="M",0,D23)-IF(D25="M",0,D25)-IF(D30="M",0,D30)-IF(D34="M",0,D34)-IF(D35="M",0,D35)-IF(D39="M",0,D39)</f>
        <v>0</v>
      </c>
      <c r="E54" s="368">
        <f>IF(E44="M",0,E44)-IF(E8="M",0,E8)-IF(E11="M",0,E11)-IF(E19="M",0,E19)-IF(E23="M",0,E23)-IF(E25="M",0,E25)-IF(E30="M",0,E30)-IF(E34="M",0,E34)-IF(E35="M",0,E35)-IF(E39="M",0,E39)</f>
        <v>0</v>
      </c>
      <c r="F54" s="368">
        <f>IF(F44="M",0,F44)-IF(F8="M",0,F8)-IF(F11="M",0,F11)-IF(F19="M",0,F19)-IF(F23="M",0,F23)-IF(F25="M",0,F25)-IF(F30="M",0,F30)-IF(F34="M",0,F34)-IF(F35="M",0,F35)-IF(F39="M",0,F39)</f>
        <v>0</v>
      </c>
      <c r="G54" s="368">
        <f>IF(G44="M",0,G44)-IF(G8="M",0,G8)-IF(G11="M",0,G11)-IF(G19="M",0,G19)-IF(G23="M",0,G23)-IF(G25="M",0,G25)-IF(G30="M",0,G30)-IF(G34="M",0,G34)-IF(G35="M",0,G35)-IF(G39="M",0,G39)</f>
        <v>0</v>
      </c>
      <c r="H54" s="369">
        <f>IF(H44="M",0,H44)-IF(H8="M",0,H8)-IF(H11="M",0,H11)-IF(H19="M",0,H19)-IF(H23="M",0,H23)-IF(H25="M",0,H25)-IF(H30="M",0,H30)-IF(H34="M",0,H34)-IF(H35="M",0,H35)-IF(H39="M",0,H39)</f>
        <v>0</v>
      </c>
      <c r="I54" s="243"/>
      <c r="J54" s="218"/>
    </row>
    <row r="55" spans="1:10" ht="15.75">
      <c r="A55" s="228"/>
      <c r="B55" s="192"/>
      <c r="C55" s="193" t="s">
        <v>205</v>
      </c>
      <c r="D55" s="368">
        <f>IF(D11="M",0,D11)-IF(D12="M",0,D12)-IF(D13="M",0,D13)-IF(D14="M",0,D14)</f>
        <v>0</v>
      </c>
      <c r="E55" s="368">
        <f>IF(E11="M",0,E11)-IF(E12="M",0,E12)-IF(E13="M",0,E13)-IF(E14="M",0,E14)</f>
        <v>0</v>
      </c>
      <c r="F55" s="368">
        <f>IF(F11="M",0,F11)-IF(F12="M",0,F12)-IF(F13="M",0,F13)-IF(F14="M",0,F14)</f>
        <v>0</v>
      </c>
      <c r="G55" s="368">
        <f>IF(G11="M",0,G11)-IF(G12="M",0,G12)-IF(G13="M",0,G13)-IF(G14="M",0,G14)</f>
        <v>0</v>
      </c>
      <c r="H55" s="369">
        <f>IF(H11="M",0,H11)-IF(H12="M",0,H12)-IF(H13="M",0,H13)-IF(H14="M",0,H14)</f>
        <v>0</v>
      </c>
      <c r="I55" s="243"/>
      <c r="J55" s="218"/>
    </row>
    <row r="56" spans="1:10" ht="15.75">
      <c r="A56" s="228"/>
      <c r="B56" s="192"/>
      <c r="C56" s="193" t="s">
        <v>206</v>
      </c>
      <c r="D56" s="368">
        <f>D39-SUM(D40:D43)</f>
        <v>0</v>
      </c>
      <c r="E56" s="368">
        <f>E39-SUM(E40:E43)</f>
        <v>0</v>
      </c>
      <c r="F56" s="368">
        <f>F39-SUM(F40:F43)</f>
        <v>0</v>
      </c>
      <c r="G56" s="368">
        <f>G39-SUM(G40:G43)</f>
        <v>0</v>
      </c>
      <c r="H56" s="369">
        <f>H39-SUM(H40:H43)</f>
        <v>0</v>
      </c>
      <c r="I56" s="243"/>
      <c r="J56" s="218"/>
    </row>
    <row r="57" spans="1:10" ht="15.75">
      <c r="A57" s="228"/>
      <c r="B57" s="195" t="s">
        <v>176</v>
      </c>
      <c r="C57" s="193"/>
      <c r="D57" s="366"/>
      <c r="E57" s="366"/>
      <c r="F57" s="366"/>
      <c r="G57" s="366"/>
      <c r="H57" s="370"/>
      <c r="I57" s="243"/>
      <c r="J57" s="218"/>
    </row>
    <row r="58" spans="1:10" ht="15.75">
      <c r="A58" s="225"/>
      <c r="B58" s="196"/>
      <c r="C58" s="197" t="s">
        <v>207</v>
      </c>
      <c r="D58" s="367">
        <f>IF('Table 1'!E14="M",0,'Table 1'!E14)-IF('Table 2D'!D44="M",0,'Table 2D'!D44)</f>
        <v>0</v>
      </c>
      <c r="E58" s="367">
        <f>IF('Table 1'!F14="M",0,'Table 1'!F14)-IF('Table 2D'!E44="M",0,'Table 2D'!E44)</f>
        <v>0</v>
      </c>
      <c r="F58" s="367">
        <f>IF('Table 1'!G14="M",0,'Table 1'!G14)-IF('Table 2D'!F44="M",0,'Table 2D'!F44)</f>
        <v>0</v>
      </c>
      <c r="G58" s="367">
        <f>IF('Table 1'!H14="M",0,'Table 1'!H14)-IF('Table 2D'!G44="M",0,'Table 2D'!G44)</f>
        <v>0</v>
      </c>
      <c r="H58" s="371">
        <f>IF('Table 1'!I14="M",0,'Table 1'!I14)-IF('Table 2D'!H44="M",0,'Table 2D'!H44)</f>
        <v>0</v>
      </c>
      <c r="I58" s="268"/>
      <c r="J58" s="269"/>
    </row>
    <row r="59" ht="15">
      <c r="A59" s="225"/>
    </row>
    <row r="60" ht="15">
      <c r="A60" s="225"/>
    </row>
    <row r="61" ht="15">
      <c r="A61" s="225"/>
    </row>
    <row r="62" ht="15">
      <c r="A62" s="228"/>
    </row>
    <row r="63" ht="15">
      <c r="A63" s="228"/>
    </row>
  </sheetData>
  <sheetProtection password="CA3F" sheet="1" objects="1" scenarios="1" insertRows="0" deleteRows="0"/>
  <mergeCells count="1">
    <mergeCell ref="D52:G52"/>
  </mergeCells>
  <conditionalFormatting sqref="D52:G52">
    <cfRule type="expression" priority="1" dxfId="15" stopIfTrue="1">
      <formula>COUNTA(D8:G8,D11:G15,D19:G19,D23:G23,D25:G25,D30:G30,D34:G35,D39:G39,D44:G44)/56*100&lt;&gt;100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2" hidden="1" customWidth="1"/>
    <col min="2" max="2" width="3.77734375" style="230" customWidth="1"/>
    <col min="3" max="3" width="53.88671875" style="230" customWidth="1"/>
    <col min="4" max="7" width="13.3359375" style="224" customWidth="1"/>
    <col min="8" max="8" width="86.6640625" style="224" customWidth="1"/>
    <col min="9" max="9" width="5.3359375" style="224" customWidth="1"/>
    <col min="10" max="10" width="0.9921875" style="224" customWidth="1"/>
    <col min="11" max="11" width="0.55078125" style="224" customWidth="1"/>
    <col min="12" max="12" width="9.77734375" style="224" customWidth="1"/>
    <col min="13" max="13" width="40.77734375" style="224" customWidth="1"/>
    <col min="14" max="16384" width="9.77734375" style="224" customWidth="1"/>
  </cols>
  <sheetData>
    <row r="1" spans="1:12" ht="9.75" customHeight="1">
      <c r="A1" s="35"/>
      <c r="B1" s="148"/>
      <c r="C1" s="163"/>
      <c r="D1" s="279"/>
      <c r="E1" s="228"/>
      <c r="F1" s="228"/>
      <c r="G1" s="228"/>
      <c r="H1" s="228"/>
      <c r="I1" s="228"/>
      <c r="K1" s="208"/>
      <c r="L1" s="445" t="s">
        <v>578</v>
      </c>
    </row>
    <row r="2" spans="1:11" ht="9.75" customHeight="1">
      <c r="A2" s="35"/>
      <c r="B2" s="148"/>
      <c r="C2" s="163"/>
      <c r="D2" s="279"/>
      <c r="E2" s="228"/>
      <c r="F2" s="228"/>
      <c r="G2" s="228"/>
      <c r="H2" s="228"/>
      <c r="I2" s="228"/>
      <c r="K2" s="208"/>
    </row>
    <row r="3" spans="1:11" ht="18">
      <c r="A3" s="34"/>
      <c r="B3" s="165"/>
      <c r="C3" s="44" t="s">
        <v>78</v>
      </c>
      <c r="D3" s="233"/>
      <c r="K3" s="208"/>
    </row>
    <row r="4" spans="1:11" ht="16.5" thickBot="1">
      <c r="A4" s="34"/>
      <c r="B4" s="165"/>
      <c r="C4" s="165"/>
      <c r="K4" s="208"/>
    </row>
    <row r="5" spans="1:11" ht="16.5" thickTop="1">
      <c r="A5" s="112"/>
      <c r="B5" s="157"/>
      <c r="C5" s="46"/>
      <c r="D5" s="249"/>
      <c r="E5" s="249"/>
      <c r="F5" s="249"/>
      <c r="G5" s="250"/>
      <c r="H5" s="250"/>
      <c r="I5" s="251"/>
      <c r="K5" s="208"/>
    </row>
    <row r="6" spans="1:9" ht="15.75">
      <c r="A6" s="114"/>
      <c r="B6" s="158"/>
      <c r="C6" s="47" t="str">
        <f>'Cover page'!E13</f>
        <v>Member state: Hungary</v>
      </c>
      <c r="D6" s="25"/>
      <c r="E6" s="525" t="s">
        <v>2</v>
      </c>
      <c r="F6" s="525"/>
      <c r="G6" s="26"/>
      <c r="H6" s="253"/>
      <c r="I6" s="262"/>
    </row>
    <row r="7" spans="1:9" ht="15.75">
      <c r="A7" s="114"/>
      <c r="B7" s="158"/>
      <c r="C7" s="223" t="s">
        <v>632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5"/>
      <c r="I7" s="262"/>
    </row>
    <row r="8" spans="1:9" ht="15.75">
      <c r="A8" s="114"/>
      <c r="B8" s="158"/>
      <c r="C8" s="450" t="str">
        <f>'Cover page'!E14</f>
        <v>Date: 30/09/2013</v>
      </c>
      <c r="D8" s="280"/>
      <c r="E8" s="280"/>
      <c r="F8" s="280"/>
      <c r="G8" s="281"/>
      <c r="H8" s="272"/>
      <c r="I8" s="262"/>
    </row>
    <row r="9" spans="1:9" ht="10.5" customHeight="1" thickBot="1">
      <c r="A9" s="114"/>
      <c r="B9" s="158"/>
      <c r="C9" s="48"/>
      <c r="D9" s="236"/>
      <c r="E9" s="236"/>
      <c r="F9" s="236"/>
      <c r="G9" s="239"/>
      <c r="H9" s="282"/>
      <c r="I9" s="262"/>
    </row>
    <row r="10" spans="1:9" ht="16.5" customHeight="1" thickBot="1" thickTop="1">
      <c r="A10" s="302" t="s">
        <v>377</v>
      </c>
      <c r="B10" s="162"/>
      <c r="C10" s="115" t="s">
        <v>92</v>
      </c>
      <c r="D10" s="330">
        <v>1187117</v>
      </c>
      <c r="E10" s="330">
        <v>1143919</v>
      </c>
      <c r="F10" s="330">
        <v>-1194947</v>
      </c>
      <c r="G10" s="331">
        <v>571510</v>
      </c>
      <c r="H10" s="141"/>
      <c r="I10" s="262"/>
    </row>
    <row r="11" spans="1:9" ht="6" customHeight="1" thickTop="1">
      <c r="A11" s="302"/>
      <c r="B11" s="158"/>
      <c r="C11" s="444"/>
      <c r="D11" s="440"/>
      <c r="E11" s="440"/>
      <c r="F11" s="440"/>
      <c r="G11" s="441"/>
      <c r="H11" s="144"/>
      <c r="I11" s="262"/>
    </row>
    <row r="12" spans="1:9" s="219" customFormat="1" ht="16.5" customHeight="1">
      <c r="A12" s="302" t="s">
        <v>378</v>
      </c>
      <c r="B12" s="116"/>
      <c r="C12" s="443" t="s">
        <v>137</v>
      </c>
      <c r="D12" s="442">
        <f>IF(AND(D13="M",D14="M",D15="M",D22="M",D27="M"),"M",D13+D14+D15+D22+D27)</f>
        <v>-122253.00000000012</v>
      </c>
      <c r="E12" s="442">
        <f>IF(AND(E13="M",E14="M",E15="M",E22="M",E27="M"),"M",E13+E14+E15+E22+E27)</f>
        <v>-438842</v>
      </c>
      <c r="F12" s="442">
        <f>IF(AND(F13="M",F14="M",F15="M",F22="M",F27="M"),"M",F13+F14+F15+F22+F27)</f>
        <v>1136974</v>
      </c>
      <c r="G12" s="442">
        <f>IF(AND(G13="M",G14="M",G15="M",G22="M",G27="M"),"M",G13+G14+G15+G22+G27)</f>
        <v>-323852</v>
      </c>
      <c r="H12" s="374"/>
      <c r="I12" s="283"/>
    </row>
    <row r="13" spans="1:9" s="219" customFormat="1" ht="16.5" customHeight="1">
      <c r="A13" s="302" t="s">
        <v>379</v>
      </c>
      <c r="B13" s="159"/>
      <c r="C13" s="375" t="s">
        <v>84</v>
      </c>
      <c r="D13" s="480">
        <v>-692043.0000000001</v>
      </c>
      <c r="E13" s="376">
        <v>-202225</v>
      </c>
      <c r="F13" s="376">
        <v>140141.0000000001</v>
      </c>
      <c r="G13" s="481">
        <v>91150.00000000003</v>
      </c>
      <c r="H13" s="374"/>
      <c r="I13" s="283"/>
    </row>
    <row r="14" spans="1:9" s="219" customFormat="1" ht="16.5" customHeight="1">
      <c r="A14" s="302" t="s">
        <v>380</v>
      </c>
      <c r="B14" s="159"/>
      <c r="C14" s="375" t="s">
        <v>94</v>
      </c>
      <c r="D14" s="480">
        <v>-119515</v>
      </c>
      <c r="E14" s="376">
        <v>-76049</v>
      </c>
      <c r="F14" s="376">
        <v>-25219.999999999985</v>
      </c>
      <c r="G14" s="481">
        <v>-97519</v>
      </c>
      <c r="H14" s="374"/>
      <c r="I14" s="283"/>
    </row>
    <row r="15" spans="1:9" s="219" customFormat="1" ht="16.5" customHeight="1">
      <c r="A15" s="302" t="s">
        <v>381</v>
      </c>
      <c r="B15" s="159"/>
      <c r="C15" s="375" t="s">
        <v>44</v>
      </c>
      <c r="D15" s="480">
        <v>538935</v>
      </c>
      <c r="E15" s="376">
        <v>-193534.00000000003</v>
      </c>
      <c r="F15" s="376">
        <v>-157983</v>
      </c>
      <c r="G15" s="481">
        <v>-117317</v>
      </c>
      <c r="H15" s="374"/>
      <c r="I15" s="283"/>
    </row>
    <row r="16" spans="1:9" s="219" customFormat="1" ht="16.5" customHeight="1">
      <c r="A16" s="302" t="s">
        <v>382</v>
      </c>
      <c r="B16" s="159"/>
      <c r="C16" s="377" t="s">
        <v>126</v>
      </c>
      <c r="D16" s="482">
        <v>840672</v>
      </c>
      <c r="E16" s="379">
        <v>288694.304954</v>
      </c>
      <c r="F16" s="379">
        <v>116663</v>
      </c>
      <c r="G16" s="483">
        <v>43742.127257</v>
      </c>
      <c r="H16" s="374"/>
      <c r="I16" s="283"/>
    </row>
    <row r="17" spans="1:9" s="219" customFormat="1" ht="16.5" customHeight="1">
      <c r="A17" s="302" t="s">
        <v>383</v>
      </c>
      <c r="B17" s="159"/>
      <c r="C17" s="377" t="s">
        <v>127</v>
      </c>
      <c r="D17" s="484">
        <v>-301737</v>
      </c>
      <c r="E17" s="382">
        <v>-482228.30495400005</v>
      </c>
      <c r="F17" s="382">
        <v>-274646</v>
      </c>
      <c r="G17" s="485">
        <v>-161059.12725700001</v>
      </c>
      <c r="H17" s="374"/>
      <c r="I17" s="283"/>
    </row>
    <row r="18" spans="1:9" s="219" customFormat="1" ht="16.5" customHeight="1">
      <c r="A18" s="302" t="s">
        <v>384</v>
      </c>
      <c r="B18" s="159"/>
      <c r="C18" s="384" t="s">
        <v>549</v>
      </c>
      <c r="D18" s="480">
        <v>11089.999999999989</v>
      </c>
      <c r="E18" s="376">
        <v>-2937.9999999999955</v>
      </c>
      <c r="F18" s="376">
        <v>-8375.000000000015</v>
      </c>
      <c r="G18" s="481">
        <v>9961</v>
      </c>
      <c r="H18" s="374"/>
      <c r="I18" s="283"/>
    </row>
    <row r="19" spans="1:9" s="219" customFormat="1" ht="16.5" customHeight="1">
      <c r="A19" s="302" t="s">
        <v>385</v>
      </c>
      <c r="B19" s="159"/>
      <c r="C19" s="384" t="s">
        <v>550</v>
      </c>
      <c r="D19" s="480">
        <v>527844.9999999999</v>
      </c>
      <c r="E19" s="376">
        <v>-190596.00000000003</v>
      </c>
      <c r="F19" s="376">
        <v>-149608</v>
      </c>
      <c r="G19" s="481">
        <v>-127277.99999999999</v>
      </c>
      <c r="H19" s="374"/>
      <c r="I19" s="283"/>
    </row>
    <row r="20" spans="1:9" s="219" customFormat="1" ht="16.5" customHeight="1">
      <c r="A20" s="302" t="s">
        <v>386</v>
      </c>
      <c r="B20" s="159"/>
      <c r="C20" s="385" t="s">
        <v>551</v>
      </c>
      <c r="D20" s="482">
        <v>732884</v>
      </c>
      <c r="E20" s="379">
        <v>24780.904954000012</v>
      </c>
      <c r="F20" s="379">
        <v>13567.4</v>
      </c>
      <c r="G20" s="483">
        <v>26107.327256999997</v>
      </c>
      <c r="H20" s="374"/>
      <c r="I20" s="283"/>
    </row>
    <row r="21" spans="1:9" s="219" customFormat="1" ht="16.5" customHeight="1">
      <c r="A21" s="302" t="s">
        <v>387</v>
      </c>
      <c r="B21" s="159"/>
      <c r="C21" s="385" t="s">
        <v>552</v>
      </c>
      <c r="D21" s="484">
        <v>-205039.00000000012</v>
      </c>
      <c r="E21" s="382">
        <v>-215376.90495400003</v>
      </c>
      <c r="F21" s="382">
        <v>-163175.4</v>
      </c>
      <c r="G21" s="485">
        <v>-153385.32725699997</v>
      </c>
      <c r="H21" s="374"/>
      <c r="I21" s="283"/>
    </row>
    <row r="22" spans="1:9" s="219" customFormat="1" ht="16.5" customHeight="1">
      <c r="A22" s="302" t="s">
        <v>388</v>
      </c>
      <c r="B22" s="159"/>
      <c r="C22" s="375" t="s">
        <v>45</v>
      </c>
      <c r="D22" s="480">
        <v>26556.000000000004</v>
      </c>
      <c r="E22" s="376">
        <v>-992.999999999995</v>
      </c>
      <c r="F22" s="376">
        <v>1211449</v>
      </c>
      <c r="G22" s="481">
        <v>-207607.00000000003</v>
      </c>
      <c r="H22" s="374"/>
      <c r="I22" s="283"/>
    </row>
    <row r="23" spans="1:9" s="219" customFormat="1" ht="16.5" customHeight="1">
      <c r="A23" s="302" t="s">
        <v>389</v>
      </c>
      <c r="B23" s="159"/>
      <c r="C23" s="384" t="s">
        <v>553</v>
      </c>
      <c r="D23" s="480">
        <v>1018.0000000000002</v>
      </c>
      <c r="E23" s="376">
        <v>-1536.0000000000002</v>
      </c>
      <c r="F23" s="376">
        <v>691227.31714202</v>
      </c>
      <c r="G23" s="481">
        <v>-191464.56806953</v>
      </c>
      <c r="H23" s="374"/>
      <c r="I23" s="283"/>
    </row>
    <row r="24" spans="1:9" s="219" customFormat="1" ht="16.5" customHeight="1">
      <c r="A24" s="302" t="s">
        <v>390</v>
      </c>
      <c r="B24" s="159"/>
      <c r="C24" s="384" t="s">
        <v>554</v>
      </c>
      <c r="D24" s="480">
        <v>25538.000000000004</v>
      </c>
      <c r="E24" s="376">
        <v>543.0000000000052</v>
      </c>
      <c r="F24" s="376">
        <v>520221.68285798</v>
      </c>
      <c r="G24" s="481">
        <v>-16142.431930470018</v>
      </c>
      <c r="H24" s="374"/>
      <c r="I24" s="283"/>
    </row>
    <row r="25" spans="1:9" s="219" customFormat="1" ht="16.5" customHeight="1">
      <c r="A25" s="302" t="s">
        <v>391</v>
      </c>
      <c r="B25" s="159"/>
      <c r="C25" s="385" t="s">
        <v>551</v>
      </c>
      <c r="D25" s="482">
        <v>47750.5</v>
      </c>
      <c r="E25" s="379">
        <v>38693.43361</v>
      </c>
      <c r="F25" s="379">
        <v>559576.33996798</v>
      </c>
      <c r="G25" s="483">
        <v>32267.48027953001</v>
      </c>
      <c r="H25" s="374"/>
      <c r="I25" s="283"/>
    </row>
    <row r="26" spans="1:9" s="219" customFormat="1" ht="16.5" customHeight="1">
      <c r="A26" s="302" t="s">
        <v>392</v>
      </c>
      <c r="B26" s="159"/>
      <c r="C26" s="385" t="s">
        <v>552</v>
      </c>
      <c r="D26" s="484">
        <v>-22212.5</v>
      </c>
      <c r="E26" s="382">
        <v>-38150.43361</v>
      </c>
      <c r="F26" s="382">
        <v>-39354.65711</v>
      </c>
      <c r="G26" s="485">
        <v>-48409.91221</v>
      </c>
      <c r="H26" s="374"/>
      <c r="I26" s="283"/>
    </row>
    <row r="27" spans="1:9" s="219" customFormat="1" ht="16.5" customHeight="1">
      <c r="A27" s="302" t="s">
        <v>393</v>
      </c>
      <c r="B27" s="159"/>
      <c r="C27" s="375" t="s">
        <v>85</v>
      </c>
      <c r="D27" s="480">
        <v>123814</v>
      </c>
      <c r="E27" s="376">
        <v>33959.000000000015</v>
      </c>
      <c r="F27" s="376">
        <v>-31412.99999999994</v>
      </c>
      <c r="G27" s="481">
        <v>7440.999999999991</v>
      </c>
      <c r="H27" s="374"/>
      <c r="I27" s="283"/>
    </row>
    <row r="28" spans="1:9" s="219" customFormat="1" ht="16.5" customHeight="1">
      <c r="A28" s="302"/>
      <c r="B28" s="159"/>
      <c r="C28" s="118"/>
      <c r="D28" s="395"/>
      <c r="E28" s="396"/>
      <c r="F28" s="396"/>
      <c r="G28" s="397"/>
      <c r="H28" s="374"/>
      <c r="I28" s="283"/>
    </row>
    <row r="29" spans="1:9" s="219" customFormat="1" ht="16.5" customHeight="1">
      <c r="A29" s="302" t="s">
        <v>394</v>
      </c>
      <c r="B29" s="116"/>
      <c r="C29" s="127" t="s">
        <v>247</v>
      </c>
      <c r="D29" s="373">
        <f>IF(AND(D30="M",D31="M",D33="M",D34="M",D36="M",D38="M",D39="M",D40="M"),"M",SUM(D30:D31)+SUM(D33:D34)+D36+SUM(D38:D40))</f>
        <v>28626.99999999939</v>
      </c>
      <c r="E29" s="373">
        <f>IF(AND(E30="M",E31="M",E33="M",E34="M",E36="M",E38="M",E39="M",E40="M"),"M",SUM(E30:E31)+SUM(E33:E34)+E36+SUM(E38:E40))</f>
        <v>579317.6560739996</v>
      </c>
      <c r="F29" s="373">
        <f>IF(AND(F30="M",F31="M",F33="M",F34="M",F36="M",F38="M",F39="M",F40="M"),"M",SUM(F30:F31)+SUM(F33:F34)+F36+SUM(F38:F40))</f>
        <v>968813.1591120025</v>
      </c>
      <c r="G29" s="373">
        <f>IF(AND(G30="M",G31="M",G33="M",G34="M",G36="M",G38="M",G39="M",G40="M"),"M",SUM(G30:G31)+SUM(G33:G34)+G36+SUM(G38:G40))</f>
        <v>-553847.671972002</v>
      </c>
      <c r="H29" s="374"/>
      <c r="I29" s="283"/>
    </row>
    <row r="30" spans="1:9" s="219" customFormat="1" ht="16.5" customHeight="1">
      <c r="A30" s="302" t="s">
        <v>395</v>
      </c>
      <c r="B30" s="159"/>
      <c r="C30" s="375" t="s">
        <v>88</v>
      </c>
      <c r="D30" s="480">
        <v>293285</v>
      </c>
      <c r="E30" s="376">
        <v>25220</v>
      </c>
      <c r="F30" s="376">
        <v>27474.999999999996</v>
      </c>
      <c r="G30" s="481">
        <v>18937</v>
      </c>
      <c r="H30" s="374"/>
      <c r="I30" s="283"/>
    </row>
    <row r="31" spans="1:9" s="219" customFormat="1" ht="16.5" customHeight="1">
      <c r="A31" s="302" t="s">
        <v>396</v>
      </c>
      <c r="B31" s="159"/>
      <c r="C31" s="375" t="s">
        <v>98</v>
      </c>
      <c r="D31" s="480">
        <v>-241455.99999999997</v>
      </c>
      <c r="E31" s="376">
        <v>80074</v>
      </c>
      <c r="F31" s="376">
        <v>-440371.99999999994</v>
      </c>
      <c r="G31" s="481">
        <v>99825.00000000003</v>
      </c>
      <c r="H31" s="374"/>
      <c r="I31" s="283"/>
    </row>
    <row r="32" spans="1:9" s="219" customFormat="1" ht="16.5" customHeight="1">
      <c r="A32" s="302"/>
      <c r="B32" s="159"/>
      <c r="C32" s="119"/>
      <c r="D32" s="399"/>
      <c r="E32" s="399"/>
      <c r="F32" s="399"/>
      <c r="G32" s="486"/>
      <c r="H32" s="374"/>
      <c r="I32" s="283"/>
    </row>
    <row r="33" spans="1:9" s="219" customFormat="1" ht="16.5" customHeight="1">
      <c r="A33" s="302" t="s">
        <v>397</v>
      </c>
      <c r="B33" s="159"/>
      <c r="C33" s="375" t="s">
        <v>96</v>
      </c>
      <c r="D33" s="480">
        <v>-9686.102456486879</v>
      </c>
      <c r="E33" s="376">
        <v>-24306.20265527432</v>
      </c>
      <c r="F33" s="376">
        <v>2122.000000001208</v>
      </c>
      <c r="G33" s="481">
        <v>18800.999999999476</v>
      </c>
      <c r="H33" s="374"/>
      <c r="I33" s="283"/>
    </row>
    <row r="34" spans="1:9" s="219" customFormat="1" ht="16.5" customHeight="1">
      <c r="A34" s="302" t="s">
        <v>398</v>
      </c>
      <c r="B34" s="159"/>
      <c r="C34" s="375" t="s">
        <v>95</v>
      </c>
      <c r="D34" s="480">
        <v>-25504.378154513503</v>
      </c>
      <c r="E34" s="376">
        <v>3946.8572148049097</v>
      </c>
      <c r="F34" s="376">
        <v>25537.393044178025</v>
      </c>
      <c r="G34" s="481">
        <v>-6076.955604487612</v>
      </c>
      <c r="H34" s="374"/>
      <c r="I34" s="283"/>
    </row>
    <row r="35" spans="1:9" s="219" customFormat="1" ht="16.5" customHeight="1">
      <c r="A35" s="302" t="s">
        <v>399</v>
      </c>
      <c r="B35" s="159"/>
      <c r="C35" s="384" t="s">
        <v>118</v>
      </c>
      <c r="D35" s="480">
        <v>-20743</v>
      </c>
      <c r="E35" s="376">
        <v>20867.656074</v>
      </c>
      <c r="F35" s="376">
        <v>24526.159112</v>
      </c>
      <c r="G35" s="481">
        <v>26623.328028</v>
      </c>
      <c r="H35" s="374"/>
      <c r="I35" s="283"/>
    </row>
    <row r="36" spans="1:9" s="219" customFormat="1" ht="16.5" customHeight="1">
      <c r="A36" s="302" t="s">
        <v>400</v>
      </c>
      <c r="B36" s="159"/>
      <c r="C36" s="401" t="s">
        <v>97</v>
      </c>
      <c r="D36" s="480">
        <v>-43667</v>
      </c>
      <c r="E36" s="376">
        <v>2282.842351</v>
      </c>
      <c r="F36" s="376">
        <v>2641.719939</v>
      </c>
      <c r="G36" s="481">
        <v>-316.825401</v>
      </c>
      <c r="H36" s="374"/>
      <c r="I36" s="283"/>
    </row>
    <row r="37" spans="1:9" s="219" customFormat="1" ht="16.5" customHeight="1">
      <c r="A37" s="302"/>
      <c r="B37" s="159"/>
      <c r="C37" s="119"/>
      <c r="D37" s="399"/>
      <c r="E37" s="399"/>
      <c r="F37" s="399"/>
      <c r="G37" s="486"/>
      <c r="H37" s="374"/>
      <c r="I37" s="283"/>
    </row>
    <row r="38" spans="1:9" s="219" customFormat="1" ht="16.5" customHeight="1">
      <c r="A38" s="302" t="s">
        <v>401</v>
      </c>
      <c r="B38" s="159"/>
      <c r="C38" s="375" t="s">
        <v>139</v>
      </c>
      <c r="D38" s="480">
        <v>42255.480610999744</v>
      </c>
      <c r="E38" s="376">
        <v>492100.159163469</v>
      </c>
      <c r="F38" s="376">
        <v>1350925.0461288232</v>
      </c>
      <c r="G38" s="481">
        <v>-685016.8909665139</v>
      </c>
      <c r="H38" s="374"/>
      <c r="I38" s="283"/>
    </row>
    <row r="39" spans="1:9" s="219" customFormat="1" ht="16.5" customHeight="1">
      <c r="A39" s="302" t="s">
        <v>402</v>
      </c>
      <c r="B39" s="159"/>
      <c r="C39" s="375" t="s">
        <v>140</v>
      </c>
      <c r="D39" s="480">
        <v>13400</v>
      </c>
      <c r="E39" s="376">
        <v>0</v>
      </c>
      <c r="F39" s="376">
        <v>484</v>
      </c>
      <c r="G39" s="481">
        <v>0</v>
      </c>
      <c r="H39" s="374"/>
      <c r="I39" s="283"/>
    </row>
    <row r="40" spans="1:9" s="219" customFormat="1" ht="16.5" customHeight="1">
      <c r="A40" s="302" t="s">
        <v>403</v>
      </c>
      <c r="B40" s="159"/>
      <c r="C40" s="375" t="s">
        <v>141</v>
      </c>
      <c r="D40" s="480">
        <v>0</v>
      </c>
      <c r="E40" s="376">
        <v>0</v>
      </c>
      <c r="F40" s="376">
        <v>0</v>
      </c>
      <c r="G40" s="481">
        <v>0</v>
      </c>
      <c r="H40" s="374"/>
      <c r="I40" s="283"/>
    </row>
    <row r="41" spans="1:9" s="219" customFormat="1" ht="16.5" customHeight="1">
      <c r="A41" s="302"/>
      <c r="B41" s="159"/>
      <c r="C41" s="119"/>
      <c r="D41" s="487"/>
      <c r="E41" s="487"/>
      <c r="F41" s="487"/>
      <c r="G41" s="488"/>
      <c r="H41" s="374"/>
      <c r="I41" s="283"/>
    </row>
    <row r="42" spans="1:9" s="219" customFormat="1" ht="16.5" customHeight="1">
      <c r="A42" s="302" t="s">
        <v>404</v>
      </c>
      <c r="B42" s="116"/>
      <c r="C42" s="127" t="s">
        <v>89</v>
      </c>
      <c r="D42" s="489">
        <f>D43</f>
        <v>-7422</v>
      </c>
      <c r="E42" s="490">
        <f>E43</f>
        <v>42371.34392599994</v>
      </c>
      <c r="F42" s="490">
        <f>F43</f>
        <v>4563.840887999861</v>
      </c>
      <c r="G42" s="490">
        <f>G43</f>
        <v>1500.6719719999237</v>
      </c>
      <c r="H42" s="374"/>
      <c r="I42" s="283"/>
    </row>
    <row r="43" spans="1:9" s="219" customFormat="1" ht="16.5" customHeight="1">
      <c r="A43" s="302" t="s">
        <v>405</v>
      </c>
      <c r="B43" s="159"/>
      <c r="C43" s="375" t="s">
        <v>105</v>
      </c>
      <c r="D43" s="491">
        <f>D46-(D10+D12+D30+D31+D33+D34+D36+D38+D39)</f>
        <v>-7422</v>
      </c>
      <c r="E43" s="491">
        <f>E46-(E10+E12+E30+E31+E33+E34+E36+E38+E39)</f>
        <v>42371.34392599994</v>
      </c>
      <c r="F43" s="491">
        <f>F46-(F10+F12+F30+F31+F33+F34+F36+F38+F39)</f>
        <v>4563.840887999861</v>
      </c>
      <c r="G43" s="491">
        <f>G46-(G10+G12+G30+G31+G33+G34+G36+G38+G39)</f>
        <v>1500.6719719999237</v>
      </c>
      <c r="H43" s="374"/>
      <c r="I43" s="283"/>
    </row>
    <row r="44" spans="1:9" s="219" customFormat="1" ht="16.5" customHeight="1">
      <c r="A44" s="302" t="s">
        <v>406</v>
      </c>
      <c r="B44" s="159"/>
      <c r="C44" s="375" t="s">
        <v>87</v>
      </c>
      <c r="D44" s="492">
        <v>0</v>
      </c>
      <c r="E44" s="493">
        <v>0</v>
      </c>
      <c r="F44" s="493">
        <v>0</v>
      </c>
      <c r="G44" s="494">
        <v>0</v>
      </c>
      <c r="H44" s="374"/>
      <c r="I44" s="283"/>
    </row>
    <row r="45" spans="1:9" s="219" customFormat="1" ht="11.25" customHeight="1" thickBot="1">
      <c r="A45" s="302"/>
      <c r="B45" s="159"/>
      <c r="C45" s="118"/>
      <c r="D45" s="495"/>
      <c r="E45" s="495"/>
      <c r="F45" s="495"/>
      <c r="G45" s="496"/>
      <c r="H45" s="405"/>
      <c r="I45" s="283"/>
    </row>
    <row r="46" spans="1:9" s="219" customFormat="1" ht="20.25" customHeight="1" thickBot="1" thickTop="1">
      <c r="A46" s="304" t="s">
        <v>407</v>
      </c>
      <c r="B46" s="162"/>
      <c r="C46" s="115" t="s">
        <v>145</v>
      </c>
      <c r="D46" s="497">
        <v>1086068.9999999995</v>
      </c>
      <c r="E46" s="333">
        <v>1326765.9999999995</v>
      </c>
      <c r="F46" s="333">
        <v>915404.0000000023</v>
      </c>
      <c r="G46" s="334">
        <v>-304689.0000000021</v>
      </c>
      <c r="H46" s="143"/>
      <c r="I46" s="283"/>
    </row>
    <row r="47" spans="1:9" s="219" customFormat="1" ht="9" customHeight="1" thickBot="1" thickTop="1">
      <c r="A47" s="114"/>
      <c r="B47" s="159"/>
      <c r="C47" s="127"/>
      <c r="D47" s="284"/>
      <c r="E47" s="284"/>
      <c r="F47" s="284"/>
      <c r="G47" s="284"/>
      <c r="H47" s="284"/>
      <c r="I47" s="283"/>
    </row>
    <row r="48" spans="1:11" ht="20.25" thickBot="1" thickTop="1">
      <c r="A48" s="114"/>
      <c r="B48" s="167"/>
      <c r="C48" s="161" t="s">
        <v>91</v>
      </c>
      <c r="D48" s="285"/>
      <c r="E48" s="285"/>
      <c r="F48" s="285"/>
      <c r="G48" s="285"/>
      <c r="H48" s="286"/>
      <c r="I48" s="262"/>
      <c r="K48" s="208"/>
    </row>
    <row r="49" spans="1:11" ht="8.25" customHeight="1" thickTop="1">
      <c r="A49" s="114"/>
      <c r="B49" s="158"/>
      <c r="C49" s="123"/>
      <c r="D49" s="287"/>
      <c r="E49" s="288"/>
      <c r="F49" s="288"/>
      <c r="G49" s="288"/>
      <c r="H49" s="288"/>
      <c r="I49" s="262"/>
      <c r="K49" s="208"/>
    </row>
    <row r="50" spans="1:11" ht="15.75">
      <c r="A50" s="114"/>
      <c r="B50" s="158"/>
      <c r="C50" s="176"/>
      <c r="D50" s="208"/>
      <c r="E50" s="221"/>
      <c r="F50" s="221"/>
      <c r="H50" s="221"/>
      <c r="I50" s="262"/>
      <c r="K50" s="208"/>
    </row>
    <row r="51" spans="1:11" ht="15.75">
      <c r="A51" s="114"/>
      <c r="B51" s="158"/>
      <c r="C51" s="24" t="s">
        <v>142</v>
      </c>
      <c r="D51" s="208"/>
      <c r="E51" s="221"/>
      <c r="F51" s="221"/>
      <c r="G51" s="208" t="s">
        <v>90</v>
      </c>
      <c r="H51" s="221"/>
      <c r="I51" s="262"/>
      <c r="K51" s="208"/>
    </row>
    <row r="52" spans="1:11" ht="15.75">
      <c r="A52" s="114"/>
      <c r="B52" s="158"/>
      <c r="C52" s="47" t="s">
        <v>143</v>
      </c>
      <c r="D52" s="208"/>
      <c r="E52" s="221"/>
      <c r="F52" s="221"/>
      <c r="G52" s="208" t="s">
        <v>144</v>
      </c>
      <c r="H52" s="221"/>
      <c r="I52" s="262"/>
      <c r="K52" s="208"/>
    </row>
    <row r="53" spans="1:11" ht="15.75">
      <c r="A53" s="114"/>
      <c r="B53" s="158"/>
      <c r="C53" s="47" t="s">
        <v>136</v>
      </c>
      <c r="D53" s="265"/>
      <c r="E53" s="221"/>
      <c r="F53" s="221"/>
      <c r="H53" s="221"/>
      <c r="I53" s="262"/>
      <c r="K53" s="208"/>
    </row>
    <row r="54" spans="1:11" ht="9.75" customHeight="1" thickBot="1">
      <c r="A54" s="124"/>
      <c r="B54" s="160"/>
      <c r="C54" s="166"/>
      <c r="D54" s="289"/>
      <c r="E54" s="263"/>
      <c r="F54" s="263"/>
      <c r="G54" s="263"/>
      <c r="H54" s="263"/>
      <c r="I54" s="264"/>
      <c r="K54" s="208"/>
    </row>
    <row r="55" spans="2:11" ht="16.5" thickTop="1">
      <c r="B55" s="235"/>
      <c r="C55" s="235"/>
      <c r="D55" s="208"/>
      <c r="E55" s="208"/>
      <c r="F55" s="208"/>
      <c r="G55" s="208"/>
      <c r="H55" s="208"/>
      <c r="I55" s="208"/>
      <c r="J55" s="208"/>
      <c r="K55" s="208"/>
    </row>
    <row r="57" spans="2:10" ht="30" customHeight="1">
      <c r="B57" s="198" t="s">
        <v>167</v>
      </c>
      <c r="C57" s="191"/>
      <c r="D57" s="526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526"/>
      <c r="F57" s="526"/>
      <c r="G57" s="526"/>
      <c r="H57" s="267"/>
      <c r="I57" s="217"/>
      <c r="J57" s="231"/>
    </row>
    <row r="58" spans="2:10" ht="15">
      <c r="B58" s="181" t="s">
        <v>168</v>
      </c>
      <c r="C58" s="110"/>
      <c r="D58" s="37"/>
      <c r="E58" s="37"/>
      <c r="F58" s="37"/>
      <c r="G58" s="37"/>
      <c r="H58" s="243"/>
      <c r="I58" s="218"/>
      <c r="J58" s="231"/>
    </row>
    <row r="59" spans="2:10" ht="15.75">
      <c r="B59" s="200"/>
      <c r="C59" s="193" t="s">
        <v>181</v>
      </c>
      <c r="D59" s="368">
        <f>IF(D46="M",0,D46)-IF(D10="M",0,D10)-IF(D12="M",0,D12)-IF(D29="M",0,D29)-IF(D42="M",0,D42)</f>
        <v>2.6193447411060333E-10</v>
      </c>
      <c r="E59" s="368">
        <f>IF(E46="M",0,E46)-IF(E10="M",0,E10)-IF(E12="M",0,E12)-IF(E29="M",0,E29)-IF(E42="M",0,E42)</f>
        <v>0</v>
      </c>
      <c r="F59" s="368">
        <f>IF(F46="M",0,F46)-IF(F10="M",0,F10)-IF(F12="M",0,F12)-IF(F29="M",0,F29)-IF(F42="M",0,F42)</f>
        <v>0</v>
      </c>
      <c r="G59" s="368">
        <f>IF(G46="M",0,G46)-IF(G10="M",0,G10)-IF(G12="M",0,G12)-IF(G29="M",0,G29)-IF(G42="M",0,G42)</f>
        <v>0</v>
      </c>
      <c r="H59" s="290"/>
      <c r="I59" s="218"/>
      <c r="J59" s="231"/>
    </row>
    <row r="60" spans="2:10" ht="15.75">
      <c r="B60" s="200"/>
      <c r="C60" s="193" t="s">
        <v>182</v>
      </c>
      <c r="D60" s="368">
        <f>IF(D12="M",0,D12)-IF(D13="M",0,D13)-IF(D14="M",0,D14)-IF(D15="M",0,D15)-IF(D22="M",0,D22)-IF(D27="M",0,D27)</f>
        <v>0</v>
      </c>
      <c r="E60" s="368">
        <f>IF(E12="M",0,E12)-IF(E13="M",0,E13)-IF(E14="M",0,E14)-IF(E15="M",0,E15)-IF(E22="M",0,E22)-IF(E27="M",0,E27)</f>
        <v>0</v>
      </c>
      <c r="F60" s="368">
        <f>IF(F12="M",0,F12)-IF(F13="M",0,F13)-IF(F14="M",0,F14)-IF(F15="M",0,F15)-IF(F22="M",0,F22)-IF(F27="M",0,F27)</f>
        <v>-5.820766091346741E-11</v>
      </c>
      <c r="G60" s="368">
        <f>IF(G12="M",0,G12)-IF(G13="M",0,G13)-IF(G14="M",0,G14)-IF(G15="M",0,G15)-IF(G22="M",0,G22)-IF(G27="M",0,G27)</f>
        <v>3.8198777474462986E-11</v>
      </c>
      <c r="H60" s="290"/>
      <c r="I60" s="218"/>
      <c r="J60" s="231"/>
    </row>
    <row r="61" spans="2:10" ht="15.75">
      <c r="B61" s="200"/>
      <c r="C61" s="132" t="s">
        <v>190</v>
      </c>
      <c r="D61" s="368">
        <f>IF(D15="M",0,D15)-IF(D18="M",0,D18)-IF(D19="M",0,D19)</f>
        <v>0</v>
      </c>
      <c r="E61" s="368">
        <f>IF(E15="M",0,E15)-IF(E18="M",0,E18)-IF(E19="M",0,E19)</f>
        <v>0</v>
      </c>
      <c r="F61" s="368">
        <f>IF(F15="M",0,F15)-IF(F18="M",0,F18)-IF(F19="M",0,F19)</f>
        <v>0</v>
      </c>
      <c r="G61" s="368">
        <f>IF(G15="M",0,G15)-IF(G18="M",0,G18)-IF(G19="M",0,G19)</f>
        <v>0</v>
      </c>
      <c r="H61" s="290"/>
      <c r="I61" s="218"/>
      <c r="J61" s="231"/>
    </row>
    <row r="62" spans="2:10" ht="15.75">
      <c r="B62" s="200"/>
      <c r="C62" s="193" t="s">
        <v>183</v>
      </c>
      <c r="D62" s="368">
        <f>IF(D15="M",0,D15)-IF(D16="M",0,D16)-IF(D17="M",0,D17)</f>
        <v>0</v>
      </c>
      <c r="E62" s="368">
        <f>IF(E15="M",0,E15)-IF(E16="M",0,E16)-IF(E17="M",0,E17)</f>
        <v>0</v>
      </c>
      <c r="F62" s="368">
        <f>IF(F15="M",0,F15)-IF(F16="M",0,F16)-IF(F17="M",0,F17)</f>
        <v>0</v>
      </c>
      <c r="G62" s="368">
        <f>IF(G15="M",0,G15)-IF(G16="M",0,G16)-IF(G17="M",0,G17)</f>
        <v>0</v>
      </c>
      <c r="H62" s="290"/>
      <c r="I62" s="218"/>
      <c r="J62" s="231"/>
    </row>
    <row r="63" spans="2:10" ht="15.75">
      <c r="B63" s="200"/>
      <c r="C63" s="193" t="s">
        <v>188</v>
      </c>
      <c r="D63" s="368">
        <f>IF(D19="M",0,D19)-IF(D20="M",0,D20)-IF(D21="M",0,D21)</f>
        <v>0</v>
      </c>
      <c r="E63" s="368">
        <f>IF(E19="M",0,E19)-IF(E20="M",0,E20)-IF(E21="M",0,E21)</f>
        <v>0</v>
      </c>
      <c r="F63" s="368">
        <f>IF(F19="M",0,F19)-IF(F20="M",0,F20)-IF(F21="M",0,F21)</f>
        <v>0</v>
      </c>
      <c r="G63" s="368">
        <f>IF(G19="M",0,G19)-IF(G20="M",0,G20)-IF(G21="M",0,G21)</f>
        <v>0</v>
      </c>
      <c r="H63" s="290"/>
      <c r="I63" s="218"/>
      <c r="J63" s="231"/>
    </row>
    <row r="64" spans="2:10" ht="15.75">
      <c r="B64" s="200"/>
      <c r="C64" s="193" t="s">
        <v>191</v>
      </c>
      <c r="D64" s="368">
        <f>IF(D22="M",0,D22)-IF(D23="M",0,D23)-IF(D24="M",0,D24)</f>
        <v>0</v>
      </c>
      <c r="E64" s="368">
        <f>IF(E22="M",0,E22)-IF(E23="M",0,E23)-IF(E24="M",0,E24)</f>
        <v>0</v>
      </c>
      <c r="F64" s="368">
        <f>IF(F22="M",0,F22)-IF(F23="M",0,F23)-IF(F24="M",0,F24)</f>
        <v>0</v>
      </c>
      <c r="G64" s="368">
        <f>IF(G22="M",0,G22)-IF(G23="M",0,G23)-IF(G24="M",0,G24)</f>
        <v>0</v>
      </c>
      <c r="H64" s="290"/>
      <c r="I64" s="218"/>
      <c r="J64" s="231"/>
    </row>
    <row r="65" spans="2:10" ht="15.75">
      <c r="B65" s="200"/>
      <c r="C65" s="193" t="s">
        <v>189</v>
      </c>
      <c r="D65" s="368">
        <f>IF(D24="M",0,D24)-IF(D25="M",0,D25)-IF(D26="M",0,D26)</f>
        <v>0</v>
      </c>
      <c r="E65" s="368">
        <f>IF(E24="M",0,E24)-IF(E25="M",0,E25)-IF(E26="M",0,E26)</f>
        <v>0</v>
      </c>
      <c r="F65" s="368">
        <f>IF(F24="M",0,F24)-IF(F25="M",0,F25)-IF(F26="M",0,F26)</f>
        <v>0</v>
      </c>
      <c r="G65" s="368">
        <f>IF(G24="M",0,G24)-IF(G25="M",0,G25)-IF(G26="M",0,G26)</f>
        <v>0</v>
      </c>
      <c r="H65" s="290"/>
      <c r="I65" s="218"/>
      <c r="J65" s="231"/>
    </row>
    <row r="66" spans="2:10" ht="23.25">
      <c r="B66" s="200"/>
      <c r="C66" s="193" t="s">
        <v>555</v>
      </c>
      <c r="D66" s="368">
        <f>IF(D29="M",0,D29)-IF(D30="M",0,D30)-IF(D31="M",0,D31)-IF(D33="M",0,D33)-IF(D34="M",0,D34)-IF(D36="M",0,D36)-IF(D38="M",0,D38)-IF(D39="M",0,D39)-IF(D40="M",0,D40)</f>
        <v>2.9103830456733704E-11</v>
      </c>
      <c r="E66" s="368">
        <f>IF(E29="M",0,E29)-IF(E30="M",0,E30)-IF(E31="M",0,E31)-IF(E33="M",0,E33)-IF(E34="M",0,E34)-IF(E36="M",0,E36)-IF(E38="M",0,E38)-IF(E39="M",0,E39)-IF(E40="M",0,E40)</f>
        <v>0</v>
      </c>
      <c r="F66" s="368">
        <f>IF(F29="M",0,F29)-IF(F30="M",0,F30)-IF(F31="M",0,F31)-IF(F33="M",0,F33)-IF(F34="M",0,F34)-IF(F36="M",0,F36)-IF(F38="M",0,F38)-IF(F39="M",0,F39)-IF(F40="M",0,F40)</f>
        <v>2.3283064365386963E-10</v>
      </c>
      <c r="G66" s="368">
        <f>IF(G29="M",0,G29)-IF(G30="M",0,G30)-IF(G31="M",0,G31)-IF(G33="M",0,G33)-IF(G34="M",0,G34)-IF(G36="M",0,G36)-IF(G38="M",0,G38)-IF(G39="M",0,G39)-IF(G40="M",0,G40)</f>
        <v>0</v>
      </c>
      <c r="H66" s="290"/>
      <c r="I66" s="218"/>
      <c r="J66" s="231"/>
    </row>
    <row r="67" spans="2:9" ht="15.75">
      <c r="B67" s="200"/>
      <c r="C67" s="193" t="s">
        <v>184</v>
      </c>
      <c r="D67" s="368">
        <f>IF(D42="M",0,D42)-IF(D43="M",0,D43)-IF(D44="M",0,D44)</f>
        <v>0</v>
      </c>
      <c r="E67" s="368">
        <f>IF(E42="M",0,E42)-IF(E43="M",0,E43)-IF(E44="M",0,E44)</f>
        <v>0</v>
      </c>
      <c r="F67" s="368">
        <f>IF(F42="M",0,F42)-IF(F43="M",0,F43)-IF(F44="M",0,F44)</f>
        <v>0</v>
      </c>
      <c r="G67" s="368">
        <f>IF(G42="M",0,G42)-IF(G43="M",0,G43)-IF(G44="M",0,G44)</f>
        <v>0</v>
      </c>
      <c r="H67" s="243"/>
      <c r="I67" s="218"/>
    </row>
    <row r="68" spans="2:9" ht="15.75">
      <c r="B68" s="195" t="s">
        <v>176</v>
      </c>
      <c r="C68" s="201"/>
      <c r="D68" s="366"/>
      <c r="E68" s="366"/>
      <c r="F68" s="366"/>
      <c r="G68" s="366"/>
      <c r="H68" s="243"/>
      <c r="I68" s="218"/>
    </row>
    <row r="69" spans="2:9" ht="15.75">
      <c r="B69" s="200"/>
      <c r="C69" s="193" t="s">
        <v>185</v>
      </c>
      <c r="D69" s="366">
        <f>IF('Table 1'!E10="M",0,'Table 1'!E10)+IF('Table 3A'!D10="M",0,'Table 3A'!D10)</f>
        <v>0</v>
      </c>
      <c r="E69" s="366">
        <f>IF('Table 1'!F10="M",0,'Table 1'!F10)+IF('Table 3A'!E10="M",0,'Table 3A'!E10)</f>
        <v>0</v>
      </c>
      <c r="F69" s="366">
        <f>IF('Table 1'!G10="M",0,'Table 1'!G10)+IF('Table 3A'!F10="M",0,'Table 3A'!F10)</f>
        <v>0</v>
      </c>
      <c r="G69" s="366">
        <f>IF('Table 1'!H10="M",0,'Table 1'!H10)+IF('Table 3A'!G10="M",0,'Table 3A'!G10)</f>
        <v>0</v>
      </c>
      <c r="H69" s="243"/>
      <c r="I69" s="218"/>
    </row>
    <row r="70" spans="2:9" ht="15.75">
      <c r="B70" s="200"/>
      <c r="C70" s="193" t="s">
        <v>186</v>
      </c>
      <c r="D70" s="366"/>
      <c r="E70" s="366">
        <f>IF(E46="M",0,E46)-IF('Table 1'!F18="M",0,'Table 1'!F18)+IF('Table 1'!E18="M",0,'Table 1'!E18)</f>
        <v>0</v>
      </c>
      <c r="F70" s="366">
        <f>IF(F46="M",0,F46)-IF('Table 1'!G18="M",0,'Table 1'!G18)+IF('Table 1'!F18="M",0,'Table 1'!F18)</f>
        <v>0</v>
      </c>
      <c r="G70" s="366">
        <f>IF(G46="M",0,G46)-IF('Table 1'!H18="M",0,'Table 1'!H18)+IF('Table 1'!G18="M",0,'Table 1'!G18)</f>
        <v>0</v>
      </c>
      <c r="H70" s="243"/>
      <c r="I70" s="218"/>
    </row>
    <row r="71" spans="2:9" ht="23.25">
      <c r="B71" s="202"/>
      <c r="C71" s="197" t="s">
        <v>187</v>
      </c>
      <c r="D71" s="372">
        <f>IF('Table 1'!E18="M",0,'Table 1'!E18)-SUM('Table 3B'!D49,'Table 3C'!D49,'Table 3D'!D49,'Table 3E'!D49)</f>
        <v>0</v>
      </c>
      <c r="E71" s="372">
        <f>IF('Table 1'!F18="M",0,'Table 1'!F18)-SUM('Table 3B'!E49,'Table 3C'!E49,'Table 3D'!E49,'Table 3E'!E49)</f>
        <v>0</v>
      </c>
      <c r="F71" s="372">
        <f>IF('Table 1'!G18="M",0,'Table 1'!G18)-SUM('Table 3B'!F49,'Table 3C'!F49,'Table 3D'!F49,'Table 3E'!F49)</f>
        <v>0</v>
      </c>
      <c r="G71" s="372">
        <f>IF('Table 1'!H18="M",0,'Table 1'!H18)-SUM('Table 3B'!G49,'Table 3C'!G49,'Table 3D'!G49,'Table 3E'!G49)</f>
        <v>0</v>
      </c>
      <c r="H71" s="268"/>
      <c r="I71" s="269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6">
      <selection activeCell="C1" sqref="C1"/>
    </sheetView>
  </sheetViews>
  <sheetFormatPr defaultColWidth="9.77734375" defaultRowHeight="15"/>
  <cols>
    <col min="1" max="1" width="7.21484375" style="232" hidden="1" customWidth="1"/>
    <col min="2" max="2" width="3.77734375" style="224" customWidth="1"/>
    <col min="3" max="3" width="55.5546875" style="230" customWidth="1"/>
    <col min="4" max="7" width="13.3359375" style="224" customWidth="1"/>
    <col min="8" max="8" width="86.6640625" style="224" customWidth="1"/>
    <col min="9" max="9" width="5.3359375" style="224" customWidth="1"/>
    <col min="10" max="10" width="0.9921875" style="224" customWidth="1"/>
    <col min="11" max="11" width="0.55078125" style="224" customWidth="1"/>
    <col min="12" max="12" width="9.77734375" style="224" customWidth="1"/>
    <col min="13" max="13" width="40.77734375" style="224" customWidth="1"/>
    <col min="14" max="16384" width="9.77734375" style="224" customWidth="1"/>
  </cols>
  <sheetData>
    <row r="1" spans="1:12" ht="15">
      <c r="A1" s="34"/>
      <c r="B1" s="164"/>
      <c r="C1" s="165"/>
      <c r="L1" s="445" t="s">
        <v>578</v>
      </c>
    </row>
    <row r="2" spans="1:11" ht="18">
      <c r="A2" s="34"/>
      <c r="B2" s="177" t="s">
        <v>43</v>
      </c>
      <c r="C2" s="44" t="s">
        <v>567</v>
      </c>
      <c r="D2" s="233"/>
      <c r="K2" s="208"/>
    </row>
    <row r="3" spans="1:11" ht="18">
      <c r="A3" s="34"/>
      <c r="B3" s="177"/>
      <c r="C3" s="44" t="s">
        <v>79</v>
      </c>
      <c r="D3" s="233"/>
      <c r="K3" s="208"/>
    </row>
    <row r="4" spans="1:11" ht="16.5" thickBot="1">
      <c r="A4" s="34"/>
      <c r="B4" s="177"/>
      <c r="C4" s="50"/>
      <c r="D4" s="278"/>
      <c r="K4" s="208"/>
    </row>
    <row r="5" spans="1:11" ht="16.5" thickTop="1">
      <c r="A5" s="112"/>
      <c r="B5" s="113"/>
      <c r="C5" s="46"/>
      <c r="D5" s="249"/>
      <c r="E5" s="249"/>
      <c r="F5" s="249"/>
      <c r="G5" s="250"/>
      <c r="H5" s="250"/>
      <c r="I5" s="251"/>
      <c r="K5" s="208"/>
    </row>
    <row r="6" spans="1:9" ht="15.75">
      <c r="A6" s="114"/>
      <c r="B6" s="57"/>
      <c r="C6" s="47" t="str">
        <f>'Cover page'!E13</f>
        <v>Member state: Hungary</v>
      </c>
      <c r="D6" s="25"/>
      <c r="E6" s="525" t="s">
        <v>2</v>
      </c>
      <c r="F6" s="525"/>
      <c r="G6" s="27"/>
      <c r="H6" s="253"/>
      <c r="I6" s="262"/>
    </row>
    <row r="7" spans="1:9" ht="15.75">
      <c r="A7" s="114"/>
      <c r="B7" s="57"/>
      <c r="C7" s="223" t="s">
        <v>632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5"/>
      <c r="I7" s="262"/>
    </row>
    <row r="8" spans="1:9" ht="15.75">
      <c r="A8" s="114"/>
      <c r="B8" s="57"/>
      <c r="C8" s="450" t="str">
        <f>'Cover page'!E14</f>
        <v>Date: 30/09/2013</v>
      </c>
      <c r="D8" s="280"/>
      <c r="E8" s="280"/>
      <c r="F8" s="280"/>
      <c r="G8" s="281"/>
      <c r="H8" s="272"/>
      <c r="I8" s="262"/>
    </row>
    <row r="9" spans="1:9" ht="10.5" customHeight="1" thickBot="1">
      <c r="A9" s="114"/>
      <c r="B9" s="57"/>
      <c r="C9" s="48"/>
      <c r="D9" s="236"/>
      <c r="E9" s="236"/>
      <c r="F9" s="236"/>
      <c r="G9" s="291"/>
      <c r="H9" s="282"/>
      <c r="I9" s="262"/>
    </row>
    <row r="10" spans="1:9" ht="17.25" thickBot="1" thickTop="1">
      <c r="A10" s="302" t="s">
        <v>408</v>
      </c>
      <c r="B10" s="57"/>
      <c r="C10" s="115" t="s">
        <v>106</v>
      </c>
      <c r="D10" s="330">
        <v>973853</v>
      </c>
      <c r="E10" s="330">
        <v>960561</v>
      </c>
      <c r="F10" s="330">
        <v>-1000890</v>
      </c>
      <c r="G10" s="331">
        <v>710919</v>
      </c>
      <c r="H10" s="141"/>
      <c r="I10" s="262"/>
    </row>
    <row r="11" spans="1:9" ht="6" customHeight="1" thickTop="1">
      <c r="A11" s="302"/>
      <c r="B11" s="57"/>
      <c r="C11" s="444"/>
      <c r="D11" s="440"/>
      <c r="E11" s="440"/>
      <c r="F11" s="440"/>
      <c r="G11" s="441"/>
      <c r="H11" s="144"/>
      <c r="I11" s="262"/>
    </row>
    <row r="12" spans="1:9" s="219" customFormat="1" ht="16.5" customHeight="1">
      <c r="A12" s="302" t="s">
        <v>409</v>
      </c>
      <c r="B12" s="116"/>
      <c r="C12" s="443" t="s">
        <v>137</v>
      </c>
      <c r="D12" s="442">
        <f>IF(AND(D13="M",D14="M",D15="M",D22="M",D27="M"),"M",D13+D14+D15+D22+D27)</f>
        <v>-61712.99999999977</v>
      </c>
      <c r="E12" s="442">
        <f>IF(AND(E13="M",E14="M",E15="M",E22="M",E27="M"),"M",E13+E14+E15+E22+E27)</f>
        <v>-396300</v>
      </c>
      <c r="F12" s="442">
        <f>IF(AND(F13="M",F14="M",F15="M",F22="M",F27="M"),"M",F13+F14+F15+F22+F27)</f>
        <v>1098827.9999999995</v>
      </c>
      <c r="G12" s="442">
        <f>IF(AND(G13="M",G14="M",G15="M",G22="M",G27="M"),"M",G13+G14+G15+G22+G27)</f>
        <v>-335984</v>
      </c>
      <c r="H12" s="374"/>
      <c r="I12" s="283"/>
    </row>
    <row r="13" spans="1:9" s="219" customFormat="1" ht="16.5" customHeight="1">
      <c r="A13" s="302" t="s">
        <v>410</v>
      </c>
      <c r="B13" s="117"/>
      <c r="C13" s="375" t="s">
        <v>84</v>
      </c>
      <c r="D13" s="480">
        <v>-693595.9999999999</v>
      </c>
      <c r="E13" s="376">
        <v>-55397.00000000002</v>
      </c>
      <c r="F13" s="376">
        <v>132236.99999999985</v>
      </c>
      <c r="G13" s="481">
        <v>91254.00000000001</v>
      </c>
      <c r="H13" s="374"/>
      <c r="I13" s="283"/>
    </row>
    <row r="14" spans="1:9" s="219" customFormat="1" ht="16.5" customHeight="1">
      <c r="A14" s="302" t="s">
        <v>411</v>
      </c>
      <c r="B14" s="117"/>
      <c r="C14" s="375" t="s">
        <v>94</v>
      </c>
      <c r="D14" s="480">
        <v>-119446.99999999999</v>
      </c>
      <c r="E14" s="376">
        <v>-76566</v>
      </c>
      <c r="F14" s="376">
        <v>-26034.000000000007</v>
      </c>
      <c r="G14" s="481">
        <v>-97906.99999999999</v>
      </c>
      <c r="H14" s="374"/>
      <c r="I14" s="283"/>
    </row>
    <row r="15" spans="1:9" s="219" customFormat="1" ht="16.5" customHeight="1">
      <c r="A15" s="302" t="s">
        <v>412</v>
      </c>
      <c r="B15" s="117"/>
      <c r="C15" s="375" t="s">
        <v>44</v>
      </c>
      <c r="D15" s="480">
        <v>590054.0000000001</v>
      </c>
      <c r="E15" s="376">
        <v>-278954</v>
      </c>
      <c r="F15" s="376">
        <v>-158835.00000000003</v>
      </c>
      <c r="G15" s="481">
        <v>-107070</v>
      </c>
      <c r="H15" s="374"/>
      <c r="I15" s="283"/>
    </row>
    <row r="16" spans="1:9" s="219" customFormat="1" ht="16.5" customHeight="1">
      <c r="A16" s="302" t="s">
        <v>413</v>
      </c>
      <c r="B16" s="117"/>
      <c r="C16" s="377" t="s">
        <v>76</v>
      </c>
      <c r="D16" s="482">
        <v>3644138</v>
      </c>
      <c r="E16" s="379">
        <v>2445918.089954</v>
      </c>
      <c r="F16" s="379">
        <v>3521036.461</v>
      </c>
      <c r="G16" s="483">
        <v>3983153.569257</v>
      </c>
      <c r="H16" s="374"/>
      <c r="I16" s="283"/>
    </row>
    <row r="17" spans="1:9" s="219" customFormat="1" ht="16.5" customHeight="1">
      <c r="A17" s="302" t="s">
        <v>414</v>
      </c>
      <c r="B17" s="117"/>
      <c r="C17" s="377" t="s">
        <v>77</v>
      </c>
      <c r="D17" s="484">
        <v>-3054084</v>
      </c>
      <c r="E17" s="382">
        <v>-2724872.089954</v>
      </c>
      <c r="F17" s="382">
        <v>-3679871.461</v>
      </c>
      <c r="G17" s="485">
        <v>-4090223.569257</v>
      </c>
      <c r="H17" s="374"/>
      <c r="I17" s="283"/>
    </row>
    <row r="18" spans="1:9" s="219" customFormat="1" ht="16.5" customHeight="1">
      <c r="A18" s="302" t="s">
        <v>415</v>
      </c>
      <c r="B18" s="117"/>
      <c r="C18" s="384" t="s">
        <v>129</v>
      </c>
      <c r="D18" s="480">
        <v>60648.00000000002</v>
      </c>
      <c r="E18" s="376">
        <v>-89427</v>
      </c>
      <c r="F18" s="376">
        <v>-11256.00000000003</v>
      </c>
      <c r="G18" s="481">
        <v>33370.00000000001</v>
      </c>
      <c r="H18" s="374"/>
      <c r="I18" s="283"/>
    </row>
    <row r="19" spans="1:9" s="219" customFormat="1" ht="16.5" customHeight="1">
      <c r="A19" s="302" t="s">
        <v>416</v>
      </c>
      <c r="B19" s="117"/>
      <c r="C19" s="384" t="s">
        <v>123</v>
      </c>
      <c r="D19" s="480">
        <v>529406.0000000001</v>
      </c>
      <c r="E19" s="376">
        <v>-189527</v>
      </c>
      <c r="F19" s="376">
        <v>-147579</v>
      </c>
      <c r="G19" s="481">
        <v>-140440</v>
      </c>
      <c r="H19" s="374"/>
      <c r="I19" s="283"/>
    </row>
    <row r="20" spans="1:9" s="219" customFormat="1" ht="16.5" customHeight="1">
      <c r="A20" s="302" t="s">
        <v>417</v>
      </c>
      <c r="B20" s="117"/>
      <c r="C20" s="385" t="s">
        <v>119</v>
      </c>
      <c r="D20" s="482">
        <v>723533</v>
      </c>
      <c r="E20" s="379">
        <v>14664.30495400001</v>
      </c>
      <c r="F20" s="379">
        <v>3448</v>
      </c>
      <c r="G20" s="483">
        <v>1184.1272569999965</v>
      </c>
      <c r="H20" s="374"/>
      <c r="I20" s="283"/>
    </row>
    <row r="21" spans="1:9" s="219" customFormat="1" ht="16.5" customHeight="1">
      <c r="A21" s="302" t="s">
        <v>418</v>
      </c>
      <c r="B21" s="117"/>
      <c r="C21" s="385" t="s">
        <v>120</v>
      </c>
      <c r="D21" s="484">
        <v>-194126.99999999988</v>
      </c>
      <c r="E21" s="382">
        <v>-204191.30495400002</v>
      </c>
      <c r="F21" s="382">
        <v>-151027</v>
      </c>
      <c r="G21" s="485">
        <v>-141624.127257</v>
      </c>
      <c r="H21" s="374"/>
      <c r="I21" s="283"/>
    </row>
    <row r="22" spans="1:9" s="219" customFormat="1" ht="16.5" customHeight="1">
      <c r="A22" s="302" t="s">
        <v>419</v>
      </c>
      <c r="B22" s="117"/>
      <c r="C22" s="375" t="s">
        <v>45</v>
      </c>
      <c r="D22" s="480">
        <v>23266</v>
      </c>
      <c r="E22" s="376">
        <v>-975.0000000000014</v>
      </c>
      <c r="F22" s="376">
        <v>1211195</v>
      </c>
      <c r="G22" s="481">
        <v>-212415</v>
      </c>
      <c r="H22" s="374"/>
      <c r="I22" s="283"/>
    </row>
    <row r="23" spans="1:9" s="219" customFormat="1" ht="16.5" customHeight="1">
      <c r="A23" s="302" t="s">
        <v>420</v>
      </c>
      <c r="B23" s="117"/>
      <c r="C23" s="384" t="s">
        <v>138</v>
      </c>
      <c r="D23" s="480">
        <v>551</v>
      </c>
      <c r="E23" s="376">
        <v>5.999999999999978</v>
      </c>
      <c r="F23" s="376">
        <v>693224.31714202</v>
      </c>
      <c r="G23" s="481">
        <v>-191752.56806953</v>
      </c>
      <c r="H23" s="374"/>
      <c r="I23" s="283"/>
    </row>
    <row r="24" spans="1:9" s="219" customFormat="1" ht="16.5" customHeight="1">
      <c r="A24" s="302" t="s">
        <v>421</v>
      </c>
      <c r="B24" s="117"/>
      <c r="C24" s="384" t="s">
        <v>130</v>
      </c>
      <c r="D24" s="480">
        <v>22715</v>
      </c>
      <c r="E24" s="376">
        <v>-981.0000000000014</v>
      </c>
      <c r="F24" s="376">
        <v>517970.68285798</v>
      </c>
      <c r="G24" s="481">
        <v>-20662.43193046999</v>
      </c>
      <c r="H24" s="374"/>
      <c r="I24" s="283"/>
    </row>
    <row r="25" spans="1:9" s="219" customFormat="1" ht="16.5" customHeight="1">
      <c r="A25" s="302" t="s">
        <v>422</v>
      </c>
      <c r="B25" s="117"/>
      <c r="C25" s="385" t="s">
        <v>124</v>
      </c>
      <c r="D25" s="482">
        <v>40600</v>
      </c>
      <c r="E25" s="379">
        <v>30194.2</v>
      </c>
      <c r="F25" s="379">
        <v>554609.29585798</v>
      </c>
      <c r="G25" s="483">
        <v>27700.56806953001</v>
      </c>
      <c r="H25" s="374"/>
      <c r="I25" s="283"/>
    </row>
    <row r="26" spans="1:9" s="219" customFormat="1" ht="16.5" customHeight="1">
      <c r="A26" s="302" t="s">
        <v>423</v>
      </c>
      <c r="B26" s="117"/>
      <c r="C26" s="385" t="s">
        <v>125</v>
      </c>
      <c r="D26" s="484">
        <v>-17885</v>
      </c>
      <c r="E26" s="382">
        <v>-31175.2</v>
      </c>
      <c r="F26" s="382">
        <v>-36638.613</v>
      </c>
      <c r="G26" s="485">
        <v>-48363</v>
      </c>
      <c r="H26" s="374"/>
      <c r="I26" s="283"/>
    </row>
    <row r="27" spans="1:9" s="219" customFormat="1" ht="16.5" customHeight="1">
      <c r="A27" s="302" t="s">
        <v>424</v>
      </c>
      <c r="B27" s="117"/>
      <c r="C27" s="375" t="s">
        <v>85</v>
      </c>
      <c r="D27" s="480">
        <v>138010</v>
      </c>
      <c r="E27" s="376">
        <v>15592.000000000005</v>
      </c>
      <c r="F27" s="376">
        <v>-59735.0000000003</v>
      </c>
      <c r="G27" s="481">
        <v>-9845.999999999995</v>
      </c>
      <c r="H27" s="374"/>
      <c r="I27" s="283"/>
    </row>
    <row r="28" spans="1:9" s="219" customFormat="1" ht="16.5" customHeight="1">
      <c r="A28" s="302"/>
      <c r="B28" s="117"/>
      <c r="C28" s="118"/>
      <c r="D28" s="395"/>
      <c r="E28" s="396"/>
      <c r="F28" s="396"/>
      <c r="G28" s="397"/>
      <c r="H28" s="374"/>
      <c r="I28" s="283"/>
    </row>
    <row r="29" spans="1:9" s="219" customFormat="1" ht="16.5" customHeight="1">
      <c r="A29" s="302" t="s">
        <v>425</v>
      </c>
      <c r="B29" s="117"/>
      <c r="C29" s="127" t="s">
        <v>247</v>
      </c>
      <c r="D29" s="373">
        <f>IF(AND(D30="M",D31="M",D33="M",D34="M",D36="M",D38="M",D39="M",D40="M"),"M",SUM(D30:D31)+SUM(D33:D34)+D36+SUM(D38:D40))</f>
        <v>60976.99999999866</v>
      </c>
      <c r="E29" s="373">
        <f>IF(AND(E30="M",E31="M",E33="M",E34="M",E36="M",E38="M",E39="M",E40="M"),"M",SUM(E30:E31)+SUM(E33:E34)+E36+SUM(E38:E40))</f>
        <v>477787.656073999</v>
      </c>
      <c r="F29" s="373">
        <f>IF(AND(F30="M",F31="M",F33="M",F34="M",F36="M",F38="M",F39="M",F40="M"),"M",SUM(F30:F31)+SUM(F33:F34)+F36+SUM(F38:F40))</f>
        <v>899116.1591120018</v>
      </c>
      <c r="G29" s="373">
        <f>IF(AND(G30="M",G31="M",G33="M",G34="M",G36="M",G38="M",G39="M",G40="M"),"M",SUM(G30:G31)+SUM(G33:G34)+G36+SUM(G38:G40))</f>
        <v>-542163.6719720003</v>
      </c>
      <c r="H29" s="374"/>
      <c r="I29" s="283"/>
    </row>
    <row r="30" spans="1:9" s="219" customFormat="1" ht="16.5" customHeight="1">
      <c r="A30" s="302" t="s">
        <v>426</v>
      </c>
      <c r="B30" s="117"/>
      <c r="C30" s="375" t="s">
        <v>88</v>
      </c>
      <c r="D30" s="376">
        <v>293285</v>
      </c>
      <c r="E30" s="376">
        <v>25220</v>
      </c>
      <c r="F30" s="376">
        <v>27474.999999999996</v>
      </c>
      <c r="G30" s="376">
        <v>18937</v>
      </c>
      <c r="H30" s="374"/>
      <c r="I30" s="283"/>
    </row>
    <row r="31" spans="1:9" s="219" customFormat="1" ht="16.5" customHeight="1">
      <c r="A31" s="302" t="s">
        <v>427</v>
      </c>
      <c r="B31" s="117"/>
      <c r="C31" s="375" t="s">
        <v>98</v>
      </c>
      <c r="D31" s="376">
        <v>-196222</v>
      </c>
      <c r="E31" s="376">
        <v>90937.00000000004</v>
      </c>
      <c r="F31" s="376">
        <v>-408347</v>
      </c>
      <c r="G31" s="376">
        <v>65302.99999999997</v>
      </c>
      <c r="H31" s="374"/>
      <c r="I31" s="283"/>
    </row>
    <row r="32" spans="1:9" s="219" customFormat="1" ht="16.5" customHeight="1">
      <c r="A32" s="302"/>
      <c r="B32" s="117"/>
      <c r="C32" s="119"/>
      <c r="D32" s="398"/>
      <c r="E32" s="399"/>
      <c r="F32" s="399"/>
      <c r="G32" s="400"/>
      <c r="H32" s="374"/>
      <c r="I32" s="283"/>
    </row>
    <row r="33" spans="1:9" s="219" customFormat="1" ht="16.5" customHeight="1">
      <c r="A33" s="302" t="s">
        <v>428</v>
      </c>
      <c r="B33" s="117"/>
      <c r="C33" s="375" t="s">
        <v>96</v>
      </c>
      <c r="D33" s="376">
        <v>-12195.090094336592</v>
      </c>
      <c r="E33" s="376">
        <v>-24956.447158111587</v>
      </c>
      <c r="F33" s="376">
        <v>2470.000000001164</v>
      </c>
      <c r="G33" s="376">
        <v>18629.000000000815</v>
      </c>
      <c r="H33" s="374"/>
      <c r="I33" s="283"/>
    </row>
    <row r="34" spans="1:9" s="219" customFormat="1" ht="16.5" customHeight="1">
      <c r="A34" s="302" t="s">
        <v>429</v>
      </c>
      <c r="B34" s="117"/>
      <c r="C34" s="375" t="s">
        <v>95</v>
      </c>
      <c r="D34" s="376">
        <v>-23079.378154513437</v>
      </c>
      <c r="E34" s="376">
        <v>4251.857214804975</v>
      </c>
      <c r="F34" s="376">
        <v>26539.393044177978</v>
      </c>
      <c r="G34" s="376">
        <v>-6118.955604487641</v>
      </c>
      <c r="H34" s="374"/>
      <c r="I34" s="283"/>
    </row>
    <row r="35" spans="1:9" s="219" customFormat="1" ht="16.5" customHeight="1">
      <c r="A35" s="302" t="s">
        <v>430</v>
      </c>
      <c r="B35" s="117"/>
      <c r="C35" s="384" t="s">
        <v>118</v>
      </c>
      <c r="D35" s="376">
        <v>-20743</v>
      </c>
      <c r="E35" s="376">
        <v>20867.656074</v>
      </c>
      <c r="F35" s="376">
        <v>24526.159112</v>
      </c>
      <c r="G35" s="376">
        <v>26623.328028</v>
      </c>
      <c r="H35" s="374"/>
      <c r="I35" s="283"/>
    </row>
    <row r="36" spans="1:9" s="219" customFormat="1" ht="16.5" customHeight="1">
      <c r="A36" s="302" t="s">
        <v>431</v>
      </c>
      <c r="B36" s="117"/>
      <c r="C36" s="401" t="s">
        <v>97</v>
      </c>
      <c r="D36" s="376">
        <v>-43667</v>
      </c>
      <c r="E36" s="376">
        <v>2282.842351</v>
      </c>
      <c r="F36" s="376">
        <v>2641.719939</v>
      </c>
      <c r="G36" s="376">
        <v>-316.825401</v>
      </c>
      <c r="H36" s="374"/>
      <c r="I36" s="283"/>
    </row>
    <row r="37" spans="1:9" s="219" customFormat="1" ht="16.5" customHeight="1">
      <c r="A37" s="302"/>
      <c r="B37" s="117"/>
      <c r="C37" s="119"/>
      <c r="D37" s="398"/>
      <c r="E37" s="399"/>
      <c r="F37" s="399"/>
      <c r="G37" s="400"/>
      <c r="H37" s="374"/>
      <c r="I37" s="283"/>
    </row>
    <row r="38" spans="1:9" s="219" customFormat="1" ht="16.5" customHeight="1">
      <c r="A38" s="302" t="s">
        <v>432</v>
      </c>
      <c r="B38" s="117"/>
      <c r="C38" s="375" t="s">
        <v>139</v>
      </c>
      <c r="D38" s="376">
        <v>29455.468248848687</v>
      </c>
      <c r="E38" s="376">
        <v>380052.4036663056</v>
      </c>
      <c r="F38" s="376">
        <v>1248337.0461288227</v>
      </c>
      <c r="G38" s="376">
        <v>-638596.8909665134</v>
      </c>
      <c r="H38" s="374"/>
      <c r="I38" s="283"/>
    </row>
    <row r="39" spans="1:9" s="219" customFormat="1" ht="16.5" customHeight="1">
      <c r="A39" s="302" t="s">
        <v>433</v>
      </c>
      <c r="B39" s="117"/>
      <c r="C39" s="375" t="s">
        <v>140</v>
      </c>
      <c r="D39" s="376">
        <v>13400</v>
      </c>
      <c r="E39" s="376">
        <v>0</v>
      </c>
      <c r="F39" s="376">
        <v>0</v>
      </c>
      <c r="G39" s="376">
        <v>0</v>
      </c>
      <c r="H39" s="374"/>
      <c r="I39" s="283"/>
    </row>
    <row r="40" spans="1:9" s="219" customFormat="1" ht="16.5" customHeight="1">
      <c r="A40" s="302" t="s">
        <v>434</v>
      </c>
      <c r="B40" s="117"/>
      <c r="C40" s="375" t="s">
        <v>141</v>
      </c>
      <c r="D40" s="376">
        <v>0</v>
      </c>
      <c r="E40" s="376">
        <v>0</v>
      </c>
      <c r="F40" s="376">
        <v>0</v>
      </c>
      <c r="G40" s="376">
        <v>0</v>
      </c>
      <c r="H40" s="374"/>
      <c r="I40" s="283"/>
    </row>
    <row r="41" spans="1:9" s="219" customFormat="1" ht="16.5" customHeight="1">
      <c r="A41" s="302"/>
      <c r="B41" s="117"/>
      <c r="C41" s="119"/>
      <c r="D41" s="398"/>
      <c r="E41" s="399"/>
      <c r="F41" s="399"/>
      <c r="G41" s="400"/>
      <c r="H41" s="374"/>
      <c r="I41" s="283"/>
    </row>
    <row r="42" spans="1:9" s="219" customFormat="1" ht="16.5" customHeight="1">
      <c r="A42" s="302" t="s">
        <v>435</v>
      </c>
      <c r="B42" s="117"/>
      <c r="C42" s="127" t="s">
        <v>89</v>
      </c>
      <c r="D42" s="376">
        <v>-40122</v>
      </c>
      <c r="E42" s="376">
        <v>30553.34392600006</v>
      </c>
      <c r="F42" s="376">
        <v>-21672.159112000023</v>
      </c>
      <c r="G42" s="376">
        <v>-7272.328027999989</v>
      </c>
      <c r="H42" s="374"/>
      <c r="I42" s="283"/>
    </row>
    <row r="43" spans="1:9" s="219" customFormat="1" ht="16.5" customHeight="1">
      <c r="A43" s="302" t="s">
        <v>436</v>
      </c>
      <c r="B43" s="117"/>
      <c r="C43" s="375" t="s">
        <v>105</v>
      </c>
      <c r="D43" s="376">
        <v>-40122</v>
      </c>
      <c r="E43" s="376">
        <v>30553.34392600006</v>
      </c>
      <c r="F43" s="376">
        <v>-21672.159112000023</v>
      </c>
      <c r="G43" s="376">
        <v>-7272.328027999989</v>
      </c>
      <c r="H43" s="374"/>
      <c r="I43" s="283"/>
    </row>
    <row r="44" spans="1:9" s="219" customFormat="1" ht="16.5" customHeight="1">
      <c r="A44" s="302" t="s">
        <v>437</v>
      </c>
      <c r="B44" s="117"/>
      <c r="C44" s="375" t="s">
        <v>87</v>
      </c>
      <c r="D44" s="376">
        <v>0</v>
      </c>
      <c r="E44" s="376">
        <v>0</v>
      </c>
      <c r="F44" s="376">
        <v>0</v>
      </c>
      <c r="G44" s="376">
        <v>0</v>
      </c>
      <c r="H44" s="374"/>
      <c r="I44" s="283"/>
    </row>
    <row r="45" spans="1:9" s="219" customFormat="1" ht="13.5" customHeight="1" thickBot="1">
      <c r="A45" s="302"/>
      <c r="B45" s="117"/>
      <c r="C45" s="118"/>
      <c r="D45" s="402"/>
      <c r="E45" s="403"/>
      <c r="F45" s="403"/>
      <c r="G45" s="404"/>
      <c r="H45" s="405"/>
      <c r="I45" s="283"/>
    </row>
    <row r="46" spans="1:9" s="219" customFormat="1" ht="21.75" customHeight="1" thickBot="1" thickTop="1">
      <c r="A46" s="304" t="s">
        <v>438</v>
      </c>
      <c r="B46" s="117"/>
      <c r="C46" s="115" t="s">
        <v>147</v>
      </c>
      <c r="D46" s="333">
        <v>932994.999999999</v>
      </c>
      <c r="E46" s="333">
        <v>1072601.999999999</v>
      </c>
      <c r="F46" s="333">
        <v>975382.0000000014</v>
      </c>
      <c r="G46" s="334">
        <v>-174501.0000000002</v>
      </c>
      <c r="H46" s="143"/>
      <c r="I46" s="283"/>
    </row>
    <row r="47" spans="1:9" ht="9" customHeight="1" thickBot="1" thickTop="1">
      <c r="A47" s="302"/>
      <c r="B47" s="57"/>
      <c r="C47" s="120"/>
      <c r="D47" s="335"/>
      <c r="E47" s="335"/>
      <c r="F47" s="335"/>
      <c r="G47" s="335"/>
      <c r="H47" s="145"/>
      <c r="I47" s="262"/>
    </row>
    <row r="48" spans="1:9" ht="9" customHeight="1" thickBot="1" thickTop="1">
      <c r="A48" s="302"/>
      <c r="B48" s="57"/>
      <c r="C48" s="121"/>
      <c r="D48" s="336"/>
      <c r="E48" s="337"/>
      <c r="F48" s="337"/>
      <c r="G48" s="337"/>
      <c r="H48" s="146"/>
      <c r="I48" s="262"/>
    </row>
    <row r="49" spans="1:9" ht="18.75" thickBot="1" thickTop="1">
      <c r="A49" s="302" t="s">
        <v>439</v>
      </c>
      <c r="B49" s="57"/>
      <c r="C49" s="115" t="s">
        <v>152</v>
      </c>
      <c r="D49" s="330">
        <v>19293285</v>
      </c>
      <c r="E49" s="330">
        <v>20459286</v>
      </c>
      <c r="F49" s="330">
        <v>21443172</v>
      </c>
      <c r="G49" s="331">
        <v>21241216</v>
      </c>
      <c r="H49" s="141"/>
      <c r="I49" s="262"/>
    </row>
    <row r="50" spans="1:9" ht="15.75" thickTop="1">
      <c r="A50" s="302" t="s">
        <v>440</v>
      </c>
      <c r="B50" s="57"/>
      <c r="C50" s="375" t="s">
        <v>148</v>
      </c>
      <c r="D50" s="376">
        <v>19492807</v>
      </c>
      <c r="E50" s="376">
        <v>20565409</v>
      </c>
      <c r="F50" s="376">
        <v>21540791</v>
      </c>
      <c r="G50" s="376">
        <v>21366290</v>
      </c>
      <c r="H50" s="374"/>
      <c r="I50" s="262"/>
    </row>
    <row r="51" spans="1:9" ht="15">
      <c r="A51" s="302" t="s">
        <v>441</v>
      </c>
      <c r="B51" s="57"/>
      <c r="C51" s="436" t="s">
        <v>155</v>
      </c>
      <c r="D51" s="437">
        <v>199522</v>
      </c>
      <c r="E51" s="437">
        <v>106123</v>
      </c>
      <c r="F51" s="437">
        <v>97619</v>
      </c>
      <c r="G51" s="437">
        <v>125074</v>
      </c>
      <c r="H51" s="438"/>
      <c r="I51" s="262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2"/>
      <c r="I52" s="262"/>
    </row>
    <row r="53" spans="1:11" ht="20.25" thickBot="1" thickTop="1">
      <c r="A53" s="114"/>
      <c r="B53" s="57"/>
      <c r="C53" s="122" t="s">
        <v>91</v>
      </c>
      <c r="D53" s="285"/>
      <c r="E53" s="285"/>
      <c r="F53" s="285"/>
      <c r="G53" s="285"/>
      <c r="H53" s="286"/>
      <c r="I53" s="262"/>
      <c r="K53" s="208"/>
    </row>
    <row r="54" spans="1:11" ht="8.25" customHeight="1" thickTop="1">
      <c r="A54" s="114"/>
      <c r="B54" s="57"/>
      <c r="C54" s="123"/>
      <c r="D54" s="287"/>
      <c r="E54" s="288"/>
      <c r="F54" s="288"/>
      <c r="G54" s="288"/>
      <c r="H54" s="288"/>
      <c r="I54" s="262"/>
      <c r="K54" s="208"/>
    </row>
    <row r="55" spans="1:11" ht="15.75">
      <c r="A55" s="114"/>
      <c r="B55" s="57"/>
      <c r="C55" s="176"/>
      <c r="D55" s="208"/>
      <c r="E55" s="221"/>
      <c r="F55" s="221"/>
      <c r="G55" s="208"/>
      <c r="H55" s="221"/>
      <c r="I55" s="262"/>
      <c r="K55" s="208"/>
    </row>
    <row r="56" spans="1:11" ht="15.75">
      <c r="A56" s="114"/>
      <c r="B56" s="57"/>
      <c r="C56" s="24" t="s">
        <v>142</v>
      </c>
      <c r="D56" s="208"/>
      <c r="E56" s="221"/>
      <c r="F56" s="221"/>
      <c r="G56" s="208" t="s">
        <v>90</v>
      </c>
      <c r="H56" s="221"/>
      <c r="I56" s="262"/>
      <c r="K56" s="208"/>
    </row>
    <row r="57" spans="1:11" ht="15.75">
      <c r="A57" s="114"/>
      <c r="B57" s="57"/>
      <c r="C57" s="47" t="s">
        <v>146</v>
      </c>
      <c r="D57" s="208"/>
      <c r="E57" s="221"/>
      <c r="F57" s="221"/>
      <c r="G57" s="208" t="s">
        <v>144</v>
      </c>
      <c r="H57" s="221"/>
      <c r="I57" s="262"/>
      <c r="K57" s="208"/>
    </row>
    <row r="58" spans="1:11" ht="15.75">
      <c r="A58" s="114"/>
      <c r="B58" s="57"/>
      <c r="C58" s="47" t="s">
        <v>136</v>
      </c>
      <c r="D58" s="208"/>
      <c r="E58" s="221"/>
      <c r="F58" s="221"/>
      <c r="H58" s="221"/>
      <c r="I58" s="262"/>
      <c r="K58" s="208"/>
    </row>
    <row r="59" spans="1:11" ht="9.75" customHeight="1" thickBot="1">
      <c r="A59" s="124"/>
      <c r="B59" s="125"/>
      <c r="C59" s="166"/>
      <c r="D59" s="293"/>
      <c r="E59" s="294"/>
      <c r="F59" s="294"/>
      <c r="G59" s="294"/>
      <c r="H59" s="294"/>
      <c r="I59" s="264"/>
      <c r="K59" s="208"/>
    </row>
    <row r="60" spans="2:11" ht="16.5" thickTop="1">
      <c r="B60" s="295"/>
      <c r="C60" s="235"/>
      <c r="D60" s="265"/>
      <c r="E60" s="296"/>
      <c r="F60" s="296"/>
      <c r="G60" s="296"/>
      <c r="H60" s="296"/>
      <c r="I60" s="208"/>
      <c r="J60" s="208"/>
      <c r="K60" s="208"/>
    </row>
    <row r="61" spans="4:8" ht="15.75">
      <c r="D61" s="265"/>
      <c r="E61" s="297"/>
      <c r="F61" s="297"/>
      <c r="G61" s="297"/>
      <c r="H61" s="297"/>
    </row>
    <row r="62" spans="2:10" ht="30" customHeight="1">
      <c r="B62" s="198" t="s">
        <v>167</v>
      </c>
      <c r="C62" s="191"/>
      <c r="D62" s="526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526"/>
      <c r="F62" s="526"/>
      <c r="G62" s="526"/>
      <c r="H62" s="267"/>
      <c r="I62" s="217"/>
      <c r="J62" s="231"/>
    </row>
    <row r="63" spans="2:10" ht="15">
      <c r="B63" s="181" t="s">
        <v>168</v>
      </c>
      <c r="C63" s="110"/>
      <c r="D63" s="37"/>
      <c r="E63" s="37"/>
      <c r="F63" s="37"/>
      <c r="G63" s="37"/>
      <c r="H63" s="243"/>
      <c r="I63" s="218"/>
      <c r="J63" s="231"/>
    </row>
    <row r="64" spans="2:10" ht="15.75">
      <c r="B64" s="200"/>
      <c r="C64" s="193" t="s">
        <v>238</v>
      </c>
      <c r="D64" s="368">
        <f>IF(D46="M",0,D46)-IF(D10="M",0,D10)-IF(D12="M",0,D12)-IF(D29="M",0,D29)-IF(D42="M",0,D42)</f>
        <v>5.820766091346741E-11</v>
      </c>
      <c r="E64" s="368">
        <f>IF(E46="M",0,E46)-IF(E10="M",0,E10)-IF(E12="M",0,E12)-IF(E29="M",0,E29)-IF(E42="M",0,E42)</f>
        <v>0</v>
      </c>
      <c r="F64" s="368">
        <f>IF(F46="M",0,F46)-IF(F10="M",0,F10)-IF(F12="M",0,F12)-IF(F29="M",0,F29)-IF(F42="M",0,F42)</f>
        <v>1.1641532182693481E-10</v>
      </c>
      <c r="G64" s="368">
        <f>IF(G46="M",0,G46)-IF(G10="M",0,G10)-IF(G12="M",0,G12)-IF(G29="M",0,G29)-IF(G42="M",0,G42)</f>
        <v>2.9103830456733704E-11</v>
      </c>
      <c r="H64" s="290"/>
      <c r="I64" s="218"/>
      <c r="J64" s="231"/>
    </row>
    <row r="65" spans="2:10" ht="15.75">
      <c r="B65" s="200"/>
      <c r="C65" s="193" t="s">
        <v>239</v>
      </c>
      <c r="D65" s="368">
        <f>IF(D12="M",0,D12)-IF(D13="M",0,D13)-IF(D14="M",0,D14)-IF(D15="M",0,D15)-IF(D22="M",0,D22)-IF(D27="M",0,D27)</f>
        <v>0</v>
      </c>
      <c r="E65" s="368">
        <f>IF(E12="M",0,E12)-IF(E13="M",0,E13)-IF(E14="M",0,E14)-IF(E15="M",0,E15)-IF(E22="M",0,E22)-IF(E27="M",0,E27)</f>
        <v>0</v>
      </c>
      <c r="F65" s="368">
        <f>IF(F12="M",0,F12)-IF(F13="M",0,F13)-IF(F14="M",0,F14)-IF(F15="M",0,F15)-IF(F22="M",0,F22)-IF(F27="M",0,F27)</f>
        <v>6.548361852765083E-11</v>
      </c>
      <c r="G65" s="368">
        <f>IF(G12="M",0,G12)-IF(G13="M",0,G13)-IF(G14="M",0,G14)-IF(G15="M",0,G15)-IF(G22="M",0,G22)-IF(G27="M",0,G27)</f>
        <v>0</v>
      </c>
      <c r="H65" s="290"/>
      <c r="I65" s="218"/>
      <c r="J65" s="231"/>
    </row>
    <row r="66" spans="2:10" ht="15.75">
      <c r="B66" s="200"/>
      <c r="C66" s="132" t="s">
        <v>240</v>
      </c>
      <c r="D66" s="368">
        <f>IF(D15="M",0,D15)-IF(D18="M",0,D18)-IF(D19="M",0,D19)</f>
        <v>0</v>
      </c>
      <c r="E66" s="368">
        <f>IF(E15="M",0,E15)-IF(E18="M",0,E18)-IF(E19="M",0,E19)</f>
        <v>0</v>
      </c>
      <c r="F66" s="368">
        <f>IF(F15="M",0,F15)-IF(F18="M",0,F18)-IF(F19="M",0,F19)</f>
        <v>0</v>
      </c>
      <c r="G66" s="368">
        <f>IF(G15="M",0,G15)-IF(G18="M",0,G18)-IF(G19="M",0,G19)</f>
        <v>0</v>
      </c>
      <c r="H66" s="290"/>
      <c r="I66" s="218"/>
      <c r="J66" s="231"/>
    </row>
    <row r="67" spans="2:10" ht="15.75">
      <c r="B67" s="200"/>
      <c r="C67" s="193" t="s">
        <v>241</v>
      </c>
      <c r="D67" s="368">
        <f>IF(D15="M",0,D15)-IF(D16="M",0,D16)-IF(D17="M",0,D17)</f>
        <v>0</v>
      </c>
      <c r="E67" s="368">
        <f>IF(E15="M",0,E15)-IF(E16="M",0,E16)-IF(E17="M",0,E17)</f>
        <v>0</v>
      </c>
      <c r="F67" s="368">
        <f>IF(F15="M",0,F15)-IF(F16="M",0,F16)-IF(F17="M",0,F17)</f>
        <v>0</v>
      </c>
      <c r="G67" s="368">
        <f>IF(G15="M",0,G15)-IF(G16="M",0,G16)-IF(G17="M",0,G17)</f>
        <v>0</v>
      </c>
      <c r="H67" s="290"/>
      <c r="I67" s="218"/>
      <c r="J67" s="231"/>
    </row>
    <row r="68" spans="2:10" ht="15.75">
      <c r="B68" s="200"/>
      <c r="C68" s="193" t="s">
        <v>242</v>
      </c>
      <c r="D68" s="368">
        <f>IF(D19="M",0,D19)-IF(D20="M",0,D20)-IF(D21="M",0,D21)</f>
        <v>0</v>
      </c>
      <c r="E68" s="368">
        <f>IF(E19="M",0,E19)-IF(E20="M",0,E20)-IF(E21="M",0,E21)</f>
        <v>0</v>
      </c>
      <c r="F68" s="368">
        <f>IF(F19="M",0,F19)-IF(F20="M",0,F20)-IF(F21="M",0,F21)</f>
        <v>0</v>
      </c>
      <c r="G68" s="368">
        <f>IF(G19="M",0,G19)-IF(G20="M",0,G20)-IF(G21="M",0,G21)</f>
        <v>0</v>
      </c>
      <c r="H68" s="290"/>
      <c r="I68" s="218"/>
      <c r="J68" s="231"/>
    </row>
    <row r="69" spans="2:10" ht="15.75">
      <c r="B69" s="200"/>
      <c r="C69" s="193" t="s">
        <v>243</v>
      </c>
      <c r="D69" s="368">
        <f>IF(D22="M",0,D22)-IF(D23="M",0,D23)-IF(D24="M",0,D24)</f>
        <v>0</v>
      </c>
      <c r="E69" s="368">
        <f>IF(E22="M",0,E22)-IF(E23="M",0,E23)-IF(E24="M",0,E24)</f>
        <v>0</v>
      </c>
      <c r="F69" s="368">
        <f>IF(F22="M",0,F22)-IF(F23="M",0,F23)-IF(F24="M",0,F24)</f>
        <v>0</v>
      </c>
      <c r="G69" s="368">
        <f>IF(G22="M",0,G22)-IF(G23="M",0,G23)-IF(G24="M",0,G24)</f>
        <v>0</v>
      </c>
      <c r="H69" s="290"/>
      <c r="I69" s="218"/>
      <c r="J69" s="231"/>
    </row>
    <row r="70" spans="2:10" ht="15.75">
      <c r="B70" s="200"/>
      <c r="C70" s="193" t="s">
        <v>244</v>
      </c>
      <c r="D70" s="368">
        <f>IF(D24="M",0,D24)-IF(D25="M",0,D25)-IF(D26="M",0,D26)</f>
        <v>0</v>
      </c>
      <c r="E70" s="368">
        <f>IF(E24="M",0,E24)-IF(E25="M",0,E25)-IF(E26="M",0,E26)</f>
        <v>0</v>
      </c>
      <c r="F70" s="368">
        <f>IF(F24="M",0,F24)-IF(F25="M",0,F25)-IF(F26="M",0,F26)</f>
        <v>0</v>
      </c>
      <c r="G70" s="368">
        <f>IF(G24="M",0,G24)-IF(G25="M",0,G25)-IF(G26="M",0,G26)</f>
        <v>0</v>
      </c>
      <c r="H70" s="290"/>
      <c r="I70" s="218"/>
      <c r="J70" s="231"/>
    </row>
    <row r="71" spans="2:10" ht="34.5">
      <c r="B71" s="200"/>
      <c r="C71" s="193" t="s">
        <v>562</v>
      </c>
      <c r="D71" s="368">
        <f>IF(D29="M",0,D29)-IF(D30="M",0,D30)-IF(D31="M",0,D31)-IF(D33="M",0,D33)-IF(D34="M",0,D34)-IF(D36="M",0,D36)-IF(D38="M",0,D38)-IF(D39="M",0,D39)-IF(D40="M",0,D40)</f>
        <v>0</v>
      </c>
      <c r="E71" s="368">
        <f>IF(E29="M",0,E29)-IF(E30="M",0,E30)-IF(E31="M",0,E31)-IF(E33="M",0,E33)-IF(E34="M",0,E34)-IF(E36="M",0,E36)-IF(E38="M",0,E38)-IF(E39="M",0,E39)-IF(E40="M",0,E40)</f>
        <v>0</v>
      </c>
      <c r="F71" s="368">
        <f>IF(F29="M",0,F29)-IF(F30="M",0,F30)-IF(F31="M",0,F31)-IF(F33="M",0,F33)-IF(F34="M",0,F34)-IF(F36="M",0,F36)-IF(F38="M",0,F38)-IF(F39="M",0,F39)-IF(F40="M",0,F40)</f>
        <v>0</v>
      </c>
      <c r="G71" s="368">
        <f>IF(G29="M",0,G29)-IF(G30="M",0,G30)-IF(G31="M",0,G31)-IF(G33="M",0,G33)-IF(G34="M",0,G34)-IF(G36="M",0,G36)-IF(G38="M",0,G38)-IF(G39="M",0,G39)-IF(G40="M",0,G40)</f>
        <v>0</v>
      </c>
      <c r="H71" s="290"/>
      <c r="I71" s="218"/>
      <c r="J71" s="231"/>
    </row>
    <row r="72" spans="2:9" ht="15.75">
      <c r="B72" s="200"/>
      <c r="C72" s="193" t="s">
        <v>245</v>
      </c>
      <c r="D72" s="368">
        <f>IF(D42="M",0,D42)-IF(D43="M",0,D43)-IF(D44="M",0,D44)</f>
        <v>0</v>
      </c>
      <c r="E72" s="368">
        <f>IF(E42="M",0,E42)-IF(E43="M",0,E43)-IF(E44="M",0,E44)</f>
        <v>0</v>
      </c>
      <c r="F72" s="368">
        <f>IF(F42="M",0,F42)-IF(F43="M",0,F43)-IF(F44="M",0,F44)</f>
        <v>0</v>
      </c>
      <c r="G72" s="368">
        <f>IF(G42="M",0,G42)-IF(G43="M",0,G43)-IF(G44="M",0,G44)</f>
        <v>0</v>
      </c>
      <c r="H72" s="243"/>
      <c r="I72" s="218"/>
    </row>
    <row r="73" spans="2:9" ht="15.75">
      <c r="B73" s="200"/>
      <c r="C73" s="193" t="s">
        <v>192</v>
      </c>
      <c r="D73" s="368">
        <f>IF(D49="M",0,D49)-IF(D50="M",0,D50)+IF(D51="M",0,D51)</f>
        <v>0</v>
      </c>
      <c r="E73" s="368">
        <f>IF(E49="M",0,E49)-IF(E50="M",0,E50)+IF(E51="M",0,E51)</f>
        <v>0</v>
      </c>
      <c r="F73" s="368">
        <f>IF(F49="M",0,F49)-IF(F50="M",0,F50)+IF(F51="M",0,F51)</f>
        <v>0</v>
      </c>
      <c r="G73" s="368">
        <f>IF(G49="M",0,G49)-IF(G50="M",0,G50)+IF(G51="M",0,G51)</f>
        <v>0</v>
      </c>
      <c r="H73" s="243"/>
      <c r="I73" s="218"/>
    </row>
    <row r="74" spans="2:9" ht="15.75">
      <c r="B74" s="195" t="s">
        <v>176</v>
      </c>
      <c r="C74" s="201"/>
      <c r="D74" s="366"/>
      <c r="E74" s="366"/>
      <c r="F74" s="366"/>
      <c r="G74" s="366"/>
      <c r="H74" s="243"/>
      <c r="I74" s="218"/>
    </row>
    <row r="75" spans="2:9" ht="15.75">
      <c r="B75" s="202"/>
      <c r="C75" s="197" t="s">
        <v>246</v>
      </c>
      <c r="D75" s="367">
        <f>IF('Table 1'!E11="M",0,'Table 1'!E11)+IF(D10="M",0,D10)</f>
        <v>0</v>
      </c>
      <c r="E75" s="367">
        <f>IF('Table 1'!F11="M",0,'Table 1'!F11)+IF(E10="M",0,E10)</f>
        <v>0</v>
      </c>
      <c r="F75" s="367">
        <f>IF('Table 1'!G11="M",0,'Table 1'!G11)+IF(F10="M",0,F10)</f>
        <v>0</v>
      </c>
      <c r="G75" s="367">
        <f>IF('Table 1'!H11="M",0,'Table 1'!H11)+IF(G10="M",0,G10)</f>
        <v>0</v>
      </c>
      <c r="H75" s="268"/>
      <c r="I75" s="269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7.21484375" style="232" hidden="1" customWidth="1"/>
    <col min="2" max="2" width="3.77734375" style="224" customWidth="1"/>
    <col min="3" max="3" width="55.5546875" style="230" customWidth="1"/>
    <col min="4" max="7" width="13.3359375" style="224" customWidth="1"/>
    <col min="8" max="8" width="86.6640625" style="224" customWidth="1"/>
    <col min="9" max="9" width="5.3359375" style="224" customWidth="1"/>
    <col min="10" max="10" width="0.9921875" style="224" customWidth="1"/>
    <col min="11" max="11" width="0.55078125" style="224" customWidth="1"/>
    <col min="12" max="12" width="9.77734375" style="224" customWidth="1"/>
    <col min="13" max="13" width="40.77734375" style="224" customWidth="1"/>
    <col min="14" max="16384" width="9.77734375" style="224" customWidth="1"/>
  </cols>
  <sheetData>
    <row r="1" spans="1:12" ht="15">
      <c r="A1" s="34"/>
      <c r="B1" s="164"/>
      <c r="C1" s="165"/>
      <c r="L1" s="445" t="s">
        <v>578</v>
      </c>
    </row>
    <row r="2" spans="1:11" ht="18">
      <c r="A2" s="34"/>
      <c r="B2" s="177" t="s">
        <v>43</v>
      </c>
      <c r="C2" s="44" t="s">
        <v>100</v>
      </c>
      <c r="D2" s="233"/>
      <c r="K2" s="208"/>
    </row>
    <row r="3" spans="1:11" ht="18">
      <c r="A3" s="34"/>
      <c r="B3" s="177"/>
      <c r="C3" s="44" t="s">
        <v>83</v>
      </c>
      <c r="D3" s="233"/>
      <c r="K3" s="208"/>
    </row>
    <row r="4" spans="1:11" ht="16.5" thickBot="1">
      <c r="A4" s="34"/>
      <c r="B4" s="177"/>
      <c r="C4" s="50"/>
      <c r="D4" s="278"/>
      <c r="K4" s="208"/>
    </row>
    <row r="5" spans="1:11" ht="16.5" thickTop="1">
      <c r="A5" s="112"/>
      <c r="B5" s="113"/>
      <c r="C5" s="46"/>
      <c r="D5" s="249"/>
      <c r="E5" s="249"/>
      <c r="F5" s="249"/>
      <c r="G5" s="250"/>
      <c r="H5" s="250"/>
      <c r="I5" s="251"/>
      <c r="K5" s="208"/>
    </row>
    <row r="6" spans="1:9" ht="15.75">
      <c r="A6" s="114"/>
      <c r="B6" s="57"/>
      <c r="C6" s="47" t="str">
        <f>'Cover page'!E13</f>
        <v>Member state: Hungary</v>
      </c>
      <c r="D6" s="25"/>
      <c r="E6" s="525" t="s">
        <v>2</v>
      </c>
      <c r="F6" s="525"/>
      <c r="G6" s="27"/>
      <c r="H6" s="253"/>
      <c r="I6" s="262"/>
    </row>
    <row r="7" spans="1:9" ht="15.75">
      <c r="A7" s="114"/>
      <c r="B7" s="57"/>
      <c r="C7" s="223" t="s">
        <v>632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5"/>
      <c r="I7" s="262"/>
    </row>
    <row r="8" spans="1:9" ht="15.75">
      <c r="A8" s="114"/>
      <c r="B8" s="57"/>
      <c r="C8" s="450" t="str">
        <f>'Cover page'!E14</f>
        <v>Date: 30/09/2013</v>
      </c>
      <c r="D8" s="280"/>
      <c r="E8" s="280"/>
      <c r="F8" s="280"/>
      <c r="G8" s="281"/>
      <c r="H8" s="272"/>
      <c r="I8" s="262"/>
    </row>
    <row r="9" spans="1:9" ht="10.5" customHeight="1" thickBot="1">
      <c r="A9" s="114"/>
      <c r="B9" s="57"/>
      <c r="C9" s="48"/>
      <c r="D9" s="236"/>
      <c r="E9" s="236"/>
      <c r="F9" s="236"/>
      <c r="G9" s="291"/>
      <c r="H9" s="282"/>
      <c r="I9" s="262"/>
    </row>
    <row r="10" spans="1:9" ht="17.25" thickBot="1" thickTop="1">
      <c r="A10" s="302" t="s">
        <v>442</v>
      </c>
      <c r="B10" s="57"/>
      <c r="C10" s="115" t="s">
        <v>107</v>
      </c>
      <c r="D10" s="458" t="s">
        <v>581</v>
      </c>
      <c r="E10" s="458" t="s">
        <v>581</v>
      </c>
      <c r="F10" s="458" t="s">
        <v>581</v>
      </c>
      <c r="G10" s="501" t="s">
        <v>581</v>
      </c>
      <c r="H10" s="141"/>
      <c r="I10" s="262"/>
    </row>
    <row r="11" spans="1:9" ht="6" customHeight="1" thickTop="1">
      <c r="A11" s="302"/>
      <c r="B11" s="57"/>
      <c r="C11" s="444"/>
      <c r="D11" s="440"/>
      <c r="E11" s="440"/>
      <c r="F11" s="440"/>
      <c r="G11" s="441"/>
      <c r="H11" s="144"/>
      <c r="I11" s="262"/>
    </row>
    <row r="12" spans="1:9" s="219" customFormat="1" ht="16.5" customHeight="1">
      <c r="A12" s="302" t="s">
        <v>443</v>
      </c>
      <c r="B12" s="116"/>
      <c r="C12" s="443" t="s">
        <v>137</v>
      </c>
      <c r="D12" s="442" t="str">
        <f>IF(AND(D13="M",D14="M",D15="M",D22="M",D27="M"),"M",D13+D14+D15+D22+D27)</f>
        <v>M</v>
      </c>
      <c r="E12" s="442" t="str">
        <f>IF(AND(E13="M",E14="M",E15="M",E22="M",E27="M"),"M",E13+E14+E15+E22+E27)</f>
        <v>M</v>
      </c>
      <c r="F12" s="442" t="str">
        <f>IF(AND(F13="M",F14="M",F15="M",F22="M",F27="M"),"M",F13+F14+F15+F22+F27)</f>
        <v>M</v>
      </c>
      <c r="G12" s="442" t="str">
        <f>IF(AND(G13="M",G14="M",G15="M",G22="M",G27="M"),"M",G13+G14+G15+G22+G27)</f>
        <v>M</v>
      </c>
      <c r="H12" s="374"/>
      <c r="I12" s="283"/>
    </row>
    <row r="13" spans="1:9" s="219" customFormat="1" ht="16.5" customHeight="1">
      <c r="A13" s="302" t="s">
        <v>444</v>
      </c>
      <c r="B13" s="117"/>
      <c r="C13" s="375" t="s">
        <v>84</v>
      </c>
      <c r="D13" s="502" t="s">
        <v>581</v>
      </c>
      <c r="E13" s="503" t="s">
        <v>581</v>
      </c>
      <c r="F13" s="503" t="s">
        <v>581</v>
      </c>
      <c r="G13" s="504" t="s">
        <v>581</v>
      </c>
      <c r="H13" s="374"/>
      <c r="I13" s="283"/>
    </row>
    <row r="14" spans="1:9" s="219" customFormat="1" ht="16.5" customHeight="1">
      <c r="A14" s="302" t="s">
        <v>445</v>
      </c>
      <c r="B14" s="117"/>
      <c r="C14" s="375" t="s">
        <v>94</v>
      </c>
      <c r="D14" s="502" t="s">
        <v>581</v>
      </c>
      <c r="E14" s="503" t="s">
        <v>581</v>
      </c>
      <c r="F14" s="503" t="s">
        <v>581</v>
      </c>
      <c r="G14" s="504" t="s">
        <v>581</v>
      </c>
      <c r="H14" s="374"/>
      <c r="I14" s="283"/>
    </row>
    <row r="15" spans="1:9" s="219" customFormat="1" ht="16.5" customHeight="1">
      <c r="A15" s="302" t="s">
        <v>446</v>
      </c>
      <c r="B15" s="117"/>
      <c r="C15" s="375" t="s">
        <v>44</v>
      </c>
      <c r="D15" s="502" t="s">
        <v>581</v>
      </c>
      <c r="E15" s="503" t="s">
        <v>581</v>
      </c>
      <c r="F15" s="503" t="s">
        <v>581</v>
      </c>
      <c r="G15" s="504" t="s">
        <v>581</v>
      </c>
      <c r="H15" s="374"/>
      <c r="I15" s="283"/>
    </row>
    <row r="16" spans="1:9" s="219" customFormat="1" ht="16.5" customHeight="1">
      <c r="A16" s="302" t="s">
        <v>447</v>
      </c>
      <c r="B16" s="117"/>
      <c r="C16" s="377" t="s">
        <v>76</v>
      </c>
      <c r="D16" s="505" t="s">
        <v>581</v>
      </c>
      <c r="E16" s="506" t="s">
        <v>581</v>
      </c>
      <c r="F16" s="506" t="s">
        <v>581</v>
      </c>
      <c r="G16" s="507" t="s">
        <v>581</v>
      </c>
      <c r="H16" s="374"/>
      <c r="I16" s="283"/>
    </row>
    <row r="17" spans="1:9" s="219" customFormat="1" ht="16.5" customHeight="1">
      <c r="A17" s="302" t="s">
        <v>448</v>
      </c>
      <c r="B17" s="117"/>
      <c r="C17" s="377" t="s">
        <v>77</v>
      </c>
      <c r="D17" s="508" t="s">
        <v>581</v>
      </c>
      <c r="E17" s="509" t="s">
        <v>581</v>
      </c>
      <c r="F17" s="509" t="s">
        <v>581</v>
      </c>
      <c r="G17" s="510" t="s">
        <v>581</v>
      </c>
      <c r="H17" s="374"/>
      <c r="I17" s="283"/>
    </row>
    <row r="18" spans="1:9" s="219" customFormat="1" ht="16.5" customHeight="1">
      <c r="A18" s="302" t="s">
        <v>449</v>
      </c>
      <c r="B18" s="117"/>
      <c r="C18" s="384" t="s">
        <v>129</v>
      </c>
      <c r="D18" s="502" t="s">
        <v>581</v>
      </c>
      <c r="E18" s="503" t="s">
        <v>581</v>
      </c>
      <c r="F18" s="503" t="s">
        <v>581</v>
      </c>
      <c r="G18" s="504" t="s">
        <v>581</v>
      </c>
      <c r="H18" s="374"/>
      <c r="I18" s="283"/>
    </row>
    <row r="19" spans="1:9" s="219" customFormat="1" ht="16.5" customHeight="1">
      <c r="A19" s="302" t="s">
        <v>450</v>
      </c>
      <c r="B19" s="117"/>
      <c r="C19" s="384" t="s">
        <v>123</v>
      </c>
      <c r="D19" s="502" t="s">
        <v>581</v>
      </c>
      <c r="E19" s="503" t="s">
        <v>581</v>
      </c>
      <c r="F19" s="503" t="s">
        <v>581</v>
      </c>
      <c r="G19" s="504" t="s">
        <v>581</v>
      </c>
      <c r="H19" s="374"/>
      <c r="I19" s="283"/>
    </row>
    <row r="20" spans="1:9" s="219" customFormat="1" ht="16.5" customHeight="1">
      <c r="A20" s="302" t="s">
        <v>451</v>
      </c>
      <c r="B20" s="117"/>
      <c r="C20" s="385" t="s">
        <v>119</v>
      </c>
      <c r="D20" s="505" t="s">
        <v>581</v>
      </c>
      <c r="E20" s="506" t="s">
        <v>581</v>
      </c>
      <c r="F20" s="506" t="s">
        <v>581</v>
      </c>
      <c r="G20" s="507" t="s">
        <v>581</v>
      </c>
      <c r="H20" s="374"/>
      <c r="I20" s="283"/>
    </row>
    <row r="21" spans="1:9" s="219" customFormat="1" ht="16.5" customHeight="1">
      <c r="A21" s="302" t="s">
        <v>452</v>
      </c>
      <c r="B21" s="117"/>
      <c r="C21" s="385" t="s">
        <v>120</v>
      </c>
      <c r="D21" s="508" t="s">
        <v>581</v>
      </c>
      <c r="E21" s="509" t="s">
        <v>581</v>
      </c>
      <c r="F21" s="509" t="s">
        <v>581</v>
      </c>
      <c r="G21" s="510" t="s">
        <v>581</v>
      </c>
      <c r="H21" s="374"/>
      <c r="I21" s="283"/>
    </row>
    <row r="22" spans="1:9" s="219" customFormat="1" ht="16.5" customHeight="1">
      <c r="A22" s="302" t="s">
        <v>453</v>
      </c>
      <c r="B22" s="117"/>
      <c r="C22" s="375" t="s">
        <v>45</v>
      </c>
      <c r="D22" s="502" t="s">
        <v>581</v>
      </c>
      <c r="E22" s="503" t="s">
        <v>581</v>
      </c>
      <c r="F22" s="503" t="s">
        <v>581</v>
      </c>
      <c r="G22" s="504" t="s">
        <v>581</v>
      </c>
      <c r="H22" s="374"/>
      <c r="I22" s="283"/>
    </row>
    <row r="23" spans="1:9" s="219" customFormat="1" ht="16.5" customHeight="1">
      <c r="A23" s="302" t="s">
        <v>454</v>
      </c>
      <c r="B23" s="117"/>
      <c r="C23" s="384" t="s">
        <v>138</v>
      </c>
      <c r="D23" s="502" t="s">
        <v>581</v>
      </c>
      <c r="E23" s="503" t="s">
        <v>581</v>
      </c>
      <c r="F23" s="503" t="s">
        <v>581</v>
      </c>
      <c r="G23" s="504" t="s">
        <v>581</v>
      </c>
      <c r="H23" s="374"/>
      <c r="I23" s="283"/>
    </row>
    <row r="24" spans="1:9" s="219" customFormat="1" ht="16.5" customHeight="1">
      <c r="A24" s="302" t="s">
        <v>455</v>
      </c>
      <c r="B24" s="117"/>
      <c r="C24" s="384" t="s">
        <v>130</v>
      </c>
      <c r="D24" s="502" t="s">
        <v>581</v>
      </c>
      <c r="E24" s="503" t="s">
        <v>581</v>
      </c>
      <c r="F24" s="503" t="s">
        <v>581</v>
      </c>
      <c r="G24" s="504" t="s">
        <v>581</v>
      </c>
      <c r="H24" s="374"/>
      <c r="I24" s="283"/>
    </row>
    <row r="25" spans="1:9" s="219" customFormat="1" ht="16.5" customHeight="1">
      <c r="A25" s="302" t="s">
        <v>456</v>
      </c>
      <c r="B25" s="117"/>
      <c r="C25" s="385" t="s">
        <v>124</v>
      </c>
      <c r="D25" s="508" t="s">
        <v>581</v>
      </c>
      <c r="E25" s="506" t="s">
        <v>581</v>
      </c>
      <c r="F25" s="506" t="s">
        <v>581</v>
      </c>
      <c r="G25" s="507" t="s">
        <v>581</v>
      </c>
      <c r="H25" s="374"/>
      <c r="I25" s="283"/>
    </row>
    <row r="26" spans="1:9" s="219" customFormat="1" ht="16.5" customHeight="1">
      <c r="A26" s="302" t="s">
        <v>457</v>
      </c>
      <c r="B26" s="117"/>
      <c r="C26" s="385" t="s">
        <v>125</v>
      </c>
      <c r="D26" s="508" t="s">
        <v>581</v>
      </c>
      <c r="E26" s="509" t="s">
        <v>581</v>
      </c>
      <c r="F26" s="509" t="s">
        <v>581</v>
      </c>
      <c r="G26" s="510" t="s">
        <v>581</v>
      </c>
      <c r="H26" s="374"/>
      <c r="I26" s="283"/>
    </row>
    <row r="27" spans="1:9" s="219" customFormat="1" ht="16.5" customHeight="1">
      <c r="A27" s="302" t="s">
        <v>458</v>
      </c>
      <c r="B27" s="117"/>
      <c r="C27" s="375" t="s">
        <v>85</v>
      </c>
      <c r="D27" s="502" t="s">
        <v>581</v>
      </c>
      <c r="E27" s="503" t="s">
        <v>581</v>
      </c>
      <c r="F27" s="503" t="s">
        <v>581</v>
      </c>
      <c r="G27" s="504" t="s">
        <v>581</v>
      </c>
      <c r="H27" s="374"/>
      <c r="I27" s="283"/>
    </row>
    <row r="28" spans="1:9" s="219" customFormat="1" ht="16.5" customHeight="1">
      <c r="A28" s="302"/>
      <c r="B28" s="117"/>
      <c r="C28" s="118"/>
      <c r="D28" s="395"/>
      <c r="E28" s="396"/>
      <c r="F28" s="396"/>
      <c r="G28" s="397"/>
      <c r="H28" s="374"/>
      <c r="I28" s="283"/>
    </row>
    <row r="29" spans="1:9" s="219" customFormat="1" ht="16.5" customHeight="1">
      <c r="A29" s="302" t="s">
        <v>459</v>
      </c>
      <c r="B29" s="117"/>
      <c r="C29" s="127" t="s">
        <v>247</v>
      </c>
      <c r="D29" s="373" t="str">
        <f>IF(AND(D30="M",D31="M",D33="M",D34="M",D36="M",D38="M",D39="M",D40="M"),"M",SUM(D30:D31)+SUM(D33:D34)+D36+SUM(D38:D40))</f>
        <v>M</v>
      </c>
      <c r="E29" s="373" t="str">
        <f>IF(AND(E30="M",E31="M",E33="M",E34="M",E36="M",E38="M",E39="M",E40="M"),"M",SUM(E30:E31)+SUM(E33:E34)+E36+SUM(E38:E40))</f>
        <v>M</v>
      </c>
      <c r="F29" s="373" t="str">
        <f>IF(AND(F30="M",F31="M",F33="M",F34="M",F36="M",F38="M",F39="M",F40="M"),"M",SUM(F30:F31)+SUM(F33:F34)+F36+SUM(F38:F40))</f>
        <v>M</v>
      </c>
      <c r="G29" s="373" t="str">
        <f>IF(AND(G30="M",G31="M",G33="M",G34="M",G36="M",G38="M",G39="M",G40="M"),"M",SUM(G30:G31)+SUM(G33:G34)+G36+SUM(G38:G40))</f>
        <v>M</v>
      </c>
      <c r="H29" s="374"/>
      <c r="I29" s="283"/>
    </row>
    <row r="30" spans="1:9" s="219" customFormat="1" ht="16.5" customHeight="1">
      <c r="A30" s="302" t="s">
        <v>460</v>
      </c>
      <c r="B30" s="117"/>
      <c r="C30" s="375" t="s">
        <v>88</v>
      </c>
      <c r="D30" s="493" t="s">
        <v>581</v>
      </c>
      <c r="E30" s="493" t="s">
        <v>581</v>
      </c>
      <c r="F30" s="493" t="s">
        <v>581</v>
      </c>
      <c r="G30" s="494" t="s">
        <v>581</v>
      </c>
      <c r="H30" s="374"/>
      <c r="I30" s="283"/>
    </row>
    <row r="31" spans="1:9" s="219" customFormat="1" ht="16.5" customHeight="1">
      <c r="A31" s="302" t="s">
        <v>461</v>
      </c>
      <c r="B31" s="117"/>
      <c r="C31" s="375" t="s">
        <v>98</v>
      </c>
      <c r="D31" s="493" t="s">
        <v>581</v>
      </c>
      <c r="E31" s="493" t="s">
        <v>581</v>
      </c>
      <c r="F31" s="493" t="s">
        <v>581</v>
      </c>
      <c r="G31" s="494" t="s">
        <v>581</v>
      </c>
      <c r="H31" s="374"/>
      <c r="I31" s="283"/>
    </row>
    <row r="32" spans="1:9" s="219" customFormat="1" ht="16.5" customHeight="1">
      <c r="A32" s="302"/>
      <c r="B32" s="117"/>
      <c r="C32" s="119"/>
      <c r="D32" s="511"/>
      <c r="E32" s="512"/>
      <c r="F32" s="487"/>
      <c r="G32" s="488"/>
      <c r="H32" s="374"/>
      <c r="I32" s="283"/>
    </row>
    <row r="33" spans="1:9" s="219" customFormat="1" ht="16.5" customHeight="1">
      <c r="A33" s="302" t="s">
        <v>462</v>
      </c>
      <c r="B33" s="117"/>
      <c r="C33" s="375" t="s">
        <v>96</v>
      </c>
      <c r="D33" s="493" t="s">
        <v>581</v>
      </c>
      <c r="E33" s="493" t="s">
        <v>581</v>
      </c>
      <c r="F33" s="493" t="s">
        <v>581</v>
      </c>
      <c r="G33" s="494" t="s">
        <v>581</v>
      </c>
      <c r="H33" s="374"/>
      <c r="I33" s="283"/>
    </row>
    <row r="34" spans="1:9" s="219" customFormat="1" ht="16.5" customHeight="1">
      <c r="A34" s="302" t="s">
        <v>463</v>
      </c>
      <c r="B34" s="117"/>
      <c r="C34" s="375" t="s">
        <v>95</v>
      </c>
      <c r="D34" s="493" t="s">
        <v>581</v>
      </c>
      <c r="E34" s="493" t="s">
        <v>581</v>
      </c>
      <c r="F34" s="493" t="s">
        <v>581</v>
      </c>
      <c r="G34" s="494" t="s">
        <v>581</v>
      </c>
      <c r="H34" s="374"/>
      <c r="I34" s="283"/>
    </row>
    <row r="35" spans="1:9" s="219" customFormat="1" ht="16.5" customHeight="1">
      <c r="A35" s="302" t="s">
        <v>464</v>
      </c>
      <c r="B35" s="117"/>
      <c r="C35" s="384" t="s">
        <v>118</v>
      </c>
      <c r="D35" s="493" t="s">
        <v>581</v>
      </c>
      <c r="E35" s="493" t="s">
        <v>581</v>
      </c>
      <c r="F35" s="493" t="s">
        <v>581</v>
      </c>
      <c r="G35" s="494" t="s">
        <v>581</v>
      </c>
      <c r="H35" s="374"/>
      <c r="I35" s="283"/>
    </row>
    <row r="36" spans="1:9" s="219" customFormat="1" ht="16.5" customHeight="1">
      <c r="A36" s="302" t="s">
        <v>465</v>
      </c>
      <c r="B36" s="117"/>
      <c r="C36" s="401" t="s">
        <v>97</v>
      </c>
      <c r="D36" s="493" t="s">
        <v>581</v>
      </c>
      <c r="E36" s="493" t="s">
        <v>581</v>
      </c>
      <c r="F36" s="493" t="s">
        <v>581</v>
      </c>
      <c r="G36" s="494" t="s">
        <v>581</v>
      </c>
      <c r="H36" s="374"/>
      <c r="I36" s="283"/>
    </row>
    <row r="37" spans="1:9" s="219" customFormat="1" ht="16.5" customHeight="1">
      <c r="A37" s="302"/>
      <c r="B37" s="117"/>
      <c r="C37" s="119"/>
      <c r="D37" s="511"/>
      <c r="E37" s="512"/>
      <c r="F37" s="512"/>
      <c r="G37" s="513"/>
      <c r="H37" s="374"/>
      <c r="I37" s="283"/>
    </row>
    <row r="38" spans="1:9" s="219" customFormat="1" ht="16.5" customHeight="1">
      <c r="A38" s="302" t="s">
        <v>466</v>
      </c>
      <c r="B38" s="117"/>
      <c r="C38" s="375" t="s">
        <v>139</v>
      </c>
      <c r="D38" s="493" t="s">
        <v>581</v>
      </c>
      <c r="E38" s="493" t="s">
        <v>581</v>
      </c>
      <c r="F38" s="493" t="s">
        <v>581</v>
      </c>
      <c r="G38" s="494" t="s">
        <v>581</v>
      </c>
      <c r="H38" s="374"/>
      <c r="I38" s="283"/>
    </row>
    <row r="39" spans="1:9" s="219" customFormat="1" ht="16.5" customHeight="1">
      <c r="A39" s="302" t="s">
        <v>467</v>
      </c>
      <c r="B39" s="117"/>
      <c r="C39" s="375" t="s">
        <v>140</v>
      </c>
      <c r="D39" s="493" t="s">
        <v>581</v>
      </c>
      <c r="E39" s="493" t="s">
        <v>581</v>
      </c>
      <c r="F39" s="493" t="s">
        <v>581</v>
      </c>
      <c r="G39" s="494" t="s">
        <v>581</v>
      </c>
      <c r="H39" s="374"/>
      <c r="I39" s="283"/>
    </row>
    <row r="40" spans="1:9" s="219" customFormat="1" ht="16.5" customHeight="1">
      <c r="A40" s="302" t="s">
        <v>468</v>
      </c>
      <c r="B40" s="117"/>
      <c r="C40" s="375" t="s">
        <v>141</v>
      </c>
      <c r="D40" s="493" t="s">
        <v>581</v>
      </c>
      <c r="E40" s="493" t="s">
        <v>581</v>
      </c>
      <c r="F40" s="493" t="s">
        <v>581</v>
      </c>
      <c r="G40" s="494" t="s">
        <v>581</v>
      </c>
      <c r="H40" s="374"/>
      <c r="I40" s="283"/>
    </row>
    <row r="41" spans="1:9" s="219" customFormat="1" ht="16.5" customHeight="1">
      <c r="A41" s="302"/>
      <c r="B41" s="117"/>
      <c r="C41" s="119"/>
      <c r="D41" s="514"/>
      <c r="E41" s="487"/>
      <c r="F41" s="487"/>
      <c r="G41" s="488"/>
      <c r="H41" s="374"/>
      <c r="I41" s="283"/>
    </row>
    <row r="42" spans="1:9" s="219" customFormat="1" ht="16.5" customHeight="1">
      <c r="A42" s="302" t="s">
        <v>469</v>
      </c>
      <c r="B42" s="117"/>
      <c r="C42" s="127" t="s">
        <v>89</v>
      </c>
      <c r="D42" s="494" t="s">
        <v>581</v>
      </c>
      <c r="E42" s="494" t="s">
        <v>581</v>
      </c>
      <c r="F42" s="494" t="s">
        <v>581</v>
      </c>
      <c r="G42" s="494" t="s">
        <v>581</v>
      </c>
      <c r="H42" s="374"/>
      <c r="I42" s="283"/>
    </row>
    <row r="43" spans="1:9" s="219" customFormat="1" ht="16.5" customHeight="1">
      <c r="A43" s="302" t="s">
        <v>470</v>
      </c>
      <c r="B43" s="117"/>
      <c r="C43" s="375" t="s">
        <v>105</v>
      </c>
      <c r="D43" s="494" t="s">
        <v>581</v>
      </c>
      <c r="E43" s="494" t="s">
        <v>581</v>
      </c>
      <c r="F43" s="494" t="s">
        <v>581</v>
      </c>
      <c r="G43" s="494" t="s">
        <v>581</v>
      </c>
      <c r="H43" s="374"/>
      <c r="I43" s="283"/>
    </row>
    <row r="44" spans="1:9" s="219" customFormat="1" ht="16.5" customHeight="1">
      <c r="A44" s="302" t="s">
        <v>471</v>
      </c>
      <c r="B44" s="117"/>
      <c r="C44" s="375" t="s">
        <v>87</v>
      </c>
      <c r="D44" s="494" t="s">
        <v>581</v>
      </c>
      <c r="E44" s="494" t="s">
        <v>581</v>
      </c>
      <c r="F44" s="494" t="s">
        <v>581</v>
      </c>
      <c r="G44" s="494" t="s">
        <v>581</v>
      </c>
      <c r="H44" s="374"/>
      <c r="I44" s="283"/>
    </row>
    <row r="45" spans="1:9" s="219" customFormat="1" ht="13.5" customHeight="1" thickBot="1">
      <c r="A45" s="302"/>
      <c r="B45" s="117"/>
      <c r="C45" s="118"/>
      <c r="D45" s="515"/>
      <c r="E45" s="495"/>
      <c r="F45" s="495"/>
      <c r="G45" s="496"/>
      <c r="H45" s="405"/>
      <c r="I45" s="283"/>
    </row>
    <row r="46" spans="1:9" s="219" customFormat="1" ht="19.5" customHeight="1" thickBot="1" thickTop="1">
      <c r="A46" s="304" t="s">
        <v>472</v>
      </c>
      <c r="B46" s="117"/>
      <c r="C46" s="115" t="s">
        <v>150</v>
      </c>
      <c r="D46" s="516" t="s">
        <v>581</v>
      </c>
      <c r="E46" s="516" t="s">
        <v>581</v>
      </c>
      <c r="F46" s="516" t="s">
        <v>581</v>
      </c>
      <c r="G46" s="517" t="s">
        <v>581</v>
      </c>
      <c r="H46" s="143"/>
      <c r="I46" s="283"/>
    </row>
    <row r="47" spans="1:9" ht="9" customHeight="1" thickBot="1" thickTop="1">
      <c r="A47" s="302"/>
      <c r="B47" s="57"/>
      <c r="C47" s="120"/>
      <c r="D47" s="145"/>
      <c r="E47" s="145"/>
      <c r="F47" s="145"/>
      <c r="G47" s="498"/>
      <c r="H47" s="145"/>
      <c r="I47" s="262"/>
    </row>
    <row r="48" spans="1:9" ht="9" customHeight="1" thickBot="1" thickTop="1">
      <c r="A48" s="302"/>
      <c r="B48" s="57"/>
      <c r="C48" s="121"/>
      <c r="D48" s="499"/>
      <c r="E48" s="146"/>
      <c r="F48" s="146"/>
      <c r="G48" s="500"/>
      <c r="H48" s="146"/>
      <c r="I48" s="262"/>
    </row>
    <row r="49" spans="1:9" ht="18.75" thickBot="1" thickTop="1">
      <c r="A49" s="304" t="s">
        <v>473</v>
      </c>
      <c r="B49" s="57"/>
      <c r="C49" s="115" t="s">
        <v>151</v>
      </c>
      <c r="D49" s="478" t="s">
        <v>581</v>
      </c>
      <c r="E49" s="478" t="s">
        <v>581</v>
      </c>
      <c r="F49" s="478" t="s">
        <v>581</v>
      </c>
      <c r="G49" s="479" t="s">
        <v>581</v>
      </c>
      <c r="H49" s="141"/>
      <c r="I49" s="262"/>
    </row>
    <row r="50" spans="1:9" ht="15.75" thickTop="1">
      <c r="A50" s="302" t="s">
        <v>474</v>
      </c>
      <c r="B50" s="57"/>
      <c r="C50" s="375" t="s">
        <v>153</v>
      </c>
      <c r="D50" s="456" t="s">
        <v>581</v>
      </c>
      <c r="E50" s="456" t="s">
        <v>581</v>
      </c>
      <c r="F50" s="456" t="s">
        <v>581</v>
      </c>
      <c r="G50" s="456" t="s">
        <v>581</v>
      </c>
      <c r="H50" s="374"/>
      <c r="I50" s="262"/>
    </row>
    <row r="51" spans="1:9" ht="15">
      <c r="A51" s="302" t="s">
        <v>475</v>
      </c>
      <c r="B51" s="57"/>
      <c r="C51" s="436" t="s">
        <v>154</v>
      </c>
      <c r="D51" s="456" t="s">
        <v>581</v>
      </c>
      <c r="E51" s="456" t="s">
        <v>581</v>
      </c>
      <c r="F51" s="456" t="s">
        <v>581</v>
      </c>
      <c r="G51" s="456" t="s">
        <v>581</v>
      </c>
      <c r="H51" s="438"/>
      <c r="I51" s="262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2"/>
      <c r="I52" s="262"/>
    </row>
    <row r="53" spans="1:11" ht="20.25" thickBot="1" thickTop="1">
      <c r="A53" s="114"/>
      <c r="B53" s="57"/>
      <c r="C53" s="122" t="s">
        <v>91</v>
      </c>
      <c r="D53" s="285"/>
      <c r="E53" s="285"/>
      <c r="F53" s="285"/>
      <c r="G53" s="285"/>
      <c r="H53" s="286"/>
      <c r="I53" s="262"/>
      <c r="K53" s="208"/>
    </row>
    <row r="54" spans="1:11" ht="8.25" customHeight="1" thickTop="1">
      <c r="A54" s="114"/>
      <c r="B54" s="57"/>
      <c r="C54" s="123"/>
      <c r="D54" s="287"/>
      <c r="E54" s="288"/>
      <c r="F54" s="288"/>
      <c r="G54" s="288"/>
      <c r="H54" s="288"/>
      <c r="I54" s="262"/>
      <c r="K54" s="208"/>
    </row>
    <row r="55" spans="1:11" ht="15.75">
      <c r="A55" s="114"/>
      <c r="B55" s="57"/>
      <c r="C55" s="176"/>
      <c r="D55" s="208"/>
      <c r="E55" s="221"/>
      <c r="F55" s="221"/>
      <c r="G55" s="208"/>
      <c r="H55" s="221"/>
      <c r="I55" s="262"/>
      <c r="K55" s="208"/>
    </row>
    <row r="56" spans="1:11" ht="15.75">
      <c r="A56" s="114"/>
      <c r="B56" s="57"/>
      <c r="C56" s="24" t="s">
        <v>142</v>
      </c>
      <c r="D56" s="208"/>
      <c r="E56" s="221"/>
      <c r="F56" s="221"/>
      <c r="G56" s="208" t="s">
        <v>90</v>
      </c>
      <c r="H56" s="221"/>
      <c r="I56" s="262"/>
      <c r="K56" s="208"/>
    </row>
    <row r="57" spans="1:11" ht="15.75">
      <c r="A57" s="114"/>
      <c r="B57" s="57"/>
      <c r="C57" s="47" t="s">
        <v>149</v>
      </c>
      <c r="D57" s="208"/>
      <c r="E57" s="221"/>
      <c r="F57" s="221"/>
      <c r="G57" s="208" t="s">
        <v>144</v>
      </c>
      <c r="H57" s="221"/>
      <c r="I57" s="262"/>
      <c r="K57" s="208"/>
    </row>
    <row r="58" spans="1:11" ht="15.75">
      <c r="A58" s="114"/>
      <c r="B58" s="57"/>
      <c r="C58" s="47" t="s">
        <v>136</v>
      </c>
      <c r="D58" s="208"/>
      <c r="E58" s="221"/>
      <c r="F58" s="221"/>
      <c r="H58" s="221"/>
      <c r="I58" s="262"/>
      <c r="K58" s="208"/>
    </row>
    <row r="59" spans="1:11" ht="9.75" customHeight="1" thickBot="1">
      <c r="A59" s="124"/>
      <c r="B59" s="125"/>
      <c r="C59" s="166"/>
      <c r="D59" s="293"/>
      <c r="E59" s="294"/>
      <c r="F59" s="294"/>
      <c r="G59" s="294"/>
      <c r="H59" s="294"/>
      <c r="I59" s="264"/>
      <c r="K59" s="208"/>
    </row>
    <row r="60" spans="2:11" ht="16.5" thickTop="1">
      <c r="B60" s="295"/>
      <c r="C60" s="235"/>
      <c r="D60" s="296"/>
      <c r="E60" s="296"/>
      <c r="F60" s="296"/>
      <c r="G60" s="296"/>
      <c r="H60" s="296"/>
      <c r="I60" s="208"/>
      <c r="J60" s="208"/>
      <c r="K60" s="208"/>
    </row>
    <row r="61" spans="4:8" ht="15">
      <c r="D61" s="297"/>
      <c r="E61" s="297"/>
      <c r="F61" s="297"/>
      <c r="G61" s="297"/>
      <c r="H61" s="297"/>
    </row>
    <row r="62" spans="2:10" ht="30" customHeight="1">
      <c r="B62" s="198" t="s">
        <v>167</v>
      </c>
      <c r="C62" s="191"/>
      <c r="D62" s="526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526"/>
      <c r="F62" s="526"/>
      <c r="G62" s="526"/>
      <c r="H62" s="267"/>
      <c r="I62" s="217"/>
      <c r="J62" s="231"/>
    </row>
    <row r="63" spans="2:10" ht="15">
      <c r="B63" s="181" t="s">
        <v>168</v>
      </c>
      <c r="C63" s="110"/>
      <c r="D63" s="37"/>
      <c r="E63" s="37"/>
      <c r="F63" s="37"/>
      <c r="G63" s="37"/>
      <c r="H63" s="243"/>
      <c r="I63" s="218"/>
      <c r="J63" s="231"/>
    </row>
    <row r="64" spans="2:10" ht="15.75">
      <c r="B64" s="200"/>
      <c r="C64" s="193" t="s">
        <v>229</v>
      </c>
      <c r="D64" s="368">
        <f>IF(D46="M",0,D46)-IF(D10="M",0,D10)-IF(D12="M",0,D12)-IF(D29="M",0,D29)-IF(D42="M",0,D42)</f>
        <v>0</v>
      </c>
      <c r="E64" s="368">
        <f>IF(E46="M",0,E46)-IF(E10="M",0,E10)-IF(E12="M",0,E12)-IF(E29="M",0,E29)-IF(E42="M",0,E42)</f>
        <v>0</v>
      </c>
      <c r="F64" s="368">
        <f>IF(F46="M",0,F46)-IF(F10="M",0,F10)-IF(F12="M",0,F12)-IF(F29="M",0,F29)-IF(F42="M",0,F42)</f>
        <v>0</v>
      </c>
      <c r="G64" s="368">
        <f>IF(G46="M",0,G46)-IF(G10="M",0,G10)-IF(G12="M",0,G12)-IF(G29="M",0,G29)-IF(G42="M",0,G42)</f>
        <v>0</v>
      </c>
      <c r="H64" s="290"/>
      <c r="I64" s="218"/>
      <c r="J64" s="231"/>
    </row>
    <row r="65" spans="2:10" ht="15.75">
      <c r="B65" s="200"/>
      <c r="C65" s="193" t="s">
        <v>230</v>
      </c>
      <c r="D65" s="368">
        <f>IF(D12="M",0,D12)-IF(D13="M",0,D13)-IF(D14="M",0,D14)-IF(D15="M",0,D15)-IF(D22="M",0,D22)-IF(D27="M",0,D27)</f>
        <v>0</v>
      </c>
      <c r="E65" s="368">
        <f>IF(E12="M",0,E12)-IF(E13="M",0,E13)-IF(E14="M",0,E14)-IF(E15="M",0,E15)-IF(E22="M",0,E22)-IF(E27="M",0,E27)</f>
        <v>0</v>
      </c>
      <c r="F65" s="368">
        <f>IF(F12="M",0,F12)-IF(F13="M",0,F13)-IF(F14="M",0,F14)-IF(F15="M",0,F15)-IF(F22="M",0,F22)-IF(F27="M",0,F27)</f>
        <v>0</v>
      </c>
      <c r="G65" s="368">
        <f>IF(G12="M",0,G12)-IF(G13="M",0,G13)-IF(G14="M",0,G14)-IF(G15="M",0,G15)-IF(G22="M",0,G22)-IF(G27="M",0,G27)</f>
        <v>0</v>
      </c>
      <c r="H65" s="290"/>
      <c r="I65" s="218"/>
      <c r="J65" s="231"/>
    </row>
    <row r="66" spans="2:10" ht="15.75">
      <c r="B66" s="200"/>
      <c r="C66" s="132" t="s">
        <v>231</v>
      </c>
      <c r="D66" s="368">
        <f>IF(D15="M",0,D15)-IF(D18="M",0,D18)-IF(D19="M",0,D19)</f>
        <v>0</v>
      </c>
      <c r="E66" s="368">
        <f>IF(E15="M",0,E15)-IF(E18="M",0,E18)-IF(E19="M",0,E19)</f>
        <v>0</v>
      </c>
      <c r="F66" s="368">
        <f>IF(F15="M",0,F15)-IF(F18="M",0,F18)-IF(F19="M",0,F19)</f>
        <v>0</v>
      </c>
      <c r="G66" s="368">
        <f>IF(G15="M",0,G15)-IF(G18="M",0,G18)-IF(G19="M",0,G19)</f>
        <v>0</v>
      </c>
      <c r="H66" s="290"/>
      <c r="I66" s="218"/>
      <c r="J66" s="231"/>
    </row>
    <row r="67" spans="2:10" ht="15.75">
      <c r="B67" s="200"/>
      <c r="C67" s="193" t="s">
        <v>232</v>
      </c>
      <c r="D67" s="368">
        <f>IF(D15="M",0,D15)-IF(D16="M",0,D16)-IF(D17="M",0,D17)</f>
        <v>0</v>
      </c>
      <c r="E67" s="368">
        <f>IF(E15="M",0,E15)-IF(E16="M",0,E16)-IF(E17="M",0,E17)</f>
        <v>0</v>
      </c>
      <c r="F67" s="368">
        <f>IF(F15="M",0,F15)-IF(F16="M",0,F16)-IF(F17="M",0,F17)</f>
        <v>0</v>
      </c>
      <c r="G67" s="368">
        <f>IF(G15="M",0,G15)-IF(G16="M",0,G16)-IF(G17="M",0,G17)</f>
        <v>0</v>
      </c>
      <c r="H67" s="290"/>
      <c r="I67" s="218"/>
      <c r="J67" s="231"/>
    </row>
    <row r="68" spans="2:10" ht="15.75">
      <c r="B68" s="200"/>
      <c r="C68" s="193" t="s">
        <v>233</v>
      </c>
      <c r="D68" s="368">
        <f>IF(D19="M",0,D19)-IF(D20="M",0,D20)-IF(D21="M",0,D21)</f>
        <v>0</v>
      </c>
      <c r="E68" s="368">
        <f>IF(E19="M",0,E19)-IF(E20="M",0,E20)-IF(E21="M",0,E21)</f>
        <v>0</v>
      </c>
      <c r="F68" s="368">
        <f>IF(F19="M",0,F19)-IF(F20="M",0,F20)-IF(F21="M",0,F21)</f>
        <v>0</v>
      </c>
      <c r="G68" s="368">
        <f>IF(G19="M",0,G19)-IF(G20="M",0,G20)-IF(G21="M",0,G21)</f>
        <v>0</v>
      </c>
      <c r="H68" s="290"/>
      <c r="I68" s="218"/>
      <c r="J68" s="231"/>
    </row>
    <row r="69" spans="2:10" ht="15.75">
      <c r="B69" s="200"/>
      <c r="C69" s="193" t="s">
        <v>234</v>
      </c>
      <c r="D69" s="368">
        <f>IF(D22="M",0,D22)-IF(D23="M",0,D23)-IF(D24="M",0,D24)</f>
        <v>0</v>
      </c>
      <c r="E69" s="368">
        <f>IF(E22="M",0,E22)-IF(E23="M",0,E23)-IF(E24="M",0,E24)</f>
        <v>0</v>
      </c>
      <c r="F69" s="368">
        <f>IF(F22="M",0,F22)-IF(F23="M",0,F23)-IF(F24="M",0,F24)</f>
        <v>0</v>
      </c>
      <c r="G69" s="368">
        <f>IF(G22="M",0,G22)-IF(G23="M",0,G23)-IF(G24="M",0,G24)</f>
        <v>0</v>
      </c>
      <c r="H69" s="290"/>
      <c r="I69" s="218"/>
      <c r="J69" s="231"/>
    </row>
    <row r="70" spans="2:10" ht="15.75">
      <c r="B70" s="200"/>
      <c r="C70" s="193" t="s">
        <v>235</v>
      </c>
      <c r="D70" s="368">
        <f>IF(D24="M",0,D24)-IF(D25="M",0,D25)-IF(D26="M",0,D26)</f>
        <v>0</v>
      </c>
      <c r="E70" s="368">
        <f>IF(E24="M",0,E24)-IF(E25="M",0,E25)-IF(E26="M",0,E26)</f>
        <v>0</v>
      </c>
      <c r="F70" s="368">
        <f>IF(F24="M",0,F24)-IF(F25="M",0,F25)-IF(F26="M",0,F26)</f>
        <v>0</v>
      </c>
      <c r="G70" s="368">
        <f>IF(G24="M",0,G24)-IF(G25="M",0,G25)-IF(G26="M",0,G26)</f>
        <v>0</v>
      </c>
      <c r="H70" s="290"/>
      <c r="I70" s="218"/>
      <c r="J70" s="231"/>
    </row>
    <row r="71" spans="2:10" ht="34.5">
      <c r="B71" s="200"/>
      <c r="C71" s="193" t="s">
        <v>563</v>
      </c>
      <c r="D71" s="368">
        <f>IF(D29="M",0,D29)-IF(D30="M",0,D30)-IF(D31="M",0,D31)-IF(D33="M",0,D33)-IF(D34="M",0,D34)-IF(D36="M",0,D36)-IF(D38="M",0,D38)-IF(D39="M",0,D39)-IF(D40="M",0,D40)</f>
        <v>0</v>
      </c>
      <c r="E71" s="368">
        <f>IF(E29="M",0,E29)-IF(E30="M",0,E30)-IF(E31="M",0,E31)-IF(E33="M",0,E33)-IF(E34="M",0,E34)-IF(E36="M",0,E36)-IF(E38="M",0,E38)-IF(E39="M",0,E39)-IF(E40="M",0,E40)</f>
        <v>0</v>
      </c>
      <c r="F71" s="368">
        <f>IF(F29="M",0,F29)-IF(F30="M",0,F30)-IF(F31="M",0,F31)-IF(F33="M",0,F33)-IF(F34="M",0,F34)-IF(F36="M",0,F36)-IF(F38="M",0,F38)-IF(F39="M",0,F39)-IF(F40="M",0,F40)</f>
        <v>0</v>
      </c>
      <c r="G71" s="368">
        <f>IF(G29="M",0,G29)-IF(G30="M",0,G30)-IF(G31="M",0,G31)-IF(G33="M",0,G33)-IF(G34="M",0,G34)-IF(G36="M",0,G36)-IF(G38="M",0,G38)-IF(G39="M",0,G39)-IF(G40="M",0,G40)</f>
        <v>0</v>
      </c>
      <c r="H71" s="290"/>
      <c r="I71" s="218"/>
      <c r="J71" s="231"/>
    </row>
    <row r="72" spans="2:9" ht="15.75">
      <c r="B72" s="200"/>
      <c r="C72" s="193" t="s">
        <v>236</v>
      </c>
      <c r="D72" s="368">
        <f>IF(D42="M",0,D42)-IF(D43="M",0,D43)-IF(D44="M",0,D44)</f>
        <v>0</v>
      </c>
      <c r="E72" s="368">
        <f>IF(E42="M",0,E42)-IF(E43="M",0,E43)-IF(E44="M",0,E44)</f>
        <v>0</v>
      </c>
      <c r="F72" s="368">
        <f>IF(F42="M",0,F42)-IF(F43="M",0,F43)-IF(F44="M",0,F44)</f>
        <v>0</v>
      </c>
      <c r="G72" s="368">
        <f>IF(G42="M",0,G42)-IF(G43="M",0,G43)-IF(G44="M",0,G44)</f>
        <v>0</v>
      </c>
      <c r="H72" s="243"/>
      <c r="I72" s="218"/>
    </row>
    <row r="73" spans="2:9" ht="15.75">
      <c r="B73" s="200"/>
      <c r="C73" s="193" t="s">
        <v>193</v>
      </c>
      <c r="D73" s="368">
        <f>IF(D49="M",0,D49)-IF(D50="M",0,D50)+IF(D51="M",0,D51)</f>
        <v>0</v>
      </c>
      <c r="E73" s="368">
        <f>IF(E49="M",0,E49)-IF(E50="M",0,E50)+IF(E51="M",0,E51)</f>
        <v>0</v>
      </c>
      <c r="F73" s="368">
        <f>IF(F49="M",0,F49)-IF(F50="M",0,F50)+IF(F51="M",0,F51)</f>
        <v>0</v>
      </c>
      <c r="G73" s="368">
        <f>IF(G49="M",0,G49)-IF(G50="M",0,G50)+IF(G51="M",0,G51)</f>
        <v>0</v>
      </c>
      <c r="H73" s="243"/>
      <c r="I73" s="218"/>
    </row>
    <row r="74" spans="2:9" ht="15.75">
      <c r="B74" s="195" t="s">
        <v>176</v>
      </c>
      <c r="C74" s="201"/>
      <c r="D74" s="366"/>
      <c r="E74" s="366"/>
      <c r="F74" s="366"/>
      <c r="G74" s="366"/>
      <c r="H74" s="243"/>
      <c r="I74" s="218"/>
    </row>
    <row r="75" spans="2:9" ht="15.75">
      <c r="B75" s="202"/>
      <c r="C75" s="197" t="s">
        <v>237</v>
      </c>
      <c r="D75" s="367">
        <f>IF('Table 1'!E12="M",0,'Table 1'!E12)+IF(D10="M",0,D10)</f>
        <v>0</v>
      </c>
      <c r="E75" s="367">
        <f>IF('Table 1'!F12="M",0,'Table 1'!F12)+IF(E10="M",0,E10)</f>
        <v>0</v>
      </c>
      <c r="F75" s="367">
        <f>IF('Table 1'!G12="M",0,'Table 1'!G12)+IF(F10="M",0,F10)</f>
        <v>0</v>
      </c>
      <c r="G75" s="367">
        <f>IF('Table 1'!H12="M",0,'Table 1'!H12)+IF(G10="M",0,G10)</f>
        <v>0</v>
      </c>
      <c r="H75" s="268"/>
      <c r="I75" s="269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vn05274</cp:lastModifiedBy>
  <cp:lastPrinted>2013-09-30T13:19:56Z</cp:lastPrinted>
  <dcterms:created xsi:type="dcterms:W3CDTF">1997-11-05T15:09:39Z</dcterms:created>
  <dcterms:modified xsi:type="dcterms:W3CDTF">2013-09-30T15:28:14Z</dcterms:modified>
  <cp:category/>
  <cp:version/>
  <cp:contentType/>
  <cp:contentStatus/>
</cp:coreProperties>
</file>