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Kormanyzat\2019\2020. I. notifikáció\"/>
    </mc:Choice>
  </mc:AlternateContent>
  <bookViews>
    <workbookView xWindow="14505" yWindow="-15" windowWidth="14295" windowHeight="6120" tabRatio="658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2A'!$AX$8:$AX$64</definedName>
    <definedName name="CodeRng1" localSheetId="4">'Table 2B'!$AX$8:$AX$43</definedName>
    <definedName name="CodeRng1" localSheetId="5">'Table 2C'!$AX$8:$AX$45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page'!$BA$1:$BC$40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2A'!$D$8:$H$64</definedName>
    <definedName name="DataRng1" localSheetId="4">'Table 2B'!$D$8:$H$43</definedName>
    <definedName name="DataRng1" localSheetId="5">'Table 2C'!$D$8:$H$45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2A'!$C$1:$J$69</definedName>
    <definedName name="_xlnm.Print_Area" localSheetId="4">'Table 2B'!$C$1:$J$48</definedName>
    <definedName name="_xlnm.Print_Area" localSheetId="5">'Table 2C'!$C$1:$J$50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2A'!$A$1:$K$69</definedName>
    <definedName name="TAB2B" localSheetId="4">'Table 2B'!$B$1:$K$48</definedName>
    <definedName name="TAB2C" localSheetId="5">'Table 2C'!$B$1:$K$50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E5" i="12" l="1"/>
  <c r="N3" i="12" l="1"/>
  <c r="BA38" i="13" l="1"/>
  <c r="BA39" i="13"/>
  <c r="BA40" i="13"/>
  <c r="BA37" i="13" l="1"/>
  <c r="BA33" i="13"/>
  <c r="BA34" i="13"/>
  <c r="BA36" i="13"/>
  <c r="BA32" i="13"/>
  <c r="BA31" i="13"/>
  <c r="BA30" i="13"/>
  <c r="N3" i="15" l="1"/>
  <c r="N3" i="2" l="1"/>
  <c r="N3" i="4"/>
  <c r="N3" i="3"/>
  <c r="N3" i="5"/>
  <c r="N3" i="6"/>
  <c r="N3" i="8"/>
  <c r="N3" i="9"/>
  <c r="N3" i="10"/>
  <c r="N3" i="11"/>
  <c r="N1" i="13" l="1"/>
  <c r="J8" i="2" l="1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29" i="13" l="1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12" s="1"/>
  <c r="AX22" i="6" l="1"/>
  <c r="AX26" i="5"/>
  <c r="AX31" i="4"/>
  <c r="AX12" i="3"/>
  <c r="AX13" i="5"/>
  <c r="AX34" i="3"/>
  <c r="AX41" i="6"/>
  <c r="AX43" i="8"/>
  <c r="AX39" i="10"/>
  <c r="AX34" i="15"/>
  <c r="AX45" i="9"/>
  <c r="AX53" i="11"/>
  <c r="AX42" i="6"/>
  <c r="AX51" i="5"/>
  <c r="AX16" i="5"/>
  <c r="AX36" i="3"/>
  <c r="AX52" i="5"/>
  <c r="AX29" i="4"/>
  <c r="AX23" i="12"/>
  <c r="AX36" i="15"/>
  <c r="AX36" i="9"/>
  <c r="AX60" i="11"/>
  <c r="AX40" i="8"/>
  <c r="AX35" i="10"/>
  <c r="AX37" i="6"/>
  <c r="AX38" i="5"/>
  <c r="AX44" i="4"/>
  <c r="AX24" i="3"/>
  <c r="AX37" i="5"/>
  <c r="AX48" i="3"/>
  <c r="AX28" i="6"/>
  <c r="AX14" i="8"/>
  <c r="AX24" i="10"/>
  <c r="AX23" i="15"/>
  <c r="AX17" i="9"/>
  <c r="AX28" i="11"/>
  <c r="AX12" i="6"/>
  <c r="AX24" i="5"/>
  <c r="AX20" i="4"/>
  <c r="AX21" i="6"/>
  <c r="AX42" i="4"/>
  <c r="AX21" i="3"/>
  <c r="AX24" i="15"/>
  <c r="AX18" i="9"/>
  <c r="AX16" i="11"/>
  <c r="AX26" i="8"/>
  <c r="AX22" i="10"/>
  <c r="AX46" i="15"/>
  <c r="AX8" i="2"/>
  <c r="AX10" i="11"/>
  <c r="AX20" i="12"/>
  <c r="AX14" i="12"/>
  <c r="AX61" i="11"/>
  <c r="AX48" i="11"/>
  <c r="AX24" i="11"/>
  <c r="AX15" i="11"/>
  <c r="AX40" i="10"/>
  <c r="AX30" i="10"/>
  <c r="AX20" i="10"/>
  <c r="AX11" i="10"/>
  <c r="AX37" i="9"/>
  <c r="AX26" i="9"/>
  <c r="AX15" i="9"/>
  <c r="AX42" i="8"/>
  <c r="AX32" i="8"/>
  <c r="AX20" i="8"/>
  <c r="AX11" i="8"/>
  <c r="AX37" i="15"/>
  <c r="AX27" i="15"/>
  <c r="AX19" i="15"/>
  <c r="AX54" i="11"/>
  <c r="AX36" i="11"/>
  <c r="AX20" i="11"/>
  <c r="AX12" i="11"/>
  <c r="AX36" i="10"/>
  <c r="AX27" i="10"/>
  <c r="AX16" i="10"/>
  <c r="AX43" i="9"/>
  <c r="AX33" i="9"/>
  <c r="AX21" i="9"/>
  <c r="AX12" i="9"/>
  <c r="AX38" i="8"/>
  <c r="AX27" i="8"/>
  <c r="AX16" i="8"/>
  <c r="AX41" i="15"/>
  <c r="AX31" i="15"/>
  <c r="AX22" i="15"/>
  <c r="AX14" i="15"/>
  <c r="AX46" i="6"/>
  <c r="AX36" i="6"/>
  <c r="AX26" i="6"/>
  <c r="AX21" i="12"/>
  <c r="AX35" i="12"/>
  <c r="AX15" i="3"/>
  <c r="AX23" i="3"/>
  <c r="AX32" i="3"/>
  <c r="AX42" i="3"/>
  <c r="AX10" i="4"/>
  <c r="AX19" i="4"/>
  <c r="AX27" i="4"/>
  <c r="AX37" i="4"/>
  <c r="AX48" i="4"/>
  <c r="AX15" i="5"/>
  <c r="AX23" i="5"/>
  <c r="AX32" i="5"/>
  <c r="AX42" i="5"/>
  <c r="AX10" i="6"/>
  <c r="AX19" i="6"/>
  <c r="AX29" i="6"/>
  <c r="AX52" i="6"/>
  <c r="AX14" i="3"/>
  <c r="AX22" i="3"/>
  <c r="AX31" i="3"/>
  <c r="AX41" i="3"/>
  <c r="AX53" i="3"/>
  <c r="AX18" i="4"/>
  <c r="AX26" i="4"/>
  <c r="AX36" i="4"/>
  <c r="AX46" i="4"/>
  <c r="AX14" i="5"/>
  <c r="AX22" i="5"/>
  <c r="AX31" i="5"/>
  <c r="AX41" i="5"/>
  <c r="AX53" i="5"/>
  <c r="AX18" i="6"/>
  <c r="AX27" i="6"/>
  <c r="AX48" i="6"/>
  <c r="AX45" i="15"/>
  <c r="AX10" i="10"/>
  <c r="AX17" i="12"/>
  <c r="AX24" i="12"/>
  <c r="AX22" i="12"/>
  <c r="AX44" i="15"/>
  <c r="AX9" i="12"/>
  <c r="AX26" i="12"/>
  <c r="AX50" i="11"/>
  <c r="AX22" i="11"/>
  <c r="AX11" i="11"/>
  <c r="AX33" i="10"/>
  <c r="AX17" i="10"/>
  <c r="AX42" i="9"/>
  <c r="AX29" i="9"/>
  <c r="AX13" i="9"/>
  <c r="AX37" i="8"/>
  <c r="AX22" i="8"/>
  <c r="AX48" i="15"/>
  <c r="AX32" i="15"/>
  <c r="AX21" i="15"/>
  <c r="AX51" i="11"/>
  <c r="AX26" i="11"/>
  <c r="AX14" i="11"/>
  <c r="AX34" i="10"/>
  <c r="AX21" i="10"/>
  <c r="AX8" i="10"/>
  <c r="AX30" i="9"/>
  <c r="AX16" i="9"/>
  <c r="AX41" i="8"/>
  <c r="AX24" i="8"/>
  <c r="AX12" i="8"/>
  <c r="AX33" i="15"/>
  <c r="AX20" i="15"/>
  <c r="AX53" i="6"/>
  <c r="AX38" i="6"/>
  <c r="AX11" i="12"/>
  <c r="AX25" i="12"/>
  <c r="AX13" i="3"/>
  <c r="AX25" i="3"/>
  <c r="AX37" i="3"/>
  <c r="AX52" i="3"/>
  <c r="AX21" i="4"/>
  <c r="AX32" i="4"/>
  <c r="AX45" i="4"/>
  <c r="AX17" i="5"/>
  <c r="AX27" i="5"/>
  <c r="AX40" i="5"/>
  <c r="AX13" i="6"/>
  <c r="AX23" i="6"/>
  <c r="AX45" i="6"/>
  <c r="AX16" i="3"/>
  <c r="AX26" i="3"/>
  <c r="AX38" i="3"/>
  <c r="AX12" i="4"/>
  <c r="AX22" i="4"/>
  <c r="AX33" i="4"/>
  <c r="AX51" i="4"/>
  <c r="AX18" i="5"/>
  <c r="AX28" i="5"/>
  <c r="AX44" i="5"/>
  <c r="AX14" i="6"/>
  <c r="AX24" i="6"/>
  <c r="AX10" i="15"/>
  <c r="AX10" i="2"/>
  <c r="AX12" i="12"/>
  <c r="AX64" i="11"/>
  <c r="AX37" i="11"/>
  <c r="AX19" i="11"/>
  <c r="AX43" i="10"/>
  <c r="AX28" i="10"/>
  <c r="AX15" i="10"/>
  <c r="AX40" i="9"/>
  <c r="AX22" i="9"/>
  <c r="AX11" i="9"/>
  <c r="AX35" i="8"/>
  <c r="AX17" i="8"/>
  <c r="AX42" i="15"/>
  <c r="AX29" i="15"/>
  <c r="AX17" i="15"/>
  <c r="AX49" i="11"/>
  <c r="AX23" i="11"/>
  <c r="AX8" i="11"/>
  <c r="AX31" i="10"/>
  <c r="AX18" i="10"/>
  <c r="AX41" i="9"/>
  <c r="AX27" i="9"/>
  <c r="AX14" i="9"/>
  <c r="AX36" i="8"/>
  <c r="AX21" i="8"/>
  <c r="AX8" i="8"/>
  <c r="AX28" i="15"/>
  <c r="AX18" i="15"/>
  <c r="AX51" i="6"/>
  <c r="AX33" i="6"/>
  <c r="AX13" i="12"/>
  <c r="AX31" i="12"/>
  <c r="AX17" i="3"/>
  <c r="AX27" i="3"/>
  <c r="AX40" i="3"/>
  <c r="AX13" i="4"/>
  <c r="AX23" i="4"/>
  <c r="AX34" i="4"/>
  <c r="AX52" i="4"/>
  <c r="AX19" i="5"/>
  <c r="AX29" i="5"/>
  <c r="AX45" i="5"/>
  <c r="AX15" i="6"/>
  <c r="AX25" i="6"/>
  <c r="AX13" i="15"/>
  <c r="AX18" i="3"/>
  <c r="AX28" i="3"/>
  <c r="AX44" i="3"/>
  <c r="AX14" i="4"/>
  <c r="AX24" i="4"/>
  <c r="AX38" i="4"/>
  <c r="AX53" i="4"/>
  <c r="AX20" i="5"/>
  <c r="AX33" i="5"/>
  <c r="AX46" i="5"/>
  <c r="AX16" i="6"/>
  <c r="AX32" i="6"/>
  <c r="AX15" i="15"/>
  <c r="AX10" i="8"/>
  <c r="AX32" i="12"/>
  <c r="AX59" i="11"/>
  <c r="AX35" i="11"/>
  <c r="AX17" i="11"/>
  <c r="AX38" i="10"/>
  <c r="AX26" i="10"/>
  <c r="AX13" i="10"/>
  <c r="AX35" i="9"/>
  <c r="AX20" i="9"/>
  <c r="AX45" i="8"/>
  <c r="AX30" i="8"/>
  <c r="AX15" i="8"/>
  <c r="AX40" i="15"/>
  <c r="AX25" i="15"/>
  <c r="AX62" i="11"/>
  <c r="AX46" i="11"/>
  <c r="AX18" i="11"/>
  <c r="AX41" i="10"/>
  <c r="AX29" i="10"/>
  <c r="AX14" i="10"/>
  <c r="AX38" i="9"/>
  <c r="AX24" i="9"/>
  <c r="AX8" i="9"/>
  <c r="AX33" i="8"/>
  <c r="AX18" i="8"/>
  <c r="AX38" i="15"/>
  <c r="AX26" i="15"/>
  <c r="AX16" i="15"/>
  <c r="AX44" i="6"/>
  <c r="AX31" i="6"/>
  <c r="AX18" i="12"/>
  <c r="AX16" i="2"/>
  <c r="AX19" i="3"/>
  <c r="AX29" i="3"/>
  <c r="AX45" i="3"/>
  <c r="AX15" i="4"/>
  <c r="AX25" i="4"/>
  <c r="AX40" i="4"/>
  <c r="AX10" i="5"/>
  <c r="AX21" i="5"/>
  <c r="AX34" i="5"/>
  <c r="AX48" i="5"/>
  <c r="AX17" i="6"/>
  <c r="AX34" i="6"/>
  <c r="AX38" i="2"/>
  <c r="AX20" i="3"/>
  <c r="AX33" i="3"/>
  <c r="AX46" i="3"/>
  <c r="AX16" i="4"/>
  <c r="AX28" i="4"/>
  <c r="AX41" i="4"/>
  <c r="AX20" i="6"/>
  <c r="AX36" i="5"/>
  <c r="AX12" i="5"/>
  <c r="AX51" i="3"/>
  <c r="AX40" i="6"/>
  <c r="AX25" i="5"/>
  <c r="AX17" i="4"/>
  <c r="AX10" i="3"/>
  <c r="AX12" i="15"/>
  <c r="AX31" i="8"/>
  <c r="AX12" i="10"/>
  <c r="AX29" i="11"/>
  <c r="AX13" i="8"/>
  <c r="AX31" i="9"/>
  <c r="AX13" i="11"/>
  <c r="AX10" i="9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X35" i="16"/>
  <c r="AA35" i="16" s="1"/>
  <c r="AA34" i="16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179" i="16" l="1"/>
  <c r="S179" i="16"/>
  <c r="T179" i="16"/>
  <c r="U179" i="16"/>
  <c r="V179" i="16"/>
  <c r="AB179" i="16"/>
  <c r="AA44" i="16"/>
  <c r="AB44" i="16"/>
  <c r="S44" i="16"/>
  <c r="T44" i="16"/>
  <c r="U44" i="16"/>
  <c r="V44" i="16"/>
  <c r="W44" i="16"/>
  <c r="AA38" i="16"/>
  <c r="W38" i="16"/>
  <c r="AB38" i="16"/>
  <c r="S38" i="16"/>
  <c r="T38" i="16"/>
  <c r="U38" i="16"/>
  <c r="V38" i="16"/>
  <c r="AA46" i="16"/>
  <c r="W46" i="16"/>
  <c r="S46" i="16"/>
  <c r="AB46" i="16"/>
  <c r="T46" i="16"/>
  <c r="U46" i="16"/>
  <c r="V46" i="16"/>
  <c r="S102" i="16"/>
  <c r="T102" i="16"/>
  <c r="U102" i="16"/>
  <c r="V102" i="16"/>
  <c r="W102" i="16"/>
  <c r="AA102" i="16"/>
  <c r="AB102" i="16"/>
  <c r="AA166" i="16"/>
  <c r="U166" i="16"/>
  <c r="T166" i="16"/>
  <c r="V166" i="16"/>
  <c r="S166" i="16"/>
  <c r="AB166" i="16"/>
  <c r="AA174" i="16"/>
  <c r="S174" i="16"/>
  <c r="T174" i="16"/>
  <c r="U174" i="16"/>
  <c r="V174" i="16"/>
  <c r="AB174" i="16"/>
  <c r="AA182" i="16"/>
  <c r="T182" i="16"/>
  <c r="S182" i="16"/>
  <c r="U182" i="16"/>
  <c r="V182" i="16"/>
  <c r="AB182" i="16"/>
  <c r="AA190" i="16"/>
  <c r="S190" i="16"/>
  <c r="T190" i="16"/>
  <c r="U190" i="16"/>
  <c r="V190" i="16"/>
  <c r="AB190" i="16"/>
  <c r="AA198" i="16"/>
  <c r="S198" i="16"/>
  <c r="T198" i="16"/>
  <c r="U198" i="16"/>
  <c r="V198" i="16"/>
  <c r="AB198" i="16"/>
  <c r="V206" i="16"/>
  <c r="AA206" i="16"/>
  <c r="S206" i="16"/>
  <c r="T206" i="16"/>
  <c r="U206" i="16"/>
  <c r="AB206" i="16"/>
  <c r="AA214" i="16"/>
  <c r="S214" i="16"/>
  <c r="T214" i="16"/>
  <c r="U214" i="16"/>
  <c r="V214" i="16"/>
  <c r="AB214" i="16"/>
  <c r="AA222" i="16"/>
  <c r="T222" i="16"/>
  <c r="S222" i="16"/>
  <c r="U222" i="16"/>
  <c r="V222" i="16"/>
  <c r="AB222" i="16"/>
  <c r="AA230" i="16"/>
  <c r="T230" i="16"/>
  <c r="S230" i="16"/>
  <c r="U230" i="16"/>
  <c r="V230" i="16"/>
  <c r="AB230" i="16"/>
  <c r="T238" i="16"/>
  <c r="U238" i="16"/>
  <c r="AA238" i="16"/>
  <c r="S238" i="16"/>
  <c r="V238" i="16"/>
  <c r="AB238" i="16"/>
  <c r="T246" i="16"/>
  <c r="U246" i="16"/>
  <c r="AA246" i="16"/>
  <c r="S246" i="16"/>
  <c r="V246" i="16"/>
  <c r="AB246" i="16"/>
  <c r="T254" i="16"/>
  <c r="U254" i="16"/>
  <c r="AA254" i="16"/>
  <c r="S254" i="16"/>
  <c r="V254" i="16"/>
  <c r="AB254" i="16"/>
  <c r="T262" i="16"/>
  <c r="U262" i="16"/>
  <c r="AA262" i="16"/>
  <c r="S262" i="16"/>
  <c r="V262" i="16"/>
  <c r="AB262" i="16"/>
  <c r="U270" i="16"/>
  <c r="AA270" i="16"/>
  <c r="V270" i="16"/>
  <c r="S270" i="16"/>
  <c r="T270" i="16"/>
  <c r="AB270" i="16"/>
  <c r="V278" i="16"/>
  <c r="AA278" i="16"/>
  <c r="U278" i="16"/>
  <c r="S278" i="16"/>
  <c r="T278" i="16"/>
  <c r="AB278" i="16"/>
  <c r="T286" i="16"/>
  <c r="U286" i="16"/>
  <c r="V286" i="16"/>
  <c r="AA286" i="16"/>
  <c r="S286" i="16"/>
  <c r="AB286" i="16"/>
  <c r="T294" i="16"/>
  <c r="U294" i="16"/>
  <c r="AA294" i="16"/>
  <c r="S294" i="16"/>
  <c r="V294" i="16"/>
  <c r="AB294" i="16"/>
  <c r="T302" i="16"/>
  <c r="U302" i="16"/>
  <c r="AA302" i="16"/>
  <c r="V302" i="16"/>
  <c r="S302" i="16"/>
  <c r="AB302" i="16"/>
  <c r="T310" i="16"/>
  <c r="U310" i="16"/>
  <c r="V310" i="16"/>
  <c r="AA310" i="16"/>
  <c r="S310" i="16"/>
  <c r="AB310" i="16"/>
  <c r="T318" i="16"/>
  <c r="U318" i="16"/>
  <c r="V318" i="16"/>
  <c r="AA318" i="16"/>
  <c r="S318" i="16"/>
  <c r="AB318" i="16"/>
  <c r="T326" i="16"/>
  <c r="U326" i="16"/>
  <c r="V326" i="16"/>
  <c r="AA326" i="16"/>
  <c r="S326" i="16"/>
  <c r="AB326" i="16"/>
  <c r="T334" i="16"/>
  <c r="U334" i="16"/>
  <c r="V334" i="16"/>
  <c r="AA334" i="16"/>
  <c r="S334" i="16"/>
  <c r="AB334" i="16"/>
  <c r="T342" i="16"/>
  <c r="U342" i="16"/>
  <c r="V342" i="16"/>
  <c r="AA342" i="16"/>
  <c r="S342" i="16"/>
  <c r="AB342" i="16"/>
  <c r="AA103" i="16"/>
  <c r="V103" i="16"/>
  <c r="W103" i="16"/>
  <c r="S103" i="16"/>
  <c r="T103" i="16"/>
  <c r="U103" i="16"/>
  <c r="AB103" i="16"/>
  <c r="AA167" i="16"/>
  <c r="AB167" i="16"/>
  <c r="AA175" i="16"/>
  <c r="S175" i="16"/>
  <c r="T175" i="16"/>
  <c r="U175" i="16"/>
  <c r="V175" i="16"/>
  <c r="AB175" i="16"/>
  <c r="AA183" i="16"/>
  <c r="S183" i="16"/>
  <c r="T183" i="16"/>
  <c r="U183" i="16"/>
  <c r="V183" i="16"/>
  <c r="AB183" i="16"/>
  <c r="AA191" i="16"/>
  <c r="T191" i="16"/>
  <c r="S191" i="16"/>
  <c r="U191" i="16"/>
  <c r="V191" i="16"/>
  <c r="AB191" i="16"/>
  <c r="AA199" i="16"/>
  <c r="T199" i="16"/>
  <c r="U199" i="16"/>
  <c r="V199" i="16"/>
  <c r="S199" i="16"/>
  <c r="AB199" i="16"/>
  <c r="AA207" i="16"/>
  <c r="S207" i="16"/>
  <c r="T207" i="16"/>
  <c r="U207" i="16"/>
  <c r="V207" i="16"/>
  <c r="AB207" i="16"/>
  <c r="AA215" i="16"/>
  <c r="T215" i="16"/>
  <c r="S215" i="16"/>
  <c r="U215" i="16"/>
  <c r="V215" i="16"/>
  <c r="AB215" i="16"/>
  <c r="AA223" i="16"/>
  <c r="S223" i="16"/>
  <c r="T223" i="16"/>
  <c r="U223" i="16"/>
  <c r="V223" i="16"/>
  <c r="AB223" i="16"/>
  <c r="AA231" i="16"/>
  <c r="S231" i="16"/>
  <c r="T231" i="16"/>
  <c r="U231" i="16"/>
  <c r="V231" i="16"/>
  <c r="AB231" i="16"/>
  <c r="V239" i="16"/>
  <c r="AA239" i="16"/>
  <c r="U239" i="16"/>
  <c r="T239" i="16"/>
  <c r="S239" i="16"/>
  <c r="AB239" i="16"/>
  <c r="V247" i="16"/>
  <c r="AA247" i="16"/>
  <c r="U247" i="16"/>
  <c r="T247" i="16"/>
  <c r="S247" i="16"/>
  <c r="AB247" i="16"/>
  <c r="V255" i="16"/>
  <c r="AA255" i="16"/>
  <c r="U255" i="16"/>
  <c r="T255" i="16"/>
  <c r="S255" i="16"/>
  <c r="AB255" i="16"/>
  <c r="V263" i="16"/>
  <c r="AA263" i="16"/>
  <c r="U263" i="16"/>
  <c r="T263" i="16"/>
  <c r="S263" i="16"/>
  <c r="AB263" i="16"/>
  <c r="S271" i="16"/>
  <c r="AA271" i="16"/>
  <c r="V271" i="16"/>
  <c r="U271" i="16"/>
  <c r="T271" i="16"/>
  <c r="AB271" i="16"/>
  <c r="T279" i="16"/>
  <c r="U279" i="16"/>
  <c r="AA279" i="16"/>
  <c r="S279" i="16"/>
  <c r="V279" i="16"/>
  <c r="AB279" i="16"/>
  <c r="V287" i="16"/>
  <c r="AA287" i="16"/>
  <c r="S287" i="16"/>
  <c r="U287" i="16"/>
  <c r="T287" i="16"/>
  <c r="AB287" i="16"/>
  <c r="V295" i="16"/>
  <c r="AA295" i="16"/>
  <c r="S295" i="16"/>
  <c r="U295" i="16"/>
  <c r="T295" i="16"/>
  <c r="AB295" i="16"/>
  <c r="V303" i="16"/>
  <c r="AA303" i="16"/>
  <c r="S303" i="16"/>
  <c r="U303" i="16"/>
  <c r="T303" i="16"/>
  <c r="AB303" i="16"/>
  <c r="V311" i="16"/>
  <c r="AA311" i="16"/>
  <c r="S311" i="16"/>
  <c r="U311" i="16"/>
  <c r="T311" i="16"/>
  <c r="AB311" i="16"/>
  <c r="V319" i="16"/>
  <c r="AA319" i="16"/>
  <c r="S319" i="16"/>
  <c r="U319" i="16"/>
  <c r="T319" i="16"/>
  <c r="AB319" i="16"/>
  <c r="V327" i="16"/>
  <c r="AA327" i="16"/>
  <c r="S327" i="16"/>
  <c r="U327" i="16"/>
  <c r="T327" i="16"/>
  <c r="AB327" i="16"/>
  <c r="V335" i="16"/>
  <c r="AA335" i="16"/>
  <c r="S335" i="16"/>
  <c r="U335" i="16"/>
  <c r="T335" i="16"/>
  <c r="AB335" i="16"/>
  <c r="S343" i="16"/>
  <c r="W343" i="16"/>
  <c r="AA343" i="16"/>
  <c r="T343" i="16"/>
  <c r="V343" i="16"/>
  <c r="U343" i="16"/>
  <c r="AB343" i="16"/>
  <c r="AA48" i="16"/>
  <c r="S48" i="16"/>
  <c r="T48" i="16"/>
  <c r="U48" i="16"/>
  <c r="V48" i="16"/>
  <c r="AB48" i="16"/>
  <c r="W48" i="16"/>
  <c r="AA72" i="16"/>
  <c r="W72" i="16"/>
  <c r="S72" i="16"/>
  <c r="T72" i="16"/>
  <c r="U72" i="16"/>
  <c r="V72" i="16"/>
  <c r="AB72" i="16"/>
  <c r="AA104" i="16"/>
  <c r="W104" i="16"/>
  <c r="S104" i="16"/>
  <c r="T104" i="16"/>
  <c r="U104" i="16"/>
  <c r="V104" i="16"/>
  <c r="AB104" i="16"/>
  <c r="AA168" i="16"/>
  <c r="T168" i="16"/>
  <c r="S168" i="16"/>
  <c r="U168" i="16"/>
  <c r="V168" i="16"/>
  <c r="AB168" i="16"/>
  <c r="AA176" i="16"/>
  <c r="T176" i="16"/>
  <c r="S176" i="16"/>
  <c r="U176" i="16"/>
  <c r="V176" i="16"/>
  <c r="AB176" i="16"/>
  <c r="AA184" i="16"/>
  <c r="S184" i="16"/>
  <c r="T184" i="16"/>
  <c r="U184" i="16"/>
  <c r="V184" i="16"/>
  <c r="AB184" i="16"/>
  <c r="AA192" i="16"/>
  <c r="S192" i="16"/>
  <c r="T192" i="16"/>
  <c r="U192" i="16"/>
  <c r="V192" i="16"/>
  <c r="AB192" i="16"/>
  <c r="AA200" i="16"/>
  <c r="AB200" i="16"/>
  <c r="AA208" i="16"/>
  <c r="S208" i="16"/>
  <c r="T208" i="16"/>
  <c r="U208" i="16"/>
  <c r="V208" i="16"/>
  <c r="AB208" i="16"/>
  <c r="AA216" i="16"/>
  <c r="S216" i="16"/>
  <c r="T216" i="16"/>
  <c r="U216" i="16"/>
  <c r="V216" i="16"/>
  <c r="AB216" i="16"/>
  <c r="AA224" i="16"/>
  <c r="S224" i="16"/>
  <c r="T224" i="16"/>
  <c r="U224" i="16"/>
  <c r="V224" i="16"/>
  <c r="AB224" i="16"/>
  <c r="AA232" i="16"/>
  <c r="S232" i="16"/>
  <c r="T232" i="16"/>
  <c r="U232" i="16"/>
  <c r="V232" i="16"/>
  <c r="AB232" i="16"/>
  <c r="T240" i="16"/>
  <c r="AA240" i="16"/>
  <c r="U240" i="16"/>
  <c r="S240" i="16"/>
  <c r="V240" i="16"/>
  <c r="AB240" i="16"/>
  <c r="T248" i="16"/>
  <c r="AA248" i="16"/>
  <c r="U248" i="16"/>
  <c r="S248" i="16"/>
  <c r="V248" i="16"/>
  <c r="AB248" i="16"/>
  <c r="T256" i="16"/>
  <c r="AA256" i="16"/>
  <c r="U256" i="16"/>
  <c r="S256" i="16"/>
  <c r="V256" i="16"/>
  <c r="AB256" i="16"/>
  <c r="T264" i="16"/>
  <c r="AA264" i="16"/>
  <c r="U264" i="16"/>
  <c r="S264" i="16"/>
  <c r="V264" i="16"/>
  <c r="AB264" i="16"/>
  <c r="V272" i="16"/>
  <c r="AA272" i="16"/>
  <c r="U272" i="16"/>
  <c r="T272" i="16"/>
  <c r="S272" i="16"/>
  <c r="AB272" i="16"/>
  <c r="V280" i="16"/>
  <c r="AA280" i="16"/>
  <c r="U280" i="16"/>
  <c r="T280" i="16"/>
  <c r="S280" i="16"/>
  <c r="AB280" i="16"/>
  <c r="T288" i="16"/>
  <c r="AA288" i="16"/>
  <c r="U288" i="16"/>
  <c r="V288" i="16"/>
  <c r="S288" i="16"/>
  <c r="AB288" i="16"/>
  <c r="T296" i="16"/>
  <c r="AA296" i="16"/>
  <c r="U296" i="16"/>
  <c r="S296" i="16"/>
  <c r="V296" i="16"/>
  <c r="AB296" i="16"/>
  <c r="T304" i="16"/>
  <c r="AA304" i="16"/>
  <c r="U304" i="16"/>
  <c r="S304" i="16"/>
  <c r="V304" i="16"/>
  <c r="AB304" i="16"/>
  <c r="T312" i="16"/>
  <c r="AA312" i="16"/>
  <c r="U312" i="16"/>
  <c r="V312" i="16"/>
  <c r="S312" i="16"/>
  <c r="AB312" i="16"/>
  <c r="T320" i="16"/>
  <c r="AA320" i="16"/>
  <c r="U320" i="16"/>
  <c r="V320" i="16"/>
  <c r="S320" i="16"/>
  <c r="AB320" i="16"/>
  <c r="T328" i="16"/>
  <c r="AA328" i="16"/>
  <c r="U328" i="16"/>
  <c r="V328" i="16"/>
  <c r="S328" i="16"/>
  <c r="AB328" i="16"/>
  <c r="T336" i="16"/>
  <c r="AA336" i="16"/>
  <c r="U336" i="16"/>
  <c r="V336" i="16"/>
  <c r="S336" i="16"/>
  <c r="AB336" i="16"/>
  <c r="V344" i="16"/>
  <c r="AA344" i="16"/>
  <c r="W344" i="16"/>
  <c r="S344" i="16"/>
  <c r="U344" i="16"/>
  <c r="T344" i="16"/>
  <c r="AB344" i="16"/>
  <c r="AA40" i="16"/>
  <c r="U40" i="16"/>
  <c r="V40" i="16"/>
  <c r="W40" i="16"/>
  <c r="AB40" i="16"/>
  <c r="S40" i="16"/>
  <c r="T40" i="16"/>
  <c r="AA41" i="16"/>
  <c r="S41" i="16"/>
  <c r="AB41" i="16"/>
  <c r="T41" i="16"/>
  <c r="U41" i="16"/>
  <c r="V41" i="16"/>
  <c r="W41" i="16"/>
  <c r="AA49" i="16"/>
  <c r="U49" i="16"/>
  <c r="V49" i="16"/>
  <c r="W49" i="16"/>
  <c r="AB49" i="16"/>
  <c r="S49" i="16"/>
  <c r="T49" i="16"/>
  <c r="AA73" i="16"/>
  <c r="S73" i="16"/>
  <c r="T73" i="16"/>
  <c r="U73" i="16"/>
  <c r="V73" i="16"/>
  <c r="W73" i="16"/>
  <c r="AB73" i="16"/>
  <c r="AA81" i="16"/>
  <c r="S81" i="16"/>
  <c r="T81" i="16"/>
  <c r="V81" i="16"/>
  <c r="W81" i="16"/>
  <c r="U81" i="16"/>
  <c r="AB81" i="16"/>
  <c r="AA169" i="16"/>
  <c r="S169" i="16"/>
  <c r="T169" i="16"/>
  <c r="U169" i="16"/>
  <c r="V169" i="16"/>
  <c r="AB169" i="16"/>
  <c r="AA177" i="16"/>
  <c r="S177" i="16"/>
  <c r="T177" i="16"/>
  <c r="U177" i="16"/>
  <c r="V177" i="16"/>
  <c r="AB177" i="16"/>
  <c r="AA185" i="16"/>
  <c r="AB185" i="16"/>
  <c r="AA193" i="16"/>
  <c r="T193" i="16"/>
  <c r="S193" i="16"/>
  <c r="U193" i="16"/>
  <c r="V193" i="16"/>
  <c r="AB193" i="16"/>
  <c r="AA201" i="16"/>
  <c r="U201" i="16"/>
  <c r="S201" i="16"/>
  <c r="T201" i="16"/>
  <c r="V201" i="16"/>
  <c r="AB201" i="16"/>
  <c r="AA209" i="16"/>
  <c r="S209" i="16"/>
  <c r="T209" i="16"/>
  <c r="U209" i="16"/>
  <c r="V209" i="16"/>
  <c r="AB209" i="16"/>
  <c r="AA217" i="16"/>
  <c r="S217" i="16"/>
  <c r="T217" i="16"/>
  <c r="U217" i="16"/>
  <c r="V217" i="16"/>
  <c r="AB217" i="16"/>
  <c r="AA225" i="16"/>
  <c r="S225" i="16"/>
  <c r="T225" i="16"/>
  <c r="U225" i="16"/>
  <c r="V225" i="16"/>
  <c r="AB225" i="16"/>
  <c r="AA233" i="16"/>
  <c r="S233" i="16"/>
  <c r="T233" i="16"/>
  <c r="U233" i="16"/>
  <c r="V233" i="16"/>
  <c r="AB233" i="16"/>
  <c r="V241" i="16"/>
  <c r="AA241" i="16"/>
  <c r="U241" i="16"/>
  <c r="S241" i="16"/>
  <c r="T241" i="16"/>
  <c r="AB241" i="16"/>
  <c r="V249" i="16"/>
  <c r="AA249" i="16"/>
  <c r="U249" i="16"/>
  <c r="S249" i="16"/>
  <c r="T249" i="16"/>
  <c r="AB249" i="16"/>
  <c r="V257" i="16"/>
  <c r="AA257" i="16"/>
  <c r="U257" i="16"/>
  <c r="S257" i="16"/>
  <c r="T257" i="16"/>
  <c r="AB257" i="16"/>
  <c r="V265" i="16"/>
  <c r="AA265" i="16"/>
  <c r="U265" i="16"/>
  <c r="S265" i="16"/>
  <c r="T265" i="16"/>
  <c r="AB265" i="16"/>
  <c r="AA273" i="16"/>
  <c r="T273" i="16"/>
  <c r="U273" i="16"/>
  <c r="S273" i="16"/>
  <c r="V273" i="16"/>
  <c r="AB273" i="16"/>
  <c r="AA281" i="16"/>
  <c r="T281" i="16"/>
  <c r="U281" i="16"/>
  <c r="S281" i="16"/>
  <c r="V281" i="16"/>
  <c r="AB281" i="16"/>
  <c r="V289" i="16"/>
  <c r="AA289" i="16"/>
  <c r="S289" i="16"/>
  <c r="U289" i="16"/>
  <c r="T289" i="16"/>
  <c r="AB289" i="16"/>
  <c r="V297" i="16"/>
  <c r="AA297" i="16"/>
  <c r="S297" i="16"/>
  <c r="U297" i="16"/>
  <c r="T297" i="16"/>
  <c r="AB297" i="16"/>
  <c r="V305" i="16"/>
  <c r="AA305" i="16"/>
  <c r="S305" i="16"/>
  <c r="U305" i="16"/>
  <c r="T305" i="16"/>
  <c r="AB305" i="16"/>
  <c r="V313" i="16"/>
  <c r="AA313" i="16"/>
  <c r="S313" i="16"/>
  <c r="U313" i="16"/>
  <c r="T313" i="16"/>
  <c r="AB313" i="16"/>
  <c r="V321" i="16"/>
  <c r="AA321" i="16"/>
  <c r="S321" i="16"/>
  <c r="U321" i="16"/>
  <c r="T321" i="16"/>
  <c r="AB321" i="16"/>
  <c r="V329" i="16"/>
  <c r="AA329" i="16"/>
  <c r="S329" i="16"/>
  <c r="U329" i="16"/>
  <c r="T329" i="16"/>
  <c r="AB329" i="16"/>
  <c r="V337" i="16"/>
  <c r="AA337" i="16"/>
  <c r="S337" i="16"/>
  <c r="U337" i="16"/>
  <c r="T337" i="16"/>
  <c r="AB337" i="16"/>
  <c r="AA345" i="16"/>
  <c r="T345" i="16"/>
  <c r="U345" i="16"/>
  <c r="W345" i="16"/>
  <c r="V345" i="16"/>
  <c r="S345" i="16"/>
  <c r="AB345" i="16"/>
  <c r="AA39" i="16"/>
  <c r="AB39" i="16"/>
  <c r="S39" i="16"/>
  <c r="T39" i="16"/>
  <c r="U39" i="16"/>
  <c r="V39" i="16"/>
  <c r="W39" i="16"/>
  <c r="AA42" i="16"/>
  <c r="S42" i="16"/>
  <c r="T42" i="16"/>
  <c r="U42" i="16"/>
  <c r="AB42" i="16"/>
  <c r="V42" i="16"/>
  <c r="W42" i="16"/>
  <c r="AA74" i="16"/>
  <c r="U74" i="16"/>
  <c r="V74" i="16"/>
  <c r="W74" i="16"/>
  <c r="S74" i="16"/>
  <c r="T74" i="16"/>
  <c r="AB74" i="16"/>
  <c r="AA170" i="16"/>
  <c r="S170" i="16"/>
  <c r="T170" i="16"/>
  <c r="U170" i="16"/>
  <c r="V170" i="16"/>
  <c r="AB170" i="16"/>
  <c r="AA178" i="16"/>
  <c r="S178" i="16"/>
  <c r="T178" i="16"/>
  <c r="U178" i="16"/>
  <c r="V178" i="16"/>
  <c r="AB178" i="16"/>
  <c r="S186" i="16"/>
  <c r="T186" i="16"/>
  <c r="U186" i="16"/>
  <c r="V186" i="16"/>
  <c r="AA186" i="16"/>
  <c r="AB186" i="16"/>
  <c r="S194" i="16"/>
  <c r="T194" i="16"/>
  <c r="U194" i="16"/>
  <c r="V194" i="16"/>
  <c r="AA194" i="16"/>
  <c r="AB194" i="16"/>
  <c r="V202" i="16"/>
  <c r="U202" i="16"/>
  <c r="AA202" i="16"/>
  <c r="S202" i="16"/>
  <c r="T202" i="16"/>
  <c r="AB202" i="16"/>
  <c r="S210" i="16"/>
  <c r="T210" i="16"/>
  <c r="AA210" i="16"/>
  <c r="U210" i="16"/>
  <c r="V210" i="16"/>
  <c r="AB210" i="16"/>
  <c r="AA218" i="16"/>
  <c r="AB218" i="16"/>
  <c r="T226" i="16"/>
  <c r="S226" i="16"/>
  <c r="AA226" i="16"/>
  <c r="U226" i="16"/>
  <c r="V226" i="16"/>
  <c r="AB226" i="16"/>
  <c r="T234" i="16"/>
  <c r="AA234" i="16"/>
  <c r="S234" i="16"/>
  <c r="U234" i="16"/>
  <c r="V234" i="16"/>
  <c r="AB234" i="16"/>
  <c r="T242" i="16"/>
  <c r="U242" i="16"/>
  <c r="AA242" i="16"/>
  <c r="S242" i="16"/>
  <c r="V242" i="16"/>
  <c r="AB242" i="16"/>
  <c r="T250" i="16"/>
  <c r="U250" i="16"/>
  <c r="S250" i="16"/>
  <c r="V250" i="16"/>
  <c r="AA250" i="16"/>
  <c r="AB250" i="16"/>
  <c r="T258" i="16"/>
  <c r="U258" i="16"/>
  <c r="S258" i="16"/>
  <c r="AA258" i="16"/>
  <c r="V258" i="16"/>
  <c r="AB258" i="16"/>
  <c r="T266" i="16"/>
  <c r="U266" i="16"/>
  <c r="AA266" i="16"/>
  <c r="S266" i="16"/>
  <c r="V266" i="16"/>
  <c r="AB266" i="16"/>
  <c r="V274" i="16"/>
  <c r="U274" i="16"/>
  <c r="AA274" i="16"/>
  <c r="S274" i="16"/>
  <c r="T274" i="16"/>
  <c r="AB274" i="16"/>
  <c r="V282" i="16"/>
  <c r="U282" i="16"/>
  <c r="S282" i="16"/>
  <c r="T282" i="16"/>
  <c r="AA282" i="16"/>
  <c r="AB282" i="16"/>
  <c r="T290" i="16"/>
  <c r="U290" i="16"/>
  <c r="V290" i="16"/>
  <c r="AA290" i="16"/>
  <c r="S290" i="16"/>
  <c r="AB290" i="16"/>
  <c r="T298" i="16"/>
  <c r="U298" i="16"/>
  <c r="S298" i="16"/>
  <c r="V298" i="16"/>
  <c r="AA298" i="16"/>
  <c r="AB298" i="16"/>
  <c r="T306" i="16"/>
  <c r="U306" i="16"/>
  <c r="AA306" i="16"/>
  <c r="S306" i="16"/>
  <c r="V306" i="16"/>
  <c r="AB306" i="16"/>
  <c r="T314" i="16"/>
  <c r="U314" i="16"/>
  <c r="V314" i="16"/>
  <c r="S314" i="16"/>
  <c r="AA314" i="16"/>
  <c r="AB314" i="16"/>
  <c r="T322" i="16"/>
  <c r="U322" i="16"/>
  <c r="V322" i="16"/>
  <c r="S322" i="16"/>
  <c r="AA322" i="16"/>
  <c r="AB322" i="16"/>
  <c r="T330" i="16"/>
  <c r="U330" i="16"/>
  <c r="V330" i="16"/>
  <c r="AA330" i="16"/>
  <c r="S330" i="16"/>
  <c r="AB330" i="16"/>
  <c r="T338" i="16"/>
  <c r="U338" i="16"/>
  <c r="V338" i="16"/>
  <c r="AA338" i="16"/>
  <c r="S338" i="16"/>
  <c r="AB338" i="16"/>
  <c r="AA195" i="16"/>
  <c r="S195" i="16"/>
  <c r="T195" i="16"/>
  <c r="U195" i="16"/>
  <c r="V195" i="16"/>
  <c r="AB195" i="16"/>
  <c r="AA203" i="16"/>
  <c r="U203" i="16"/>
  <c r="S203" i="16"/>
  <c r="T203" i="16"/>
  <c r="V203" i="16"/>
  <c r="AB203" i="16"/>
  <c r="AA211" i="16"/>
  <c r="T211" i="16"/>
  <c r="S211" i="16"/>
  <c r="U211" i="16"/>
  <c r="V211" i="16"/>
  <c r="AB211" i="16"/>
  <c r="AA219" i="16"/>
  <c r="S219" i="16"/>
  <c r="T219" i="16"/>
  <c r="U219" i="16"/>
  <c r="V219" i="16"/>
  <c r="AB219" i="16"/>
  <c r="AA227" i="16"/>
  <c r="S227" i="16"/>
  <c r="T227" i="16"/>
  <c r="U227" i="16"/>
  <c r="V227" i="16"/>
  <c r="AB227" i="16"/>
  <c r="AA235" i="16"/>
  <c r="S235" i="16"/>
  <c r="V235" i="16"/>
  <c r="T235" i="16"/>
  <c r="U235" i="16"/>
  <c r="AB235" i="16"/>
  <c r="AA243" i="16"/>
  <c r="V243" i="16"/>
  <c r="U243" i="16"/>
  <c r="T243" i="16"/>
  <c r="S243" i="16"/>
  <c r="AB243" i="16"/>
  <c r="AA251" i="16"/>
  <c r="V251" i="16"/>
  <c r="U251" i="16"/>
  <c r="T251" i="16"/>
  <c r="S251" i="16"/>
  <c r="AB251" i="16"/>
  <c r="AA259" i="16"/>
  <c r="V259" i="16"/>
  <c r="U259" i="16"/>
  <c r="T259" i="16"/>
  <c r="S259" i="16"/>
  <c r="AB259" i="16"/>
  <c r="AA267" i="16"/>
  <c r="V267" i="16"/>
  <c r="U267" i="16"/>
  <c r="T267" i="16"/>
  <c r="S267" i="16"/>
  <c r="AB267" i="16"/>
  <c r="AA275" i="16"/>
  <c r="T275" i="16"/>
  <c r="U275" i="16"/>
  <c r="S275" i="16"/>
  <c r="V275" i="16"/>
  <c r="AB275" i="16"/>
  <c r="AA283" i="16"/>
  <c r="T283" i="16"/>
  <c r="U283" i="16"/>
  <c r="S283" i="16"/>
  <c r="V283" i="16"/>
  <c r="AB283" i="16"/>
  <c r="AA291" i="16"/>
  <c r="V291" i="16"/>
  <c r="S291" i="16"/>
  <c r="U291" i="16"/>
  <c r="T291" i="16"/>
  <c r="AB291" i="16"/>
  <c r="AA299" i="16"/>
  <c r="V299" i="16"/>
  <c r="S299" i="16"/>
  <c r="U299" i="16"/>
  <c r="T299" i="16"/>
  <c r="AB299" i="16"/>
  <c r="AA307" i="16"/>
  <c r="S307" i="16"/>
  <c r="T307" i="16"/>
  <c r="V307" i="16"/>
  <c r="U307" i="16"/>
  <c r="AB307" i="16"/>
  <c r="AA315" i="16"/>
  <c r="V315" i="16"/>
  <c r="S315" i="16"/>
  <c r="U315" i="16"/>
  <c r="T315" i="16"/>
  <c r="AB315" i="16"/>
  <c r="AA323" i="16"/>
  <c r="V323" i="16"/>
  <c r="S323" i="16"/>
  <c r="U323" i="16"/>
  <c r="T323" i="16"/>
  <c r="AB323" i="16"/>
  <c r="AA331" i="16"/>
  <c r="V331" i="16"/>
  <c r="S331" i="16"/>
  <c r="U331" i="16"/>
  <c r="T331" i="16"/>
  <c r="AB331" i="16"/>
  <c r="AA339" i="16"/>
  <c r="V339" i="16"/>
  <c r="S339" i="16"/>
  <c r="U339" i="16"/>
  <c r="T339" i="16"/>
  <c r="AB339" i="16"/>
  <c r="AA171" i="16"/>
  <c r="S171" i="16"/>
  <c r="T171" i="16"/>
  <c r="U171" i="16"/>
  <c r="V171" i="16"/>
  <c r="AB171" i="16"/>
  <c r="AA172" i="16"/>
  <c r="T172" i="16"/>
  <c r="S172" i="16"/>
  <c r="U172" i="16"/>
  <c r="V172" i="16"/>
  <c r="AB172" i="16"/>
  <c r="AA180" i="16"/>
  <c r="T180" i="16"/>
  <c r="S180" i="16"/>
  <c r="U180" i="16"/>
  <c r="V180" i="16"/>
  <c r="AB180" i="16"/>
  <c r="AA188" i="16"/>
  <c r="S188" i="16"/>
  <c r="T188" i="16"/>
  <c r="U188" i="16"/>
  <c r="V188" i="16"/>
  <c r="AB188" i="16"/>
  <c r="AA196" i="16"/>
  <c r="S196" i="16"/>
  <c r="T196" i="16"/>
  <c r="U196" i="16"/>
  <c r="V196" i="16"/>
  <c r="AB196" i="16"/>
  <c r="V204" i="16"/>
  <c r="AA204" i="16"/>
  <c r="U204" i="16"/>
  <c r="S204" i="16"/>
  <c r="T204" i="16"/>
  <c r="AB204" i="16"/>
  <c r="AA212" i="16"/>
  <c r="S212" i="16"/>
  <c r="T212" i="16"/>
  <c r="U212" i="16"/>
  <c r="V212" i="16"/>
  <c r="AB212" i="16"/>
  <c r="AA220" i="16"/>
  <c r="T220" i="16"/>
  <c r="S220" i="16"/>
  <c r="U220" i="16"/>
  <c r="V220" i="16"/>
  <c r="AB220" i="16"/>
  <c r="AA228" i="16"/>
  <c r="S228" i="16"/>
  <c r="T228" i="16"/>
  <c r="U228" i="16"/>
  <c r="V228" i="16"/>
  <c r="AB228" i="16"/>
  <c r="T236" i="16"/>
  <c r="U236" i="16"/>
  <c r="AA236" i="16"/>
  <c r="S236" i="16"/>
  <c r="V236" i="16"/>
  <c r="AB236" i="16"/>
  <c r="T244" i="16"/>
  <c r="U244" i="16"/>
  <c r="AA244" i="16"/>
  <c r="S244" i="16"/>
  <c r="V244" i="16"/>
  <c r="AB244" i="16"/>
  <c r="T252" i="16"/>
  <c r="U252" i="16"/>
  <c r="AA252" i="16"/>
  <c r="S252" i="16"/>
  <c r="V252" i="16"/>
  <c r="AB252" i="16"/>
  <c r="T260" i="16"/>
  <c r="U260" i="16"/>
  <c r="AA260" i="16"/>
  <c r="S260" i="16"/>
  <c r="V260" i="16"/>
  <c r="AB260" i="16"/>
  <c r="U268" i="16"/>
  <c r="AA268" i="16"/>
  <c r="S268" i="16"/>
  <c r="T268" i="16"/>
  <c r="V268" i="16"/>
  <c r="AB268" i="16"/>
  <c r="V276" i="16"/>
  <c r="AA276" i="16"/>
  <c r="U276" i="16"/>
  <c r="T276" i="16"/>
  <c r="S276" i="16"/>
  <c r="AB276" i="16"/>
  <c r="T284" i="16"/>
  <c r="U284" i="16"/>
  <c r="V284" i="16"/>
  <c r="AA284" i="16"/>
  <c r="S284" i="16"/>
  <c r="AB284" i="16"/>
  <c r="T292" i="16"/>
  <c r="U292" i="16"/>
  <c r="V292" i="16"/>
  <c r="AA292" i="16"/>
  <c r="S292" i="16"/>
  <c r="AB292" i="16"/>
  <c r="T300" i="16"/>
  <c r="U300" i="16"/>
  <c r="AA300" i="16"/>
  <c r="S300" i="16"/>
  <c r="V300" i="16"/>
  <c r="AB300" i="16"/>
  <c r="T308" i="16"/>
  <c r="U308" i="16"/>
  <c r="V308" i="16"/>
  <c r="AA308" i="16"/>
  <c r="S308" i="16"/>
  <c r="AB308" i="16"/>
  <c r="T316" i="16"/>
  <c r="U316" i="16"/>
  <c r="V316" i="16"/>
  <c r="AA316" i="16"/>
  <c r="S316" i="16"/>
  <c r="AB316" i="16"/>
  <c r="T324" i="16"/>
  <c r="U324" i="16"/>
  <c r="V324" i="16"/>
  <c r="AA324" i="16"/>
  <c r="S324" i="16"/>
  <c r="AB324" i="16"/>
  <c r="T332" i="16"/>
  <c r="U332" i="16"/>
  <c r="V332" i="16"/>
  <c r="AA332" i="16"/>
  <c r="S332" i="16"/>
  <c r="AB332" i="16"/>
  <c r="T340" i="16"/>
  <c r="U340" i="16"/>
  <c r="V340" i="16"/>
  <c r="AA340" i="16"/>
  <c r="S340" i="16"/>
  <c r="AB340" i="16"/>
  <c r="AA43" i="16"/>
  <c r="V43" i="16"/>
  <c r="W43" i="16"/>
  <c r="AB43" i="16"/>
  <c r="S43" i="16"/>
  <c r="T43" i="16"/>
  <c r="U43" i="16"/>
  <c r="AA187" i="16"/>
  <c r="T187" i="16"/>
  <c r="S187" i="16"/>
  <c r="U187" i="16"/>
  <c r="V187" i="16"/>
  <c r="AB187" i="16"/>
  <c r="AA36" i="16"/>
  <c r="AB36" i="16"/>
  <c r="S36" i="16"/>
  <c r="T36" i="16"/>
  <c r="U36" i="16"/>
  <c r="V36" i="16"/>
  <c r="W36" i="16"/>
  <c r="AA45" i="16"/>
  <c r="T45" i="16"/>
  <c r="U45" i="16"/>
  <c r="V45" i="16"/>
  <c r="W45" i="16"/>
  <c r="AB45" i="16"/>
  <c r="S45" i="16"/>
  <c r="T109" i="16"/>
  <c r="V109" i="16"/>
  <c r="W109" i="16"/>
  <c r="AA109" i="16"/>
  <c r="S109" i="16"/>
  <c r="U109" i="16"/>
  <c r="AB109" i="16"/>
  <c r="S173" i="16"/>
  <c r="T173" i="16"/>
  <c r="AA173" i="16"/>
  <c r="U173" i="16"/>
  <c r="V173" i="16"/>
  <c r="AB173" i="16"/>
  <c r="AA181" i="16"/>
  <c r="S181" i="16"/>
  <c r="T181" i="16"/>
  <c r="U181" i="16"/>
  <c r="V181" i="16"/>
  <c r="AB181" i="16"/>
  <c r="S189" i="16"/>
  <c r="T189" i="16"/>
  <c r="AA189" i="16"/>
  <c r="U189" i="16"/>
  <c r="V189" i="16"/>
  <c r="AB189" i="16"/>
  <c r="AA197" i="16"/>
  <c r="S197" i="16"/>
  <c r="T197" i="16"/>
  <c r="U197" i="16"/>
  <c r="V197" i="16"/>
  <c r="AB197" i="16"/>
  <c r="V205" i="16"/>
  <c r="AA205" i="16"/>
  <c r="S205" i="16"/>
  <c r="T205" i="16"/>
  <c r="U205" i="16"/>
  <c r="AB205" i="16"/>
  <c r="AA213" i="16"/>
  <c r="T213" i="16"/>
  <c r="S213" i="16"/>
  <c r="U213" i="16"/>
  <c r="V213" i="16"/>
  <c r="AB213" i="16"/>
  <c r="S221" i="16"/>
  <c r="T221" i="16"/>
  <c r="U221" i="16"/>
  <c r="V221" i="16"/>
  <c r="AA221" i="16"/>
  <c r="AB221" i="16"/>
  <c r="S229" i="16"/>
  <c r="T229" i="16"/>
  <c r="U229" i="16"/>
  <c r="V229" i="16"/>
  <c r="AA229" i="16"/>
  <c r="AB229" i="16"/>
  <c r="V237" i="16"/>
  <c r="U237" i="16"/>
  <c r="AA237" i="16"/>
  <c r="S237" i="16"/>
  <c r="T237" i="16"/>
  <c r="AB237" i="16"/>
  <c r="V245" i="16"/>
  <c r="U245" i="16"/>
  <c r="AA245" i="16"/>
  <c r="S245" i="16"/>
  <c r="T245" i="16"/>
  <c r="AB245" i="16"/>
  <c r="V253" i="16"/>
  <c r="U253" i="16"/>
  <c r="S253" i="16"/>
  <c r="T253" i="16"/>
  <c r="AA253" i="16"/>
  <c r="AB253" i="16"/>
  <c r="V261" i="16"/>
  <c r="U261" i="16"/>
  <c r="S261" i="16"/>
  <c r="AA261" i="16"/>
  <c r="T261" i="16"/>
  <c r="AB261" i="16"/>
  <c r="V269" i="16"/>
  <c r="U269" i="16"/>
  <c r="AA269" i="16"/>
  <c r="T269" i="16"/>
  <c r="S269" i="16"/>
  <c r="AB269" i="16"/>
  <c r="T277" i="16"/>
  <c r="U277" i="16"/>
  <c r="AA277" i="16"/>
  <c r="S277" i="16"/>
  <c r="V277" i="16"/>
  <c r="AB277" i="16"/>
  <c r="V285" i="16"/>
  <c r="S285" i="16"/>
  <c r="U285" i="16"/>
  <c r="T285" i="16"/>
  <c r="AA285" i="16"/>
  <c r="AB285" i="16"/>
  <c r="V293" i="16"/>
  <c r="S293" i="16"/>
  <c r="U293" i="16"/>
  <c r="T293" i="16"/>
  <c r="AA293" i="16"/>
  <c r="AB293" i="16"/>
  <c r="V301" i="16"/>
  <c r="S301" i="16"/>
  <c r="U301" i="16"/>
  <c r="AA301" i="16"/>
  <c r="T301" i="16"/>
  <c r="AB301" i="16"/>
  <c r="V309" i="16"/>
  <c r="S309" i="16"/>
  <c r="U309" i="16"/>
  <c r="AA309" i="16"/>
  <c r="T309" i="16"/>
  <c r="AB309" i="16"/>
  <c r="V317" i="16"/>
  <c r="S317" i="16"/>
  <c r="U317" i="16"/>
  <c r="AA317" i="16"/>
  <c r="T317" i="16"/>
  <c r="AB317" i="16"/>
  <c r="V325" i="16"/>
  <c r="S325" i="16"/>
  <c r="U325" i="16"/>
  <c r="AA325" i="16"/>
  <c r="T325" i="16"/>
  <c r="AB325" i="16"/>
  <c r="V333" i="16"/>
  <c r="S333" i="16"/>
  <c r="U333" i="16"/>
  <c r="AA333" i="16"/>
  <c r="T333" i="16"/>
  <c r="AB333" i="16"/>
  <c r="V341" i="16"/>
  <c r="S341" i="16"/>
  <c r="U341" i="16"/>
  <c r="AA341" i="16"/>
  <c r="T341" i="16"/>
  <c r="AB341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74" i="11"/>
  <c r="AB33" i="16" l="1"/>
  <c r="AA33" i="16"/>
  <c r="D71" i="6" l="1"/>
  <c r="D70" i="6"/>
  <c r="D69" i="6"/>
  <c r="D68" i="6"/>
  <c r="D69" i="15"/>
  <c r="D53" i="8"/>
  <c r="P6" i="13" s="1"/>
  <c r="D53" i="9"/>
  <c r="P5" i="13" s="1"/>
  <c r="D55" i="10"/>
  <c r="D53" i="10"/>
  <c r="D51" i="10"/>
  <c r="P4" i="13" s="1"/>
  <c r="D75" i="11" l="1"/>
  <c r="D72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E74" i="15" s="1"/>
  <c r="F12" i="15"/>
  <c r="G12" i="15"/>
  <c r="G74" i="15" s="1"/>
  <c r="D12" i="15"/>
  <c r="D74" i="15" l="1"/>
  <c r="F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59" i="9"/>
  <c r="G59" i="9"/>
  <c r="F59" i="9"/>
  <c r="E59" i="9"/>
  <c r="D59" i="9"/>
  <c r="D57" i="9"/>
  <c r="D56" i="9"/>
  <c r="D55" i="9"/>
  <c r="H57" i="9"/>
  <c r="G57" i="9"/>
  <c r="F57" i="9"/>
  <c r="E57" i="9"/>
  <c r="H56" i="9"/>
  <c r="G56" i="9"/>
  <c r="F56" i="9"/>
  <c r="E56" i="9"/>
  <c r="H55" i="9"/>
  <c r="G55" i="9"/>
  <c r="F55" i="9"/>
  <c r="E55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78" i="11"/>
  <c r="G78" i="11"/>
  <c r="F78" i="11"/>
  <c r="E78" i="11"/>
  <c r="D78" i="11"/>
  <c r="H75" i="11"/>
  <c r="G75" i="11"/>
  <c r="F75" i="11"/>
  <c r="E75" i="11"/>
  <c r="H74" i="11"/>
  <c r="G74" i="11"/>
  <c r="F74" i="11"/>
  <c r="E74" i="11"/>
  <c r="H76" i="11"/>
  <c r="G76" i="11"/>
  <c r="F76" i="11"/>
  <c r="E76" i="11"/>
  <c r="D76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<sst xmlns="http://schemas.openxmlformats.org/spreadsheetml/2006/main" count="7568" uniqueCount="1299">
  <si>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</si>
  <si>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</si>
  <si>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</si>
  <si>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</si>
  <si>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</si>
  <si>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</si>
  <si>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</si>
  <si>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</si>
  <si>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</si>
  <si>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</si>
  <si>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</si>
  <si>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</si>
  <si>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</si>
  <si>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</si>
  <si>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</si>
  <si>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</si>
  <si>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</si>
  <si>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</si>
  <si>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</si>
  <si>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</si>
  <si>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</si>
  <si>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</si>
  <si>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</si>
  <si>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</si>
  <si>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</si>
  <si>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</si>
  <si>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</si>
  <si>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</si>
  <si>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</si>
  <si>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</si>
  <si>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</si>
  <si>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</si>
  <si>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</si>
  <si>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</si>
  <si>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</si>
  <si>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</si>
  <si>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</si>
  <si>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</si>
  <si>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</si>
  <si>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</si>
  <si>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</si>
  <si>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</si>
  <si>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</si>
  <si>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</si>
  <si>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</si>
  <si>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</si>
  <si>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</si>
  <si>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</si>
  <si>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</si>
  <si>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</si>
  <si>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</si>
  <si>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</si>
  <si>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</si>
  <si>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</si>
  <si>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</si>
  <si>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</si>
  <si>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</si>
  <si>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</si>
  <si>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</si>
  <si>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</si>
  <si>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</si>
  <si>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</si>
  <si>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</si>
  <si>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</si>
  <si>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</si>
  <si>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</si>
  <si>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</si>
  <si>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</si>
  <si>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</si>
  <si>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</si>
  <si>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</si>
  <si>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</si>
  <si>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</si>
  <si>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</si>
  <si>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</si>
  <si>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</si>
  <si>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</si>
  <si>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</si>
  <si>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</si>
  <si>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</si>
  <si>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</si>
  <si>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</si>
  <si>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</si>
  <si>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</si>
  <si>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</si>
  <si>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</si>
  <si>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</si>
  <si>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</si>
  <si>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</si>
  <si>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</si>
  <si>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</si>
  <si>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</si>
  <si>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</si>
  <si>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</si>
  <si>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</si>
  <si>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</si>
  <si>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</si>
  <si>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</si>
  <si>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</si>
  <si>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</si>
  <si>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</si>
  <si>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</si>
  <si>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</si>
  <si>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</si>
  <si>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</si>
  <si>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</si>
  <si>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</si>
  <si>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</si>
  <si>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</si>
  <si>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</si>
  <si>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</si>
  <si>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</si>
  <si>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</si>
  <si>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</si>
  <si>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</si>
  <si>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</si>
  <si>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</si>
  <si>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</si>
  <si>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</si>
  <si>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</si>
  <si>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</si>
  <si>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</si>
  <si>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</si>
  <si>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</si>
  <si>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</si>
  <si>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</si>
  <si>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</si>
  <si>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</si>
  <si>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</si>
  <si>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</si>
  <si>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</si>
  <si>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</si>
  <si>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</si>
  <si>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</si>
  <si>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</si>
  <si>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</si>
  <si>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</si>
  <si>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</si>
  <si>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</si>
  <si>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</si>
  <si>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</si>
  <si>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</si>
  <si>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</si>
  <si>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</si>
  <si>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</si>
  <si>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</si>
  <si>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</si>
  <si>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</si>
  <si>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</si>
  <si>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</si>
  <si>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</si>
  <si>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</si>
  <si>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</si>
  <si>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</si>
  <si>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</si>
  <si>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</si>
  <si>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</si>
  <si>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</si>
  <si>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</si>
  <si>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</si>
  <si>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</si>
  <si>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</si>
  <si>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</si>
  <si>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</si>
  <si>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</si>
  <si>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</si>
  <si>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</si>
  <si>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</si>
  <si>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</si>
  <si>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</si>
  <si>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</si>
  <si>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</si>
  <si>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</si>
  <si>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</si>
  <si>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</si>
  <si>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</si>
  <si>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</si>
  <si>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</si>
  <si>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</si>
  <si>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</si>
  <si>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</si>
  <si>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</si>
  <si>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</si>
  <si>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</si>
  <si>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</si>
  <si>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</si>
  <si>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</si>
  <si>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</si>
  <si>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</si>
  <si>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</si>
  <si>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</si>
  <si>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</si>
  <si>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</si>
  <si>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</si>
  <si>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</si>
  <si>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</si>
  <si>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</si>
  <si>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</si>
  <si>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</si>
  <si>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</si>
  <si>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</si>
  <si>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</si>
  <si>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</si>
  <si>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</si>
  <si>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</si>
  <si>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</si>
  <si>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</si>
  <si>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</si>
  <si>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</si>
  <si>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</si>
  <si>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</si>
  <si>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</si>
  <si>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</si>
  <si>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</si>
  <si>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</si>
  <si>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</si>
  <si>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</si>
  <si>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</si>
  <si>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</si>
  <si>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</si>
  <si>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</si>
  <si>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</si>
  <si>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</si>
  <si>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</si>
  <si>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</si>
  <si>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</si>
  <si>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</si>
  <si>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</si>
  <si>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</si>
  <si>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</si>
  <si>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</si>
  <si>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</si>
  <si>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</si>
  <si>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</si>
  <si>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</si>
  <si>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</si>
  <si>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</si>
  <si>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</si>
  <si>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</si>
  <si>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</si>
  <si>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</si>
  <si>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</si>
  <si>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</si>
  <si>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</si>
  <si>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</si>
  <si>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</si>
  <si>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</si>
  <si>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</si>
  <si>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</si>
  <si>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</si>
  <si>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</si>
  <si>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</si>
  <si>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</si>
  <si>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</si>
  <si>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</si>
  <si>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</si>
  <si>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</si>
  <si>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</si>
  <si>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</si>
  <si>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</si>
  <si>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</si>
  <si>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</si>
  <si>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</si>
  <si>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</si>
  <si>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</si>
  <si>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</si>
  <si>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</si>
  <si>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</si>
  <si>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</si>
  <si>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</si>
  <si>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</si>
  <si>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</si>
  <si>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</si>
  <si>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</si>
  <si>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</si>
  <si>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</si>
  <si>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</si>
  <si>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</si>
  <si>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</si>
  <si>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</si>
  <si>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</si>
  <si>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</si>
  <si>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</si>
  <si>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</si>
  <si>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</si>
  <si>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</si>
  <si>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</si>
  <si>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</si>
  <si>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</si>
  <si>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</si>
  <si>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</si>
  <si>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</si>
  <si>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</si>
  <si>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</si>
  <si>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</si>
  <si>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</si>
  <si>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</si>
  <si>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</si>
  <si>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</si>
  <si>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</si>
  <si>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</si>
  <si>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</si>
  <si>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</si>
  <si>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</si>
  <si>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</si>
  <si>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</si>
  <si>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</si>
  <si>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</si>
  <si>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</si>
  <si>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</si>
  <si>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</si>
  <si>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</si>
  <si>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</si>
  <si>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</si>
  <si>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</si>
  <si>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</si>
  <si>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</si>
  <si>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</si>
  <si>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</si>
  <si>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</si>
  <si>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</si>
  <si>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</si>
  <si>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</si>
  <si>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</si>
  <si>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</si>
  <si>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</si>
  <si>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</si>
  <si>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</si>
  <si>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</si>
  <si>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</si>
  <si>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</si>
  <si>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</si>
  <si>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</si>
  <si>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</si>
  <si>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</si>
  <si>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</si>
  <si>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</si>
  <si>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</si>
  <si>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</si>
  <si>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</si>
  <si>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</si>
  <si>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</si>
  <si>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</si>
  <si>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</si>
  <si>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</si>
  <si>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</si>
  <si>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</si>
  <si>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</si>
  <si>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</si>
  <si>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</si>
  <si>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</si>
  <si>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</si>
  <si>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</si>
  <si>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</si>
  <si>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</si>
  <si>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</si>
  <si>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</si>
  <si>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</si>
  <si>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</si>
  <si>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</si>
  <si>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</si>
  <si>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</si>
  <si>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</si>
  <si>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</si>
  <si>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</si>
  <si>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</si>
  <si>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</si>
  <si>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</si>
  <si>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</si>
  <si>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</si>
  <si>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</si>
  <si>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</si>
  <si>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</si>
  <si>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</si>
  <si>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</si>
  <si>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</si>
  <si>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</si>
  <si>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</si>
  <si>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</si>
  <si>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</si>
  <si>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</si>
  <si>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</si>
  <si>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</si>
  <si>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</si>
  <si>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</si>
  <si>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</si>
  <si>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</si>
  <si>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</si>
  <si>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</si>
  <si>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</si>
  <si>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</si>
  <si>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</si>
  <si>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</si>
  <si>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</si>
  <si>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</si>
  <si>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</si>
  <si>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</si>
  <si>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</si>
  <si>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</si>
  <si>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</si>
  <si>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</si>
  <si>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</si>
  <si>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</si>
  <si>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</si>
  <si>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</si>
  <si>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</si>
  <si>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</si>
  <si>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</si>
  <si>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</si>
  <si>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</si>
  <si>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</si>
  <si>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</si>
  <si>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</si>
  <si>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</si>
  <si>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</si>
  <si>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</si>
  <si>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</si>
  <si>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</si>
  <si>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</si>
  <si>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</si>
  <si>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</si>
  <si>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</si>
  <si>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</si>
  <si>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</si>
  <si>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</si>
  <si>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</si>
  <si>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</si>
  <si>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</si>
  <si>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</si>
  <si>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</si>
  <si>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</si>
  <si>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</si>
  <si>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</si>
  <si>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</si>
  <si>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</si>
  <si>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</si>
  <si>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</si>
  <si>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</si>
  <si>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</si>
  <si>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</si>
  <si>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</si>
  <si>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</si>
  <si>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</si>
  <si>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</si>
  <si>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</si>
  <si>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</si>
  <si>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</si>
  <si>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</si>
  <si>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</si>
  <si>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</si>
  <si>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</si>
  <si>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</si>
  <si>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</si>
  <si>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</si>
  <si>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</si>
  <si>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</si>
  <si>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</si>
  <si>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</si>
  <si>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</si>
  <si>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</si>
  <si>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</si>
  <si>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</si>
  <si>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</si>
  <si>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</si>
  <si>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</si>
  <si>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</si>
  <si>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</si>
  <si>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</si>
  <si>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</si>
  <si>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</si>
  <si>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</si>
  <si>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</si>
  <si>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</si>
  <si>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</si>
  <si>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</si>
  <si>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</si>
  <si>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</si>
  <si>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</si>
  <si>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</si>
  <si>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</si>
  <si>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</si>
  <si>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</si>
  <si>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</si>
  <si>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</si>
  <si>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</si>
  <si>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</si>
  <si>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</si>
  <si>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</si>
  <si>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</si>
  <si>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</si>
  <si>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</si>
  <si>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</si>
  <si>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</si>
  <si>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</si>
  <si>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</si>
  <si>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</si>
  <si>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</si>
  <si>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</si>
  <si>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</si>
  <si>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</si>
  <si>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</si>
  <si>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</si>
  <si>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</si>
  <si>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</si>
  <si>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</si>
  <si>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</si>
  <si>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</si>
  <si>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</si>
  <si>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</si>
  <si>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</si>
  <si>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</si>
  <si>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</si>
  <si>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</si>
  <si>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</si>
  <si>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</si>
  <si>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</si>
  <si>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</si>
  <si>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</si>
  <si>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</si>
  <si>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</si>
  <si>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</si>
  <si>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</si>
  <si>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</si>
  <si>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</si>
  <si>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</si>
  <si>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</si>
  <si>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</si>
  <si>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</si>
  <si>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</si>
  <si>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</si>
  <si>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</si>
  <si>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</si>
  <si>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</si>
  <si>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</si>
  <si>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</si>
  <si>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</si>
  <si>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</si>
  <si>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</si>
  <si>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</si>
  <si>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</si>
  <si>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</si>
  <si>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</si>
  <si>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</si>
  <si>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</si>
  <si>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</si>
  <si>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</si>
  <si>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</si>
  <si>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</si>
  <si>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</si>
  <si>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</si>
  <si>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</si>
  <si>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</si>
  <si>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</si>
  <si>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</si>
  <si>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</si>
  <si>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</si>
  <si>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</si>
  <si>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</si>
  <si>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</si>
  <si>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</si>
  <si>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</si>
  <si>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</si>
  <si>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</si>
  <si>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</si>
  <si>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</si>
  <si>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</si>
  <si>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</si>
  <si>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</si>
  <si>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</si>
  <si>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</si>
  <si>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</si>
  <si>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</si>
  <si>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</si>
  <si>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</si>
  <si>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</si>
  <si>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</si>
  <si>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</si>
  <si>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</si>
  <si>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</si>
  <si>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</si>
  <si>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</si>
  <si>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</si>
  <si>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</si>
  <si>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</si>
  <si>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</si>
  <si>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</si>
  <si>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</si>
  <si>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</si>
  <si>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</si>
  <si>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</si>
  <si>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</si>
  <si>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</si>
  <si>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</si>
  <si>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</si>
  <si>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</si>
  <si>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</si>
  <si>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</si>
  <si>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</si>
  <si>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</si>
  <si>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</si>
  <si>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</si>
  <si>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</si>
  <si>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</si>
  <si>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</si>
  <si>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</si>
  <si>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</si>
  <si>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</si>
  <si>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</si>
  <si>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</si>
  <si>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</si>
  <si>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</si>
  <si>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</si>
  <si>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</si>
  <si>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</si>
  <si>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</si>
  <si>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</si>
  <si>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</si>
  <si>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</si>
  <si>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</si>
  <si>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</si>
  <si>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</si>
  <si>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</si>
  <si>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</si>
  <si>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</si>
  <si>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</si>
  <si>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</si>
  <si>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</si>
  <si>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</si>
  <si>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</si>
  <si>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</si>
  <si>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</si>
  <si>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</si>
  <si>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</si>
  <si>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</si>
  <si>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</si>
  <si>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</si>
  <si>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</si>
  <si>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</si>
  <si>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</si>
  <si>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</si>
  <si>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</si>
  <si>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</si>
  <si>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</si>
  <si>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</si>
  <si>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</si>
  <si>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</si>
  <si>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</si>
  <si>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</si>
  <si>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</si>
  <si>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</si>
  <si>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</si>
  <si>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</si>
  <si>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</si>
  <si>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</si>
  <si>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</si>
  <si>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</si>
  <si>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</si>
  <si>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</si>
  <si>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</si>
  <si>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</si>
  <si>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</si>
  <si>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</si>
  <si>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</si>
  <si>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</si>
  <si>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</si>
  <si>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</si>
  <si>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</si>
  <si>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</si>
  <si>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</si>
  <si>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</si>
  <si>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</si>
  <si>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</si>
  <si>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</si>
  <si>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</si>
  <si>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</si>
  <si>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</si>
  <si>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</si>
  <si>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</si>
  <si>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</si>
  <si>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</si>
  <si>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</si>
  <si>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</si>
  <si>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</si>
  <si>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</si>
  <si>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</si>
  <si>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</si>
  <si>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</si>
  <si>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</si>
  <si>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</si>
  <si>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</si>
  <si>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</si>
  <si>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</si>
  <si>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</si>
  <si>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</si>
  <si>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</si>
  <si>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</si>
  <si>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</si>
  <si>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</si>
  <si>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</si>
  <si>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</si>
  <si>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</si>
  <si>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</si>
  <si>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</si>
  <si>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</si>
  <si>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</si>
  <si>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</si>
  <si>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</si>
  <si>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</si>
  <si>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</si>
  <si>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</si>
  <si>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</si>
  <si>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</si>
  <si>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</si>
  <si>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</si>
  <si>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</si>
  <si>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</si>
  <si>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</si>
  <si>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</si>
  <si>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</si>
  <si>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</si>
  <si>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</si>
  <si>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</si>
  <si>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</si>
  <si>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</si>
  <si>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</si>
  <si>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</si>
  <si>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</si>
  <si>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</si>
  <si>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</si>
  <si>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</si>
  <si>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</si>
  <si>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</si>
  <si>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</si>
  <si>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</si>
  <si>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</si>
  <si>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</si>
  <si>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</si>
  <si>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</si>
  <si>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</si>
  <si>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</si>
  <si>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</si>
  <si>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</si>
  <si>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</si>
  <si>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</si>
  <si>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</si>
  <si>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</si>
  <si>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</si>
  <si>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</si>
  <si>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</si>
  <si>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</si>
  <si>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</si>
  <si>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</si>
  <si>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</si>
  <si>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</si>
  <si>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</si>
  <si>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</si>
  <si>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</si>
  <si>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</si>
  <si>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</si>
  <si>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</si>
  <si>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</si>
  <si>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</si>
  <si>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</si>
  <si>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</si>
  <si>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</si>
  <si>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</si>
  <si>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</si>
  <si>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</si>
  <si>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</si>
  <si>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</si>
  <si>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</si>
  <si>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</si>
  <si>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</si>
  <si>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</si>
  <si>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</si>
  <si>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</si>
  <si>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</si>
  <si>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</si>
  <si>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</si>
  <si>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</si>
  <si>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</si>
  <si>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</si>
  <si>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</si>
  <si>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</si>
  <si>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</si>
  <si>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>Table 1: Reporting of government surplus/ deficit and debt levels and provision of associated data.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</si>
  <si>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</si>
  <si>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</si>
  <si>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</si>
  <si>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</si>
  <si>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</si>
  <si>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</si>
  <si>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>Tables 3A to 3E: Provision of the data which explain the contributions of the government surplus/ deficit and the other relevant factors to the variation in the government debt level, and the consolidation of debt (general government and general government subsectors).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</si>
  <si>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</si>
  <si>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</si>
  <si>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</si>
  <si>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</si>
  <si>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</si>
  <si>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</si>
  <si>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</si>
  <si>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</si>
  <si>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</si>
  <si>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</si>
  <si>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</si>
  <si>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</si>
  <si>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</si>
  <si>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</si>
  <si>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</si>
  <si>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</si>
  <si>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</si>
  <si>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</si>
  <si>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</si>
  <si>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</si>
  <si>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</si>
  <si>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</si>
  <si>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UK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</si>
  <si>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</si>
  <si>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</si>
  <si>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</si>
  <si>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</si>
  <si>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</si>
  <si>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</si>
  <si>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</si>
  <si>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</si>
  <si>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</si>
  <si>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</si>
  <si>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</si>
  <si>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</si>
  <si>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</si>
  <si>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</si>
  <si>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</si>
  <si>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</si>
  <si>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</si>
  <si>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</si>
  <si>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</si>
  <si>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</si>
  <si>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</si>
  <si>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</si>
  <si>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</si>
  <si>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</si>
  <si>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</si>
  <si>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</si>
  <si>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</si>
  <si>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</si>
  <si>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</si>
  <si>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</si>
  <si>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</si>
  <si>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</si>
  <si>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</si>
  <si>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</si>
  <si>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</si>
  <si>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</si>
  <si>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</si>
  <si>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</si>
  <si>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</si>
  <si>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</si>
  <si>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</si>
  <si>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</si>
  <si>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</si>
  <si>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</si>
  <si>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</si>
  <si>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</si>
  <si>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</si>
  <si>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</si>
  <si>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</si>
  <si>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</si>
  <si>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</si>
  <si>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United Kingdom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</si>
  <si>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</si>
  <si>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</si>
  <si>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</si>
  <si>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</si>
  <si>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</si>
  <si>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</si>
  <si>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</si>
  <si>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</si>
  <si>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</si>
  <si>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</si>
  <si>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</si>
  <si>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</si>
  <si>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</si>
  <si>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</si>
  <si>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Turkey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</si>
  <si>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</si>
  <si>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</si>
  <si>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</si>
  <si>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</si>
  <si>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</si>
  <si>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</si>
  <si>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</si>
  <si>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</si>
  <si>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</si>
  <si>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</si>
  <si>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</si>
  <si>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</si>
  <si>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</si>
  <si>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</si>
  <si>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</si>
  <si>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</si>
  <si>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</si>
  <si>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</si>
  <si>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</si>
  <si>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</si>
  <si>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</si>
  <si>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</si>
  <si>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</si>
  <si>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</si>
  <si>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</si>
  <si>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</si>
  <si>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</si>
  <si>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</si>
  <si>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</si>
  <si>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</si>
  <si>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</si>
  <si>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</si>
  <si>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</si>
  <si>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</si>
  <si>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</si>
  <si>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</si>
  <si>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</si>
  <si>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</si>
  <si>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</si>
  <si>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</si>
  <si>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</si>
  <si>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</si>
  <si>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</si>
  <si>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</si>
  <si>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</si>
  <si>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</si>
  <si>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</si>
  <si>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</si>
  <si>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</si>
  <si>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</si>
  <si>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</si>
  <si>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</si>
  <si>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</si>
  <si>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</si>
  <si>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</si>
  <si>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</si>
  <si>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</si>
  <si>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</si>
  <si>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</si>
  <si>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</si>
  <si>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</si>
  <si>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</si>
  <si>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</si>
  <si>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</si>
  <si>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</si>
  <si>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</si>
  <si>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</si>
  <si>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</si>
  <si>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</si>
  <si>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</si>
  <si>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</si>
  <si>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</si>
  <si>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</si>
  <si>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</si>
  <si>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</si>
  <si>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</si>
  <si>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</si>
  <si>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</si>
  <si>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</si>
  <si>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</si>
  <si>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</si>
  <si>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</si>
  <si>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</si>
  <si>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</si>
  <si>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</si>
  <si>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</si>
  <si>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</si>
  <si>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</si>
  <si>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</si>
  <si>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</si>
  <si>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</si>
  <si>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</si>
  <si>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</si>
  <si>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</si>
  <si>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</si>
  <si>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</si>
  <si>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</si>
  <si>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</si>
  <si>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</si>
  <si>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</si>
  <si>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</si>
  <si>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</si>
  <si>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</si>
  <si>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</si>
  <si>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</si>
  <si>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</si>
  <si>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</si>
  <si>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</si>
  <si>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</si>
  <si>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</si>
  <si>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</si>
  <si>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</si>
  <si>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</si>
  <si>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</si>
  <si>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</si>
  <si>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</si>
  <si>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</si>
  <si>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</si>
  <si>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</si>
  <si>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</si>
  <si>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</si>
  <si>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</si>
  <si>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</si>
  <si>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</si>
  <si>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</si>
  <si>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</si>
  <si>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</si>
  <si>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</si>
  <si>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</si>
  <si>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</si>
  <si>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</si>
  <si>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</si>
  <si>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</si>
  <si>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</si>
  <si>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</si>
  <si>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</si>
  <si>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</si>
  <si>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</si>
  <si>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</si>
  <si>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</si>
  <si>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</si>
  <si>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</si>
  <si>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</si>
  <si>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</si>
  <si>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</si>
  <si>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</si>
  <si>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</si>
  <si>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</si>
  <si>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</si>
  <si>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</si>
  <si>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</si>
  <si>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</si>
  <si>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</si>
  <si>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</si>
  <si>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</si>
  <si>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</si>
  <si>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</si>
  <si>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</si>
  <si>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</si>
  <si>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</si>
  <si>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</si>
  <si>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</si>
  <si>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</si>
  <si>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</si>
  <si>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</si>
  <si>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</si>
  <si>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</si>
  <si>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</si>
  <si>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</si>
  <si>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</si>
  <si>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</si>
  <si>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</si>
  <si>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</si>
  <si>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</si>
  <si>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</si>
  <si>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</si>
  <si>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</si>
  <si>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</si>
  <si>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</si>
  <si>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</si>
  <si>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</si>
  <si>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</si>
  <si>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</si>
  <si>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</si>
  <si>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</si>
  <si>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</si>
  <si>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</si>
  <si>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</si>
  <si>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</si>
  <si>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</si>
  <si>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</si>
  <si>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</si>
  <si>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</si>
  <si>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</si>
  <si>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</si>
  <si>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</si>
  <si>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</si>
  <si>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</si>
  <si>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</si>
  <si>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</si>
  <si>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</si>
  <si>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</si>
  <si>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</si>
  <si>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</si>
  <si>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</si>
  <si>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</si>
  <si>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</si>
  <si>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</si>
  <si>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</si>
  <si>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</si>
  <si>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</si>
  <si>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</si>
  <si>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</si>
  <si>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</si>
  <si>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</si>
  <si>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</si>
  <si>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</si>
  <si>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</si>
  <si>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</si>
  <si>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</si>
  <si>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</si>
  <si>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</si>
  <si>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</si>
  <si>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</si>
  <si>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</si>
  <si>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</si>
  <si>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</si>
  <si>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</si>
  <si>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</si>
  <si>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</si>
  <si>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</si>
  <si>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</si>
  <si>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</si>
  <si>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</si>
  <si>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</si>
  <si>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</si>
  <si>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</si>
  <si>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</si>
  <si>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</si>
  <si>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</si>
  <si>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</si>
  <si>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</si>
  <si>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</si>
  <si>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</si>
  <si>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</si>
  <si>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</si>
  <si>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</si>
  <si>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</si>
  <si>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</si>
  <si>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</si>
  <si>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</si>
  <si>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</si>
  <si>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</si>
  <si>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</si>
  <si>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</si>
  <si>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</si>
  <si>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</si>
  <si>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</si>
  <si>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</si>
  <si>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</si>
  <si>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</si>
  <si>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</si>
  <si>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</si>
  <si>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</si>
  <si>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</si>
  <si>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</si>
  <si>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</si>
  <si>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</si>
  <si>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</si>
  <si>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</si>
  <si>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</si>
  <si>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</si>
  <si>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</si>
  <si>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</si>
  <si>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</si>
  <si>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</si>
  <si>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</si>
  <si>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</si>
  <si>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</si>
  <si>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</si>
  <si>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</si>
  <si>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</si>
  <si>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</si>
  <si>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</si>
  <si>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</si>
  <si>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</si>
  <si>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</si>
  <si>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</si>
  <si>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</si>
  <si>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</si>
  <si>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</si>
  <si>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</si>
  <si>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</si>
  <si>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</si>
  <si>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</si>
  <si>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</si>
  <si>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</si>
  <si>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</si>
  <si>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</si>
  <si>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</si>
  <si>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</si>
  <si>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</si>
  <si>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</si>
  <si>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</si>
  <si>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</si>
  <si>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</si>
  <si>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</si>
  <si>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</si>
  <si>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</si>
  <si>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</si>
  <si>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</si>
  <si>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</si>
  <si>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</si>
  <si>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</si>
  <si>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</si>
  <si>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</si>
  <si>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</si>
  <si>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</si>
  <si>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</si>
  <si>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</si>
  <si>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</si>
  <si>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</si>
  <si>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</si>
  <si>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</si>
  <si>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</si>
  <si>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</si>
  <si>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</si>
  <si>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</si>
  <si>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</si>
  <si>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</si>
  <si>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</si>
  <si>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</si>
  <si>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</si>
  <si>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</si>
  <si>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</si>
  <si>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Czechia</t>
  </si>
  <si>
    <t>Slovakia</t>
  </si>
  <si>
    <t>BA</t>
  </si>
  <si>
    <t>Bosnia and Herzegovina</t>
  </si>
  <si>
    <t>Kosovo*</t>
  </si>
  <si>
    <t>Netherlands</t>
  </si>
  <si>
    <t>LI</t>
  </si>
  <si>
    <t>Liechtenstein</t>
  </si>
  <si>
    <t>Macedonia</t>
  </si>
  <si>
    <t>XK</t>
  </si>
  <si>
    <t>Tables 2A to 2D: Provision of the data which explain the transition between the national definitions of government balance and the surplus/ deficit (B.9) of each government subsector.</t>
  </si>
  <si>
    <t>Republic of North Macedonia</t>
  </si>
  <si>
    <t>Apr.2020</t>
  </si>
  <si>
    <t>W.2020</t>
  </si>
  <si>
    <t>A.N.@@._Z.S1313._Z._Z.A.F.F8.T._Z.XDC._T.S.V.N.C03.EDP2</t>
  </si>
  <si>
    <t>A.N.@@._Z.S1313._Z._Z.L.F.F8.T._Z.XDC._T.S.V.N.C03.EDP2</t>
  </si>
  <si>
    <t>A.N.@@._Z.S1314._Z._Z.A.F.F8.T._Z.XDC._T.S.V.N.C03.EDP2</t>
  </si>
  <si>
    <t>A.N.@@._Z.S1314._Z._Z.A.F.F8.T._Z.XDC._T.S.V.N.C04.EDP2</t>
  </si>
  <si>
    <t>Member State: Hungary</t>
  </si>
  <si>
    <t>Date: 31/03/2020</t>
  </si>
  <si>
    <t>Data are in HUF (millions of units of national currency)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</si>
  <si>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</si>
  <si>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</si>
  <si>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</si>
  <si>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</si>
  <si>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</si>
  <si>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 xml:space="preserve">   Relates to P.11, P.131</t>
  </si>
  <si>
    <t xml:space="preserve">   Relates to D.2</t>
  </si>
  <si>
    <t xml:space="preserve">   Relates to D.45</t>
  </si>
  <si>
    <t xml:space="preserve">   Relates to D.5 and D.91</t>
  </si>
  <si>
    <t xml:space="preserve">   Relates to D.61</t>
  </si>
  <si>
    <t xml:space="preserve">   Relates to: Eu transfers</t>
  </si>
  <si>
    <t xml:space="preserve">   Relates to consolidation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</si>
  <si>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</si>
  <si>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</si>
  <si>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</si>
  <si>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</si>
  <si>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</si>
  <si>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</si>
  <si>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</si>
  <si>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A.N.@@._Z.S1311._Z._Z.L.F.F8.T._Z.XDC._T.S.V.N.C10.EDP2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</si>
  <si>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</si>
  <si>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</si>
  <si>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</si>
  <si>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</si>
  <si>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</si>
  <si>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</si>
  <si>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</si>
  <si>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</si>
  <si>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</si>
  <si>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</si>
  <si>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 xml:space="preserve">   Corporations classified in Central Government </t>
  </si>
  <si>
    <t xml:space="preserve">   Nonprofit institutions classified in Central Government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</si>
  <si>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</si>
  <si>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</si>
  <si>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</si>
  <si>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</si>
  <si>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 xml:space="preserve">   Claim cancellation against Health Insurance fund</t>
  </si>
  <si>
    <t xml:space="preserve">   Gripen reclassification from operative lease to financial lease</t>
  </si>
  <si>
    <t xml:space="preserve">   MAVIR transactions rerouting</t>
  </si>
  <si>
    <t xml:space="preserve">   Imputed revenue from transfer of pension obligations</t>
  </si>
  <si>
    <t xml:space="preserve">   Energy bill compensation (rerouting)</t>
  </si>
  <si>
    <t xml:space="preserve">   Exchange rate compensation to MFB</t>
  </si>
  <si>
    <t xml:space="preserve">   Dividend used directly for debt reduction</t>
  </si>
  <si>
    <t xml:space="preserve">   Loan to public corporations</t>
  </si>
  <si>
    <t xml:space="preserve">   EU financial corrections</t>
  </si>
  <si>
    <t>M</t>
  </si>
  <si>
    <t xml:space="preserve">   Relates to P.11 and P.131</t>
  </si>
  <si>
    <t xml:space="preserve">   Relates to EU transfer advances from Central Government</t>
  </si>
  <si>
    <t xml:space="preserve">   Corporations classified into Local Government</t>
  </si>
  <si>
    <t xml:space="preserve">   Non-profit institutions classified into Local Government</t>
  </si>
  <si>
    <t xml:space="preserve">   Imputed dwelling privatisation financed by loan</t>
  </si>
  <si>
    <t xml:space="preserve">   Relates to taxes</t>
  </si>
  <si>
    <t xml:space="preserve">   Relates to D.63</t>
  </si>
  <si>
    <t xml:space="preserve">   Relates to other items (P.2, D.1, P.51)</t>
  </si>
  <si>
    <t>Claim cancellation against Health Insurance fund</t>
  </si>
  <si>
    <t>2019:Antenna Hungaria (55 HUF Bn), MVM (15,1 HUF bn), Ózdi Acélművek (11 HUF Bn), Mezőhegyes (8 HUF Bn)</t>
  </si>
  <si>
    <t>2016: growth-related corporate income tax credit</t>
  </si>
  <si>
    <t xml:space="preserve">Timing issue of inter-government transactions </t>
  </si>
  <si>
    <t>Repurchase of flats by the tenants managed by Nemzeti Eszközkezelő Zrt. is included here</t>
  </si>
  <si>
    <t>2019-2020: relates mainly to Pre-natal Funding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</si>
</sst>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10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794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alignment horizontal="right"/>
      <protection locked="0"/>
    </xf>
    <xf numFmtId="3" fontId="59" fillId="2" borderId="32" xfId="1" applyNumberFormat="1" applyFont="1" applyFill="1" applyBorder="1" applyAlignment="1" applyProtection="1">
      <alignment horizontal="right"/>
      <protection locked="0"/>
    </xf>
    <xf numFmtId="3" fontId="59" fillId="2" borderId="33" xfId="1" applyNumberFormat="1" applyFont="1" applyFill="1" applyBorder="1" applyAlignment="1" applyProtection="1">
      <alignment horizontal="right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2" borderId="33" xfId="1" applyNumberFormat="1" applyFont="1" applyFill="1" applyBorder="1" applyAlignment="1" applyProtection="1">
      <protection locked="0"/>
    </xf>
    <xf numFmtId="3" fontId="59" fillId="0" borderId="91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2" xfId="1" applyNumberFormat="1" applyFont="1" applyFill="1" applyBorder="1" applyAlignment="1" applyProtection="1">
      <protection locked="0"/>
    </xf>
    <xf numFmtId="3" fontId="6" fillId="2" borderId="102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2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8" xfId="0" applyFont="1" applyFill="1" applyBorder="1" applyAlignment="1" applyProtection="1"/>
    <xf numFmtId="0" fontId="9" fillId="0" borderId="109" xfId="0" applyFont="1" applyFill="1" applyBorder="1" applyAlignment="1" applyProtection="1">
      <alignment horizontal="center"/>
    </xf>
    <xf numFmtId="0" fontId="9" fillId="0" borderId="107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15" fillId="0" borderId="105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7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6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1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7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49" fontId="9" fillId="0" borderId="66" xfId="0" applyNumberFormat="1" applyFont="1" applyFill="1" applyBorder="1" applyAlignment="1" applyProtection="1">
      <alignment horizontal="center"/>
      <protection locked="0"/>
    </xf>
    <xf numFmtId="3" fontId="19" fillId="0" borderId="1" xfId="1" applyNumberFormat="1" applyFont="1" applyFill="1" applyBorder="1" applyAlignment="1" applyProtection="1">
      <alignment horizontal="right"/>
      <protection locked="0"/>
    </xf>
    <xf numFmtId="3" fontId="19" fillId="0" borderId="61" xfId="1" applyNumberFormat="1" applyFont="1" applyFill="1" applyBorder="1" applyAlignment="1" applyProtection="1">
      <alignment horizontal="right"/>
      <protection locked="0"/>
    </xf>
    <xf numFmtId="3" fontId="11" fillId="0" borderId="35" xfId="1" applyNumberFormat="1" applyFont="1" applyFill="1" applyBorder="1" applyAlignment="1" applyProtection="1">
      <alignment horizontal="right"/>
      <protection locked="0"/>
    </xf>
    <xf numFmtId="3" fontId="6" fillId="0" borderId="35" xfId="1" quotePrefix="1" applyNumberFormat="1" applyFont="1" applyFill="1" applyBorder="1" applyAlignment="1" applyProtection="1">
      <alignment horizontal="right"/>
      <protection locked="0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17" fillId="6" borderId="100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10" xfId="5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8" xfId="5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49" fontId="85" fillId="0" borderId="131" xfId="4" applyNumberFormat="1" applyFont="1" applyFill="1" applyBorder="1" applyAlignment="1" applyProtection="1">
      <alignment horizontal="left" vertical="center"/>
    </xf>
    <xf numFmtId="49" fontId="16" fillId="0" borderId="110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6" xfId="5" applyFont="1" applyBorder="1" applyAlignment="1" applyProtection="1">
      <alignment horizontal="center"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16" xfId="4" applyNumberFormat="1" applyFont="1" applyFill="1" applyBorder="1" applyAlignment="1" applyProtection="1">
      <alignment horizontal="center" vertical="center"/>
    </xf>
    <xf numFmtId="0" fontId="16" fillId="7" borderId="116" xfId="5" applyFont="1" applyFill="1" applyBorder="1" applyAlignment="1" applyProtection="1">
      <alignment vertical="center"/>
    </xf>
    <xf numFmtId="0" fontId="16" fillId="0" borderId="116" xfId="5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0" fontId="16" fillId="0" borderId="117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vertical="center"/>
    </xf>
    <xf numFmtId="0" fontId="16" fillId="0" borderId="100" xfId="5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horizontal="center" vertical="center"/>
    </xf>
    <xf numFmtId="0" fontId="16" fillId="7" borderId="134" xfId="5" applyFont="1" applyFill="1" applyBorder="1" applyAlignment="1" applyProtection="1">
      <alignment vertical="center"/>
    </xf>
    <xf numFmtId="0" fontId="16" fillId="0" borderId="134" xfId="5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horizontal="left" vertical="center"/>
    </xf>
    <xf numFmtId="0" fontId="16" fillId="0" borderId="135" xfId="5" applyFont="1" applyBorder="1" applyAlignment="1" applyProtection="1">
      <alignment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7" xfId="5" applyFont="1" applyBorder="1" applyAlignment="1" applyProtection="1">
      <alignment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0" fontId="16" fillId="0" borderId="131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0" borderId="143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8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Protection="1"/>
    <xf numFmtId="0" fontId="9" fillId="0" borderId="90" xfId="0" applyFont="1" applyFill="1" applyBorder="1" applyProtection="1">
      <protection locked="0"/>
    </xf>
    <xf numFmtId="0" fontId="9" fillId="0" borderId="92" xfId="0" applyFont="1" applyFill="1" applyBorder="1" applyProtection="1"/>
    <xf numFmtId="0" fontId="9" fillId="0" borderId="92" xfId="0" applyFont="1" applyFill="1" applyBorder="1" applyProtection="1">
      <protection locked="0"/>
    </xf>
    <xf numFmtId="0" fontId="79" fillId="6" borderId="144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2" xfId="1" applyNumberFormat="1" applyFont="1" applyFill="1" applyBorder="1" applyAlignment="1" applyProtection="1">
      <alignment horizontal="right"/>
      <protection locked="0"/>
    </xf>
    <xf numFmtId="3" fontId="13" fillId="4" borderId="93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4" xfId="0" applyFont="1" applyFill="1" applyBorder="1" applyProtection="1"/>
    <xf numFmtId="0" fontId="90" fillId="0" borderId="88" xfId="0" applyFont="1" applyFill="1" applyBorder="1" applyProtection="1"/>
    <xf numFmtId="0" fontId="92" fillId="0" borderId="155" xfId="0" applyFont="1" applyFill="1" applyBorder="1" applyAlignment="1" applyProtection="1">
      <alignment horizontal="center" vertical="center" wrapText="1"/>
    </xf>
    <xf numFmtId="0" fontId="92" fillId="0" borderId="150" xfId="0" applyFont="1" applyFill="1" applyBorder="1" applyAlignment="1" applyProtection="1">
      <alignment horizontal="center" vertical="center" wrapText="1"/>
    </xf>
    <xf numFmtId="0" fontId="92" fillId="0" borderId="94" xfId="0" applyFont="1" applyFill="1" applyBorder="1" applyAlignment="1" applyProtection="1">
      <alignment horizontal="center" vertical="center" wrapText="1"/>
    </xf>
    <xf numFmtId="0" fontId="92" fillId="0" borderId="152" xfId="0" applyFont="1" applyFill="1" applyBorder="1" applyAlignment="1" applyProtection="1">
      <alignment horizontal="center" vertical="center" wrapText="1"/>
    </xf>
    <xf numFmtId="0" fontId="92" fillId="0" borderId="156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4" xfId="0" applyFont="1" applyFill="1" applyBorder="1" applyAlignment="1" applyProtection="1">
      <alignment horizontal="center" vertical="center" wrapText="1"/>
    </xf>
    <xf numFmtId="0" fontId="6" fillId="0" borderId="149" xfId="0" applyFont="1" applyFill="1" applyBorder="1" applyAlignment="1" applyProtection="1">
      <alignment horizontal="right" vertical="center"/>
    </xf>
    <xf numFmtId="0" fontId="6" fillId="0" borderId="151" xfId="0" applyFont="1" applyFill="1" applyBorder="1" applyAlignment="1" applyProtection="1">
      <alignment horizontal="right" vertical="center"/>
    </xf>
    <xf numFmtId="0" fontId="6" fillId="0" borderId="153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7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81" fillId="0" borderId="158" xfId="0" applyFont="1" applyFill="1" applyBorder="1" applyAlignment="1" applyProtection="1">
      <alignment horizontal="right"/>
    </xf>
    <xf numFmtId="0" fontId="81" fillId="0" borderId="159" xfId="0" applyFont="1" applyFill="1" applyBorder="1" applyAlignment="1" applyProtection="1">
      <alignment horizontal="right"/>
    </xf>
    <xf numFmtId="0" fontId="106" fillId="0" borderId="0" xfId="0" applyFont="1" applyFill="1" applyProtection="1">
      <protection locked="0"/>
    </xf>
    <xf numFmtId="0" fontId="107" fillId="0" borderId="0" xfId="0" applyFont="1" applyFill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Continuous"/>
      <protection locked="0"/>
    </xf>
    <xf numFmtId="0" fontId="108" fillId="4" borderId="4" xfId="0" applyFont="1" applyFill="1" applyBorder="1" applyAlignment="1" applyProtection="1">
      <alignment horizontal="left"/>
      <protection locked="0"/>
    </xf>
    <xf numFmtId="0" fontId="2" fillId="4" borderId="40" xfId="0" applyFont="1" applyFill="1" applyBorder="1" applyAlignment="1" applyProtection="1">
      <alignment horizontal="centerContinuous"/>
      <protection locked="0"/>
    </xf>
    <xf numFmtId="0" fontId="2" fillId="4" borderId="40" xfId="0" applyFont="1" applyFill="1" applyBorder="1" applyAlignment="1" applyProtection="1">
      <alignment horizontal="left"/>
      <protection locked="0"/>
    </xf>
    <xf numFmtId="0" fontId="109" fillId="4" borderId="40" xfId="0" applyFont="1" applyFill="1" applyBorder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4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5" fillId="0" borderId="148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5" xfId="0" applyFont="1" applyFill="1" applyBorder="1" applyAlignment="1" applyProtection="1">
      <alignment horizontal="center" wrapText="1"/>
    </xf>
    <xf numFmtId="49" fontId="16" fillId="7" borderId="142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49" fontId="16" fillId="7" borderId="128" xfId="4" applyNumberFormat="1" applyFont="1" applyFill="1" applyBorder="1" applyAlignment="1" applyProtection="1">
      <alignment horizontal="center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10" borderId="128" xfId="4" applyNumberFormat="1" applyFont="1" applyFill="1" applyBorder="1" applyAlignment="1" applyProtection="1">
      <alignment horizontal="center"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0" fontId="16" fillId="2" borderId="128" xfId="5" applyFont="1" applyFill="1" applyBorder="1" applyAlignment="1" applyProtection="1">
      <alignment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  <xf numFmtId="49" fontId="16" fillId="7" borderId="121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0" borderId="121" xfId="4" applyNumberFormat="1" applyFont="1" applyFill="1" applyBorder="1" applyAlignment="1" applyProtection="1">
      <alignment horizontal="center" vertical="center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7" borderId="121" xfId="4" applyNumberFormat="1" applyFont="1" applyFill="1" applyBorder="1" applyAlignment="1" applyProtection="1">
      <alignment horizontal="left"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13" xfId="4" applyNumberFormat="1" applyFont="1" applyFill="1" applyBorder="1" applyAlignment="1" applyProtection="1">
      <alignment horizontal="center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3" borderId="121" xfId="4" applyNumberFormat="1" applyFont="1" applyFill="1" applyBorder="1" applyAlignment="1" applyProtection="1">
      <alignment horizontal="left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1" xfId="4" applyNumberFormat="1" applyFont="1" applyFill="1" applyBorder="1" applyAlignment="1" applyProtection="1">
      <alignment horizontal="center" vertical="center"/>
    </xf>
    <xf numFmtId="0" fontId="16" fillId="0" borderId="116" xfId="5" applyFont="1" applyBorder="1" applyAlignment="1" applyProtection="1">
      <alignment vertical="center"/>
    </xf>
    <xf numFmtId="0" fontId="16" fillId="0" borderId="134" xfId="5" applyFont="1" applyBorder="1" applyAlignment="1" applyProtection="1">
      <alignment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3" xfId="4" applyNumberFormat="1" applyFont="1" applyFill="1" applyBorder="1" applyAlignment="1" applyProtection="1">
      <alignment horizontal="center" vertical="center"/>
    </xf>
    <xf numFmtId="49" fontId="16" fillId="0" borderId="134" xfId="4" applyNumberFormat="1" applyFont="1" applyFill="1" applyBorder="1" applyAlignment="1" applyProtection="1">
      <alignment vertical="center"/>
    </xf>
    <xf numFmtId="49" fontId="16" fillId="0" borderId="135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3" xfId="4" applyNumberFormat="1" applyFont="1" applyFill="1" applyBorder="1" applyAlignment="1" applyProtection="1">
      <alignment vertical="center"/>
    </xf>
    <xf numFmtId="49" fontId="16" fillId="0" borderId="124" xfId="4" applyNumberFormat="1" applyFont="1" applyFill="1" applyBorder="1" applyAlignment="1" applyProtection="1">
      <alignment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12" borderId="128" xfId="4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0" borderId="121" xfId="4" applyNumberFormat="1" applyFont="1" applyFill="1" applyBorder="1" applyAlignment="1" applyProtection="1">
      <alignment horizontal="left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85" fillId="12" borderId="121" xfId="4" applyNumberFormat="1" applyFont="1" applyFill="1" applyBorder="1" applyAlignment="1" applyProtection="1">
      <alignment horizontal="center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16" fillId="3" borderId="128" xfId="4" applyNumberFormat="1" applyFont="1" applyFill="1" applyBorder="1" applyAlignment="1" applyProtection="1">
      <alignment horizontal="left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85" fillId="0" borderId="128" xfId="4" applyNumberFormat="1" applyFont="1" applyFill="1" applyBorder="1" applyAlignment="1" applyProtection="1">
      <alignment horizontal="center"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21" xfId="5" applyNumberFormat="1" applyFont="1" applyFill="1" applyBorder="1" applyAlignment="1" applyProtection="1">
      <alignment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16" fillId="11" borderId="113" xfId="5" applyNumberFormat="1" applyFont="1" applyFill="1" applyBorder="1" applyAlignment="1" applyProtection="1">
      <alignment horizontal="left" vertical="center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0" fontId="84" fillId="8" borderId="113" xfId="4" quotePrefix="1" applyNumberFormat="1" applyFont="1" applyFill="1" applyBorder="1" applyAlignment="1" applyProtection="1">
      <alignment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49" fontId="16" fillId="9" borderId="113" xfId="5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15" xfId="5" applyFont="1" applyBorder="1" applyAlignment="1" applyProtection="1">
      <alignment horizontal="center" vertical="center" wrapText="1"/>
    </xf>
    <xf numFmtId="0" fontId="16" fillId="0" borderId="122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0" fontId="16" fillId="0" borderId="133" xfId="5" applyFont="1" applyBorder="1" applyAlignment="1" applyProtection="1">
      <alignment horizontal="center" vertical="center" wrapText="1"/>
    </xf>
    <xf numFmtId="49" fontId="16" fillId="0" borderId="116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0" fontId="84" fillId="8" borderId="121" xfId="4" quotePrefix="1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21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10" borderId="121" xfId="5" applyNumberFormat="1" applyFont="1" applyFill="1" applyBorder="1" applyAlignment="1" applyProtection="1">
      <alignment horizontal="center" vertical="center"/>
    </xf>
  </cellXfs>
  <cellStyles count="10">
    <cellStyle name="Comma 2" xfId="6"/>
    <cellStyle name="Ezres" xfId="1" builtinId="3"/>
    <cellStyle name="Ezres 2" xfId="9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9525</xdr:rowOff>
    </xdr:from>
    <xdr:to>
      <xdr:col>10</xdr:col>
      <xdr:colOff>9525</xdr:colOff>
      <xdr:row>0</xdr:row>
      <xdr:rowOff>9525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3952875" y="9525"/>
          <a:ext cx="17697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0"/>
  <sheetViews>
    <sheetView showGridLines="0" tabSelected="1" defaultGridColor="0" colorId="22" zoomScaleNormal="100" zoomScaleSheetLayoutView="50" zoomScalePageLayoutView="60" workbookViewId="0">
      <selection activeCell="H21" sqref="H21"/>
    </sheetView>
  </sheetViews>
  <sheetFormatPr defaultColWidth="9.77734375" defaultRowHeight="15"/>
  <cols>
    <col min="1" max="1" width="12.44140625" style="23" customWidth="1"/>
    <col min="2" max="2" width="3.77734375" style="23" customWidth="1"/>
    <col min="3" max="3" width="35.44140625" style="23" customWidth="1"/>
    <col min="4" max="4" width="11" style="23" customWidth="1"/>
    <col min="5" max="5" width="37.109375" style="23" customWidth="1"/>
    <col min="6" max="6" width="10.77734375" style="23" customWidth="1"/>
    <col min="7" max="8" width="10.6640625" style="23" customWidth="1"/>
    <col min="9" max="9" width="27.6640625" style="23" customWidth="1"/>
    <col min="10" max="10" width="51.218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9.21875" style="23" customWidth="1"/>
    <col min="15" max="15" width="4.44140625" style="23" bestFit="1" customWidth="1"/>
    <col min="16" max="16" width="12.6640625" style="23" customWidth="1"/>
    <col min="17" max="17" width="4.44140625" style="23" bestFit="1" customWidth="1"/>
    <col min="18" max="18" width="11.33203125" style="23" customWidth="1"/>
    <col min="19" max="21" width="9.77734375" style="23"/>
    <col min="22" max="22" width="10" style="23" customWidth="1"/>
    <col min="23" max="49" width="9.77734375" style="23"/>
    <col min="50" max="50" width="14.6640625" style="23" customWidth="1"/>
    <col min="51" max="51" width="14.6640625" style="23" hidden="1" customWidth="1"/>
    <col min="52" max="56" width="0.21875" style="23" hidden="1" customWidth="1"/>
    <col min="57" max="57" width="14.6640625" style="23" hidden="1" customWidth="1"/>
    <col min="58" max="16384" width="9.77734375" style="23"/>
  </cols>
  <sheetData>
    <row r="1" spans="1:55" ht="40.5" thickBot="1">
      <c r="A1" s="238"/>
      <c r="B1" s="464"/>
      <c r="C1" s="465"/>
      <c r="D1" s="465"/>
      <c r="E1" s="465"/>
      <c r="F1" s="464"/>
      <c r="G1" s="465"/>
      <c r="H1" s="465"/>
      <c r="I1" s="465"/>
      <c r="J1" s="465"/>
      <c r="K1" s="466"/>
      <c r="L1" s="466"/>
      <c r="M1" s="377"/>
      <c r="N1" s="687">
        <f>IF(SUM('Table 1'!N3+'Table 2A'!N3+'Table 2B'!N3+'Table 2C'!N3+'Table 2D'!N3+'Table 3A'!N3+'Table 3B'!N3+'Table 3C'!N3+'Table 3D'!N3+'Table 3E'!N3+'Table 4'!N3)=0,0,"check sheet vintage!")</f>
        <v>0</v>
      </c>
      <c r="O1" s="696" t="s">
        <v>802</v>
      </c>
      <c r="P1" s="697"/>
      <c r="Q1" s="697"/>
      <c r="R1" s="698"/>
      <c r="AZ1" s="654"/>
      <c r="BA1" s="655" t="str">
        <f t="shared" ref="BA1:BA29" si="0">"Member State: "&amp;BC1</f>
        <v>Member State: XXXX</v>
      </c>
      <c r="BB1" s="656" t="s">
        <v>1208</v>
      </c>
      <c r="BC1" s="657" t="s">
        <v>842</v>
      </c>
    </row>
    <row r="2" spans="1:55" ht="31.5" customHeight="1">
      <c r="A2" s="236"/>
      <c r="B2" s="464"/>
      <c r="C2" s="465"/>
      <c r="D2" s="465"/>
      <c r="E2" s="465"/>
      <c r="F2" s="464"/>
      <c r="G2" s="465"/>
      <c r="H2" s="465"/>
      <c r="I2" s="465"/>
      <c r="J2" s="465"/>
      <c r="K2" s="466"/>
      <c r="L2" s="466"/>
      <c r="M2" s="377"/>
      <c r="N2" s="685" t="s">
        <v>1230</v>
      </c>
      <c r="O2" s="651" t="s">
        <v>803</v>
      </c>
      <c r="P2" s="644" t="str">
        <f>IF(LEFT('Table 1'!E41,2)="OK","OK","not fully completed!")</f>
        <v>OK</v>
      </c>
      <c r="Q2" s="651" t="s">
        <v>808</v>
      </c>
      <c r="R2" s="645" t="str">
        <f>IF(LEFT('Table 3A'!D59,2)="OK","OK","not fully completed!")</f>
        <v>OK</v>
      </c>
      <c r="AZ2" s="654"/>
      <c r="BA2" s="655" t="str">
        <f t="shared" si="0"/>
        <v>Member State: Belgium</v>
      </c>
      <c r="BB2" s="657" t="s">
        <v>817</v>
      </c>
      <c r="BC2" s="657" t="s">
        <v>844</v>
      </c>
    </row>
    <row r="3" spans="1:55" ht="31.5" customHeight="1">
      <c r="A3" s="235"/>
      <c r="B3" s="464"/>
      <c r="C3" s="465"/>
      <c r="D3" s="465"/>
      <c r="E3" s="465"/>
      <c r="F3" s="464"/>
      <c r="G3" s="465"/>
      <c r="H3" s="465"/>
      <c r="I3" s="465"/>
      <c r="J3" s="465"/>
      <c r="K3" s="466"/>
      <c r="L3" s="466"/>
      <c r="M3" s="377"/>
      <c r="N3" s="467"/>
      <c r="O3" s="652" t="s">
        <v>804</v>
      </c>
      <c r="P3" s="646" t="str">
        <f>IF(LEFT('Table 2A'!D72,2)="OK","OK","not fully completed!")</f>
        <v>OK</v>
      </c>
      <c r="Q3" s="652" t="s">
        <v>809</v>
      </c>
      <c r="R3" s="647" t="str">
        <f>IF(LEFT('Table 3B'!D64,2)="OK","OK","not fully completed!")</f>
        <v>OK</v>
      </c>
      <c r="AZ3" s="654"/>
      <c r="BA3" s="655" t="str">
        <f t="shared" si="0"/>
        <v>Member State: Bulgaria</v>
      </c>
      <c r="BB3" s="657" t="s">
        <v>821</v>
      </c>
      <c r="BC3" s="657" t="s">
        <v>845</v>
      </c>
    </row>
    <row r="4" spans="1:55" ht="41.25">
      <c r="A4" s="377"/>
      <c r="B4" s="468"/>
      <c r="C4" s="469" t="s">
        <v>0</v>
      </c>
      <c r="D4" s="469"/>
      <c r="E4" s="470"/>
      <c r="F4" s="470"/>
      <c r="G4" s="471"/>
      <c r="H4" s="471"/>
      <c r="I4" s="471"/>
      <c r="J4" s="471"/>
      <c r="K4" s="471"/>
      <c r="L4" s="471"/>
      <c r="M4" s="377"/>
      <c r="N4" s="377"/>
      <c r="O4" s="652" t="s">
        <v>805</v>
      </c>
      <c r="P4" s="646" t="str">
        <f>IF(LEFT('Table 2B'!D51,2)="OK","OK","not fully completed!")</f>
        <v>OK</v>
      </c>
      <c r="Q4" s="652" t="s">
        <v>810</v>
      </c>
      <c r="R4" s="647" t="str">
        <f>IF(LEFT('Table 3C'!D64,2)="OK","OK","not fully completed!")</f>
        <v>OK</v>
      </c>
      <c r="AZ4" s="654"/>
      <c r="BA4" s="655" t="str">
        <f t="shared" si="0"/>
        <v>Member State: Czechia</v>
      </c>
      <c r="BB4" s="657" t="s">
        <v>818</v>
      </c>
      <c r="BC4" s="657" t="s">
        <v>1218</v>
      </c>
    </row>
    <row r="5" spans="1:55" ht="42">
      <c r="A5" s="472"/>
      <c r="B5" s="468"/>
      <c r="C5" s="660" t="s">
        <v>779</v>
      </c>
      <c r="D5" s="474"/>
      <c r="E5" s="470"/>
      <c r="F5" s="470"/>
      <c r="G5" s="471"/>
      <c r="H5" s="471"/>
      <c r="I5" s="471"/>
      <c r="J5" s="471"/>
      <c r="K5" s="471"/>
      <c r="L5" s="471"/>
      <c r="M5" s="377"/>
      <c r="N5" s="377"/>
      <c r="O5" s="652" t="s">
        <v>806</v>
      </c>
      <c r="P5" s="646" t="str">
        <f>IF(LEFT('Table 2C'!D53,2)="OK","OK","not fully completed!")</f>
        <v>OK</v>
      </c>
      <c r="Q5" s="652" t="s">
        <v>811</v>
      </c>
      <c r="R5" s="647" t="str">
        <f>IF(LEFT('Table 3D'!D64,2)="OK","OK","not fully completed!")</f>
        <v>OK</v>
      </c>
      <c r="AZ5" s="654"/>
      <c r="BA5" s="655" t="str">
        <f t="shared" si="0"/>
        <v>Member State: Denmark</v>
      </c>
      <c r="BB5" s="657" t="s">
        <v>822</v>
      </c>
      <c r="BC5" s="657" t="s">
        <v>848</v>
      </c>
    </row>
    <row r="6" spans="1:55" ht="42.75" thickBot="1">
      <c r="A6" s="472"/>
      <c r="B6" s="468"/>
      <c r="C6" s="660" t="s">
        <v>91</v>
      </c>
      <c r="D6" s="474"/>
      <c r="E6" s="470"/>
      <c r="F6" s="470"/>
      <c r="G6" s="471"/>
      <c r="H6" s="471"/>
      <c r="I6" s="471"/>
      <c r="J6" s="471"/>
      <c r="K6" s="471"/>
      <c r="L6" s="471"/>
      <c r="M6" s="377"/>
      <c r="N6" s="377"/>
      <c r="O6" s="653" t="s">
        <v>807</v>
      </c>
      <c r="P6" s="648" t="str">
        <f>IF(LEFT('Table 2D'!D53,2)="OK","OK","not fully completed!")</f>
        <v>OK</v>
      </c>
      <c r="Q6" s="652" t="s">
        <v>812</v>
      </c>
      <c r="R6" s="647" t="str">
        <f>IF(LEFT('Table 3E'!D64,2)="OK","OK","not fully completed!")</f>
        <v>OK</v>
      </c>
      <c r="AZ6" s="654"/>
      <c r="BA6" s="655" t="str">
        <f t="shared" si="0"/>
        <v>Member State: Germany</v>
      </c>
      <c r="BB6" s="657" t="s">
        <v>820</v>
      </c>
      <c r="BC6" s="657" t="s">
        <v>853</v>
      </c>
    </row>
    <row r="7" spans="1:55" ht="42.75" thickBot="1">
      <c r="A7" s="377"/>
      <c r="B7" s="468"/>
      <c r="C7" s="473"/>
      <c r="D7" s="475"/>
      <c r="E7" s="476"/>
      <c r="F7" s="377"/>
      <c r="G7" s="477"/>
      <c r="H7" s="477"/>
      <c r="I7" s="477"/>
      <c r="J7" s="471"/>
      <c r="K7" s="471"/>
      <c r="L7" s="471"/>
      <c r="M7" s="377"/>
      <c r="N7" s="377"/>
      <c r="O7" s="649"/>
      <c r="P7" s="649"/>
      <c r="Q7" s="653" t="s">
        <v>813</v>
      </c>
      <c r="R7" s="650" t="str">
        <f>IF(LEFT('Table 4'!F44,2)="OK","OK","not fully completed!")</f>
        <v>OK</v>
      </c>
      <c r="AZ7" s="654"/>
      <c r="BA7" s="655" t="str">
        <f t="shared" si="0"/>
        <v>Member State: Estonia</v>
      </c>
      <c r="BB7" s="657" t="s">
        <v>823</v>
      </c>
      <c r="BC7" s="657" t="s">
        <v>849</v>
      </c>
    </row>
    <row r="8" spans="1:55" ht="10.5" customHeight="1" thickBot="1">
      <c r="A8" s="377"/>
      <c r="B8" s="468"/>
      <c r="C8" s="473"/>
      <c r="D8" s="478"/>
      <c r="E8" s="479"/>
      <c r="F8" s="479"/>
      <c r="G8" s="480"/>
      <c r="H8" s="480"/>
      <c r="I8" s="480"/>
      <c r="J8" s="471"/>
      <c r="K8" s="471"/>
      <c r="L8" s="471"/>
      <c r="M8" s="377"/>
      <c r="N8" s="377"/>
      <c r="AZ8" s="654"/>
      <c r="BA8" s="655" t="str">
        <f t="shared" si="0"/>
        <v>Member State: Ireland</v>
      </c>
      <c r="BB8" s="657" t="s">
        <v>829</v>
      </c>
      <c r="BC8" s="657" t="s">
        <v>855</v>
      </c>
    </row>
    <row r="9" spans="1:55" ht="10.5" customHeight="1">
      <c r="A9" s="377"/>
      <c r="B9" s="468"/>
      <c r="C9" s="473"/>
      <c r="D9" s="475"/>
      <c r="E9" s="476"/>
      <c r="F9" s="476"/>
      <c r="G9" s="477"/>
      <c r="H9" s="477"/>
      <c r="I9" s="477"/>
      <c r="J9" s="471"/>
      <c r="K9" s="471"/>
      <c r="L9" s="471"/>
      <c r="M9" s="377"/>
      <c r="N9" s="377"/>
      <c r="AZ9" s="654"/>
      <c r="BA9" s="655" t="str">
        <f t="shared" si="0"/>
        <v>Member State: Greece</v>
      </c>
      <c r="BB9" s="657" t="s">
        <v>824</v>
      </c>
      <c r="BC9" s="657" t="s">
        <v>852</v>
      </c>
    </row>
    <row r="10" spans="1:55" ht="42">
      <c r="A10" s="472"/>
      <c r="B10" s="481"/>
      <c r="C10" s="659" t="s">
        <v>780</v>
      </c>
      <c r="D10" s="475"/>
      <c r="E10" s="476"/>
      <c r="F10" s="476"/>
      <c r="G10" s="477"/>
      <c r="H10" s="477"/>
      <c r="I10" s="477"/>
      <c r="J10" s="471"/>
      <c r="K10" s="482"/>
      <c r="L10" s="471"/>
      <c r="M10" s="377"/>
      <c r="N10" s="377"/>
      <c r="AZ10" s="654"/>
      <c r="BA10" s="655" t="str">
        <f t="shared" si="0"/>
        <v>Member State: Spain</v>
      </c>
      <c r="BB10" s="657" t="s">
        <v>840</v>
      </c>
      <c r="BC10" s="657" t="s">
        <v>865</v>
      </c>
    </row>
    <row r="11" spans="1:55" ht="33" customHeight="1">
      <c r="A11" s="377"/>
      <c r="B11" s="468"/>
      <c r="C11" s="695"/>
      <c r="D11" s="695"/>
      <c r="E11" s="695"/>
      <c r="F11" s="695"/>
      <c r="G11" s="695"/>
      <c r="H11" s="695"/>
      <c r="I11" s="695"/>
      <c r="J11" s="695"/>
      <c r="K11" s="471"/>
      <c r="L11" s="471"/>
      <c r="M11" s="377"/>
      <c r="N11" s="377"/>
      <c r="AZ11" s="654"/>
      <c r="BA11" s="655" t="str">
        <f t="shared" si="0"/>
        <v>Member State: France</v>
      </c>
      <c r="BB11" s="657" t="s">
        <v>825</v>
      </c>
      <c r="BC11" s="657" t="s">
        <v>851</v>
      </c>
    </row>
    <row r="12" spans="1:55" ht="13.5" customHeight="1">
      <c r="A12" s="377"/>
      <c r="B12" s="468"/>
      <c r="C12" s="377"/>
      <c r="D12" s="377"/>
      <c r="E12" s="483"/>
      <c r="F12" s="234"/>
      <c r="G12" s="484"/>
      <c r="H12" s="471"/>
      <c r="I12" s="471"/>
      <c r="J12" s="471"/>
      <c r="K12" s="471"/>
      <c r="L12" s="471"/>
      <c r="M12" s="377"/>
      <c r="N12" s="377"/>
      <c r="AZ12" s="654"/>
      <c r="BA12" s="655" t="str">
        <f t="shared" si="0"/>
        <v>Member State: Croatia</v>
      </c>
      <c r="BB12" s="657" t="s">
        <v>828</v>
      </c>
      <c r="BC12" s="657" t="s">
        <v>846</v>
      </c>
    </row>
    <row r="13" spans="1:55" ht="33.75">
      <c r="B13" s="468"/>
      <c r="C13" s="160"/>
      <c r="D13" s="377"/>
      <c r="E13" s="658" t="s">
        <v>1236</v>
      </c>
      <c r="F13" s="496"/>
      <c r="G13" s="496"/>
      <c r="H13" s="496"/>
      <c r="I13" s="496"/>
      <c r="J13" s="159"/>
      <c r="K13" s="12"/>
      <c r="L13" s="12"/>
      <c r="AZ13" s="654"/>
      <c r="BA13" s="655" t="str">
        <f t="shared" si="0"/>
        <v>Member State: Italy</v>
      </c>
      <c r="BB13" s="657" t="s">
        <v>830</v>
      </c>
      <c r="BC13" s="657" t="s">
        <v>856</v>
      </c>
    </row>
    <row r="14" spans="1:55" ht="33.75">
      <c r="B14" s="468"/>
      <c r="C14" s="160"/>
      <c r="E14" s="161" t="s">
        <v>1237</v>
      </c>
      <c r="F14" s="497"/>
      <c r="G14" s="498"/>
      <c r="H14" s="498"/>
      <c r="I14" s="498"/>
      <c r="J14" s="494" t="s">
        <v>441</v>
      </c>
      <c r="K14" s="12"/>
      <c r="L14" s="12"/>
      <c r="AZ14" s="654"/>
      <c r="BA14" s="655" t="str">
        <f t="shared" si="0"/>
        <v>Member State: Cyprus</v>
      </c>
      <c r="BB14" s="657" t="s">
        <v>819</v>
      </c>
      <c r="BC14" s="657" t="s">
        <v>847</v>
      </c>
    </row>
    <row r="15" spans="1:55" ht="31.5">
      <c r="A15" s="377"/>
      <c r="B15" s="468"/>
      <c r="C15" s="346"/>
      <c r="D15" s="377"/>
      <c r="E15" s="485" t="s">
        <v>82</v>
      </c>
      <c r="F15" s="377"/>
      <c r="G15" s="486"/>
      <c r="H15" s="377"/>
      <c r="I15" s="377"/>
      <c r="J15" s="377"/>
      <c r="K15" s="377"/>
      <c r="L15" s="377"/>
      <c r="M15" s="377"/>
      <c r="N15" s="377"/>
      <c r="AZ15" s="654"/>
      <c r="BA15" s="655" t="str">
        <f t="shared" si="0"/>
        <v>Member State: Latvia</v>
      </c>
      <c r="BB15" s="657" t="s">
        <v>833</v>
      </c>
      <c r="BC15" s="657" t="s">
        <v>857</v>
      </c>
    </row>
    <row r="16" spans="1:55" ht="31.5">
      <c r="A16" s="377"/>
      <c r="B16" s="468"/>
      <c r="C16" s="346"/>
      <c r="D16" s="485"/>
      <c r="E16" s="377"/>
      <c r="F16" s="377"/>
      <c r="G16" s="486"/>
      <c r="H16" s="377"/>
      <c r="I16" s="377"/>
      <c r="J16" s="377"/>
      <c r="K16" s="377"/>
      <c r="L16" s="377"/>
      <c r="M16" s="377"/>
      <c r="N16" s="377"/>
      <c r="AZ16" s="654"/>
      <c r="BA16" s="655" t="str">
        <f t="shared" si="0"/>
        <v>Member State: Lithuania</v>
      </c>
      <c r="BB16" s="657" t="s">
        <v>831</v>
      </c>
      <c r="BC16" s="657" t="s">
        <v>858</v>
      </c>
    </row>
    <row r="17" spans="1:60" ht="30">
      <c r="A17" s="377"/>
      <c r="B17" s="468"/>
      <c r="C17" s="487" t="s">
        <v>785</v>
      </c>
      <c r="D17" s="487"/>
      <c r="E17" s="488"/>
      <c r="F17" s="488"/>
      <c r="G17" s="488"/>
      <c r="H17" s="488"/>
      <c r="I17" s="488"/>
      <c r="J17" s="488"/>
      <c r="K17" s="377"/>
      <c r="L17" s="377"/>
      <c r="M17" s="377"/>
      <c r="N17" s="377"/>
      <c r="AZ17" s="654"/>
      <c r="BA17" s="655" t="str">
        <f t="shared" si="0"/>
        <v>Member State: Luxembourg</v>
      </c>
      <c r="BB17" s="657" t="s">
        <v>832</v>
      </c>
      <c r="BC17" s="657" t="s">
        <v>859</v>
      </c>
    </row>
    <row r="18" spans="1:60" ht="30">
      <c r="A18" s="377"/>
      <c r="B18" s="468"/>
      <c r="C18" s="487"/>
      <c r="D18" s="487"/>
      <c r="E18" s="488"/>
      <c r="F18" s="488"/>
      <c r="G18" s="488"/>
      <c r="H18" s="488"/>
      <c r="I18" s="488"/>
      <c r="J18" s="488"/>
      <c r="K18" s="377"/>
      <c r="L18" s="377"/>
      <c r="M18" s="377"/>
      <c r="N18" s="377"/>
      <c r="AZ18" s="654"/>
      <c r="BA18" s="655" t="str">
        <f t="shared" si="0"/>
        <v>Member State: Hungary</v>
      </c>
      <c r="BB18" s="657" t="s">
        <v>827</v>
      </c>
      <c r="BC18" s="657" t="s">
        <v>854</v>
      </c>
    </row>
    <row r="19" spans="1:60" ht="23.25" customHeight="1">
      <c r="A19" s="274"/>
      <c r="B19" s="489"/>
      <c r="C19" s="694" t="s">
        <v>1228</v>
      </c>
      <c r="D19" s="694"/>
      <c r="E19" s="694"/>
      <c r="F19" s="694"/>
      <c r="G19" s="694"/>
      <c r="H19" s="694"/>
      <c r="I19" s="694"/>
      <c r="J19" s="694"/>
      <c r="K19" s="274"/>
      <c r="L19" s="274"/>
      <c r="M19" s="274"/>
      <c r="N19" s="274"/>
      <c r="O19" s="13"/>
      <c r="P19" s="13"/>
      <c r="AZ19" s="654"/>
      <c r="BA19" s="655" t="str">
        <f t="shared" si="0"/>
        <v>Member State: Malta</v>
      </c>
      <c r="BB19" s="657" t="s">
        <v>834</v>
      </c>
      <c r="BC19" s="657" t="s">
        <v>860</v>
      </c>
    </row>
    <row r="20" spans="1:60" ht="23.25" customHeight="1">
      <c r="A20" s="274"/>
      <c r="B20" s="489"/>
      <c r="C20" s="694"/>
      <c r="D20" s="694"/>
      <c r="E20" s="694"/>
      <c r="F20" s="694"/>
      <c r="G20" s="694"/>
      <c r="H20" s="694"/>
      <c r="I20" s="694"/>
      <c r="J20" s="694"/>
      <c r="K20" s="274"/>
      <c r="L20" s="274"/>
      <c r="M20" s="274"/>
      <c r="N20" s="274"/>
      <c r="O20" s="13"/>
      <c r="P20" s="13"/>
      <c r="AZ20" s="654"/>
      <c r="BA20" s="655" t="str">
        <f t="shared" si="0"/>
        <v>Member State: Netherlands</v>
      </c>
      <c r="BB20" s="657" t="s">
        <v>835</v>
      </c>
      <c r="BC20" s="657" t="s">
        <v>1223</v>
      </c>
    </row>
    <row r="21" spans="1:60" ht="30">
      <c r="A21" s="274"/>
      <c r="B21" s="489"/>
      <c r="C21" s="487"/>
      <c r="D21" s="487"/>
      <c r="E21" s="488"/>
      <c r="F21" s="488"/>
      <c r="G21" s="488"/>
      <c r="H21" s="488"/>
      <c r="I21" s="488"/>
      <c r="J21" s="488"/>
      <c r="K21" s="274"/>
      <c r="L21" s="274"/>
      <c r="M21" s="274"/>
      <c r="N21" s="274"/>
      <c r="O21" s="13"/>
      <c r="P21" s="13"/>
      <c r="AZ21" s="654"/>
      <c r="BA21" s="655" t="str">
        <f t="shared" si="0"/>
        <v>Member State: Austria</v>
      </c>
      <c r="BB21" s="657" t="s">
        <v>816</v>
      </c>
      <c r="BC21" s="657" t="s">
        <v>843</v>
      </c>
    </row>
    <row r="22" spans="1:60" ht="23.25" customHeight="1">
      <c r="A22" s="274"/>
      <c r="B22" s="377"/>
      <c r="C22" s="694" t="s">
        <v>792</v>
      </c>
      <c r="D22" s="694"/>
      <c r="E22" s="694"/>
      <c r="F22" s="694"/>
      <c r="G22" s="694"/>
      <c r="H22" s="694"/>
      <c r="I22" s="694"/>
      <c r="J22" s="694"/>
      <c r="K22" s="377"/>
      <c r="L22" s="377"/>
      <c r="M22" s="377"/>
      <c r="N22" s="377"/>
      <c r="AZ22" s="654"/>
      <c r="BA22" s="655" t="str">
        <f t="shared" si="0"/>
        <v>Member State: Poland</v>
      </c>
      <c r="BB22" s="657" t="s">
        <v>836</v>
      </c>
      <c r="BC22" s="657" t="s">
        <v>861</v>
      </c>
    </row>
    <row r="23" spans="1:60" ht="23.25" customHeight="1">
      <c r="A23" s="274"/>
      <c r="B23" s="377"/>
      <c r="C23" s="694"/>
      <c r="D23" s="694"/>
      <c r="E23" s="694"/>
      <c r="F23" s="694"/>
      <c r="G23" s="694"/>
      <c r="H23" s="694"/>
      <c r="I23" s="694"/>
      <c r="J23" s="694"/>
      <c r="K23" s="377"/>
      <c r="L23" s="377"/>
      <c r="M23" s="377"/>
      <c r="N23" s="377"/>
      <c r="AZ23" s="654"/>
      <c r="BA23" s="655" t="str">
        <f t="shared" si="0"/>
        <v>Member State: Portugal</v>
      </c>
      <c r="BB23" s="657" t="s">
        <v>837</v>
      </c>
      <c r="BC23" s="657" t="s">
        <v>862</v>
      </c>
    </row>
    <row r="24" spans="1:60" ht="30">
      <c r="A24" s="274"/>
      <c r="B24" s="377"/>
      <c r="C24" s="487"/>
      <c r="D24" s="487"/>
      <c r="E24" s="488"/>
      <c r="F24" s="488"/>
      <c r="G24" s="488"/>
      <c r="H24" s="488"/>
      <c r="I24" s="488"/>
      <c r="J24" s="488"/>
      <c r="K24" s="377"/>
      <c r="L24" s="377"/>
      <c r="M24" s="377"/>
      <c r="N24" s="377"/>
      <c r="AZ24" s="654"/>
      <c r="BA24" s="655" t="str">
        <f t="shared" si="0"/>
        <v>Member State: Romania</v>
      </c>
      <c r="BB24" s="657" t="s">
        <v>841</v>
      </c>
      <c r="BC24" s="657" t="s">
        <v>863</v>
      </c>
    </row>
    <row r="25" spans="1:60" ht="30">
      <c r="A25" s="490"/>
      <c r="B25" s="377"/>
      <c r="C25" s="491" t="s">
        <v>1</v>
      </c>
      <c r="D25" s="491"/>
      <c r="E25" s="488"/>
      <c r="F25" s="488"/>
      <c r="G25" s="488"/>
      <c r="H25" s="488"/>
      <c r="I25" s="488"/>
      <c r="J25" s="488"/>
      <c r="K25" s="377"/>
      <c r="L25" s="377"/>
      <c r="M25" s="377"/>
      <c r="N25" s="377"/>
      <c r="AZ25" s="654"/>
      <c r="BA25" s="655" t="str">
        <f t="shared" si="0"/>
        <v>Member State: Slovenia</v>
      </c>
      <c r="BB25" s="657" t="s">
        <v>814</v>
      </c>
      <c r="BC25" s="657" t="s">
        <v>864</v>
      </c>
    </row>
    <row r="26" spans="1:60" ht="30">
      <c r="A26" s="274"/>
      <c r="B26" s="489"/>
      <c r="C26" s="488"/>
      <c r="D26" s="488"/>
      <c r="E26" s="488"/>
      <c r="F26" s="488"/>
      <c r="G26" s="488"/>
      <c r="H26" s="488"/>
      <c r="I26" s="488"/>
      <c r="J26" s="488"/>
      <c r="K26" s="274"/>
      <c r="L26" s="274"/>
      <c r="M26" s="274"/>
      <c r="N26" s="377"/>
      <c r="AZ26" s="654"/>
      <c r="BA26" s="655" t="str">
        <f t="shared" si="0"/>
        <v>Member State: Slovakia</v>
      </c>
      <c r="BB26" s="657" t="s">
        <v>839</v>
      </c>
      <c r="BC26" s="657" t="s">
        <v>1219</v>
      </c>
    </row>
    <row r="27" spans="1:60" ht="30">
      <c r="A27" s="274"/>
      <c r="B27" s="489"/>
      <c r="C27" s="488"/>
      <c r="D27" s="488"/>
      <c r="E27" s="488"/>
      <c r="F27" s="488"/>
      <c r="G27" s="488"/>
      <c r="H27" s="488"/>
      <c r="I27" s="488"/>
      <c r="J27" s="488"/>
      <c r="K27" s="274"/>
      <c r="L27" s="274"/>
      <c r="M27" s="274"/>
      <c r="N27" s="377"/>
      <c r="AZ27" s="654"/>
      <c r="BA27" s="655" t="str">
        <f t="shared" si="0"/>
        <v>Member State: Finland</v>
      </c>
      <c r="BB27" s="657" t="s">
        <v>826</v>
      </c>
      <c r="BC27" s="657" t="s">
        <v>850</v>
      </c>
    </row>
    <row r="28" spans="1:60" ht="30">
      <c r="A28" s="274"/>
      <c r="B28" s="489"/>
      <c r="C28" s="492" t="s">
        <v>448</v>
      </c>
      <c r="D28" s="488"/>
      <c r="E28" s="488"/>
      <c r="F28" s="488"/>
      <c r="G28" s="488"/>
      <c r="H28" s="488"/>
      <c r="I28" s="488"/>
      <c r="J28" s="488"/>
      <c r="K28" s="274"/>
      <c r="L28" s="274"/>
      <c r="M28" s="274"/>
      <c r="N28" s="377"/>
      <c r="AZ28" s="654"/>
      <c r="BA28" s="655" t="str">
        <f t="shared" si="0"/>
        <v>Member State: Sweden</v>
      </c>
      <c r="BB28" s="657" t="s">
        <v>838</v>
      </c>
      <c r="BC28" s="657" t="s">
        <v>866</v>
      </c>
    </row>
    <row r="29" spans="1:60" ht="36" customHeight="1">
      <c r="A29" s="274"/>
      <c r="B29" s="489"/>
      <c r="C29" s="492" t="s">
        <v>74</v>
      </c>
      <c r="D29" s="493"/>
      <c r="E29" s="488"/>
      <c r="F29" s="488"/>
      <c r="G29" s="493"/>
      <c r="H29" s="493"/>
      <c r="I29" s="488"/>
      <c r="J29" s="488"/>
      <c r="K29" s="274"/>
      <c r="L29" s="274"/>
      <c r="M29" s="274"/>
      <c r="N29" s="377"/>
      <c r="BA29" s="655" t="str">
        <f t="shared" si="0"/>
        <v>Member State: United Kingdom</v>
      </c>
      <c r="BB29" s="657" t="s">
        <v>815</v>
      </c>
      <c r="BC29" s="657" t="s">
        <v>867</v>
      </c>
    </row>
    <row r="30" spans="1:60" ht="23.25">
      <c r="A30" s="274"/>
      <c r="B30" s="489"/>
      <c r="C30" s="492" t="s">
        <v>442</v>
      </c>
      <c r="D30" s="488"/>
      <c r="E30" s="488"/>
      <c r="F30" s="488"/>
      <c r="G30" s="488"/>
      <c r="H30" s="488"/>
      <c r="I30" s="488"/>
      <c r="J30" s="488"/>
      <c r="K30" s="274"/>
      <c r="L30" s="274"/>
      <c r="M30" s="274"/>
      <c r="N30" s="377"/>
      <c r="BA30" s="655" t="str">
        <f>BC30</f>
        <v>Iceland</v>
      </c>
      <c r="BB30" s="657" t="s">
        <v>872</v>
      </c>
      <c r="BC30" s="657" t="s">
        <v>873</v>
      </c>
    </row>
    <row r="31" spans="1:60" ht="23.25">
      <c r="A31" s="274"/>
      <c r="B31" s="489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377"/>
      <c r="BA31" s="655" t="str">
        <f>BC31</f>
        <v>Liechtenstein</v>
      </c>
      <c r="BB31" s="657" t="s">
        <v>1224</v>
      </c>
      <c r="BC31" s="657" t="s">
        <v>1225</v>
      </c>
      <c r="BG31" s="657"/>
      <c r="BH31" s="657"/>
    </row>
    <row r="32" spans="1:60" ht="23.25">
      <c r="A32" s="274"/>
      <c r="B32" s="489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377"/>
      <c r="BA32" s="655" t="str">
        <f>BC32</f>
        <v>Norway</v>
      </c>
      <c r="BB32" s="657" t="s">
        <v>877</v>
      </c>
      <c r="BC32" s="657" t="s">
        <v>878</v>
      </c>
    </row>
    <row r="33" spans="1:55" ht="23.25">
      <c r="A33" s="13"/>
      <c r="B33" s="79"/>
      <c r="E33" s="163"/>
      <c r="F33" s="163"/>
      <c r="G33" s="13"/>
      <c r="H33" s="13"/>
      <c r="I33" s="13"/>
      <c r="J33" s="13"/>
      <c r="K33" s="13"/>
      <c r="L33" s="13"/>
      <c r="M33" s="13"/>
      <c r="BA33" s="655" t="str">
        <f t="shared" ref="BA33:BA40" si="1">BC33</f>
        <v>Switzerland</v>
      </c>
      <c r="BB33" s="657" t="s">
        <v>870</v>
      </c>
      <c r="BC33" s="657" t="s">
        <v>871</v>
      </c>
    </row>
    <row r="34" spans="1:55" ht="23.25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55" t="str">
        <f t="shared" si="1"/>
        <v>Albania</v>
      </c>
      <c r="BB34" s="657" t="s">
        <v>868</v>
      </c>
      <c r="BC34" s="657" t="s">
        <v>869</v>
      </c>
    </row>
    <row r="35" spans="1:55" ht="23.25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55" t="s">
        <v>1229</v>
      </c>
      <c r="BB35" s="657" t="s">
        <v>876</v>
      </c>
      <c r="BC35" s="657" t="s">
        <v>1226</v>
      </c>
    </row>
    <row r="36" spans="1:55" ht="30.75">
      <c r="A36" s="164"/>
      <c r="B36" s="165"/>
      <c r="C36" s="166"/>
      <c r="D36" s="12"/>
      <c r="E36" s="164"/>
      <c r="F36" s="164"/>
      <c r="G36" s="164"/>
      <c r="H36" s="164"/>
      <c r="I36" s="164"/>
      <c r="J36" s="164"/>
      <c r="K36" s="164"/>
      <c r="L36" s="164"/>
      <c r="M36" s="164"/>
      <c r="N36" s="12"/>
      <c r="BA36" s="655" t="str">
        <f t="shared" si="1"/>
        <v>Montenegro</v>
      </c>
      <c r="BB36" s="657" t="s">
        <v>874</v>
      </c>
      <c r="BC36" s="657" t="s">
        <v>875</v>
      </c>
    </row>
    <row r="37" spans="1:55" ht="23.25">
      <c r="A37" s="13"/>
      <c r="B37" s="79"/>
      <c r="C37" s="162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55" t="str">
        <f t="shared" si="1"/>
        <v>Turkey</v>
      </c>
      <c r="BB37" s="657" t="s">
        <v>881</v>
      </c>
      <c r="BC37" s="657" t="s">
        <v>882</v>
      </c>
    </row>
    <row r="38" spans="1:55" ht="23.25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655" t="str">
        <f t="shared" si="1"/>
        <v>Serbia</v>
      </c>
      <c r="BB38" s="657" t="s">
        <v>879</v>
      </c>
      <c r="BC38" s="657" t="s">
        <v>880</v>
      </c>
    </row>
    <row r="39" spans="1:55" ht="23.25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655" t="str">
        <f t="shared" si="1"/>
        <v>Bosnia and Herzegovina</v>
      </c>
      <c r="BB39" s="657" t="s">
        <v>1220</v>
      </c>
      <c r="BC39" s="657" t="s">
        <v>1221</v>
      </c>
    </row>
    <row r="40" spans="1:55" ht="23.25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655" t="str">
        <f t="shared" si="1"/>
        <v>Kosovo*</v>
      </c>
      <c r="BB40" s="657" t="s">
        <v>1227</v>
      </c>
      <c r="BC40" s="657" t="s">
        <v>1222</v>
      </c>
    </row>
  </sheetData>
  <sheetProtection algorithmName="SHA-512" hashValue="n8WqaiY3oUG9rvcruifbj6ExH/H85zcZJVsoLj9NE1i/1LSoPekX3ZmTW3M+WJ84qByrHKMvv6U+s+h5qAvdCQ==" saltValue="hFBOreAIMUZhZLVgPP1R6g==" spinCount="100000" sheet="1" objects="1"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26" priority="7" operator="equal">
      <formula>"not fully completed!"</formula>
    </cfRule>
  </conditionalFormatting>
  <conditionalFormatting sqref="E13">
    <cfRule type="cellIs" dxfId="25" priority="2" operator="equal">
      <formula>""</formula>
    </cfRule>
  </conditionalFormatting>
  <conditionalFormatting sqref="N1">
    <cfRule type="cellIs" dxfId="24" priority="1" operator="notEqual">
      <formula>0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$BA$1:$BA$40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B1" colorId="22" zoomScaleNormal="100" zoomScaleSheetLayoutView="80" workbookViewId="0">
      <selection activeCell="G28" sqref="G28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7.5546875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3" width="12" style="23" customWidth="1"/>
    <col min="14" max="14" width="13.109375" style="23" customWidth="1"/>
    <col min="15" max="15" width="9.33203125" style="23" customWidth="1"/>
    <col min="16" max="27" width="9.77734375" style="23"/>
    <col min="29" max="49" width="9.77734375" style="23"/>
    <col min="50" max="50" width="9.33203125" style="663" customWidth="1"/>
    <col min="51" max="16384" width="9.77734375" style="23"/>
  </cols>
  <sheetData>
    <row r="1" spans="1:50">
      <c r="C1" s="445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B2" s="30" t="s">
        <v>36</v>
      </c>
      <c r="C2" s="343" t="s">
        <v>799</v>
      </c>
      <c r="D2" s="271"/>
      <c r="E2" s="377"/>
      <c r="F2" s="377"/>
      <c r="G2" s="377"/>
      <c r="K2" s="13"/>
      <c r="N2" s="684" t="s">
        <v>1230</v>
      </c>
    </row>
    <row r="3" spans="1:50" ht="18">
      <c r="B3" s="30"/>
      <c r="C3" s="343" t="s">
        <v>61</v>
      </c>
      <c r="D3" s="271"/>
      <c r="E3" s="377"/>
      <c r="F3" s="377"/>
      <c r="G3" s="377"/>
      <c r="K3" s="13"/>
      <c r="N3" s="686">
        <f>IF($N$2='Cover page'!$N$2,0,1)</f>
        <v>0</v>
      </c>
    </row>
    <row r="4" spans="1:50" ht="16.5" thickBot="1">
      <c r="B4" s="30"/>
      <c r="C4" s="423"/>
      <c r="D4" s="446"/>
      <c r="E4" s="377"/>
      <c r="F4" s="377"/>
      <c r="G4" s="377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703" t="s">
        <v>2</v>
      </c>
      <c r="F6" s="703"/>
      <c r="G6" s="447"/>
      <c r="H6" s="44"/>
      <c r="I6" s="52"/>
    </row>
    <row r="7" spans="1:50" ht="15.75">
      <c r="A7" s="282"/>
      <c r="B7" s="403" t="s">
        <v>485</v>
      </c>
      <c r="C7" s="22" t="s">
        <v>1238</v>
      </c>
      <c r="D7" s="354">
        <f>'Table 1'!E5</f>
        <v>2016</v>
      </c>
      <c r="E7" s="354">
        <f>'Table 1'!F5</f>
        <v>2017</v>
      </c>
      <c r="F7" s="354">
        <f>'Table 1'!G5</f>
        <v>2018</v>
      </c>
      <c r="G7" s="354">
        <f>'Table 1'!H5</f>
        <v>2019</v>
      </c>
      <c r="H7" s="46"/>
      <c r="I7" s="52"/>
    </row>
    <row r="8" spans="1:50" ht="15.75">
      <c r="A8" s="282"/>
      <c r="B8" s="338"/>
      <c r="C8" s="286" t="str">
        <f>'Cover page'!E14</f>
        <v>Date: 31/03/2020</v>
      </c>
      <c r="D8" s="458"/>
      <c r="E8" s="458"/>
      <c r="F8" s="458"/>
      <c r="G8" s="459"/>
      <c r="H8" s="58"/>
      <c r="I8" s="52"/>
    </row>
    <row r="9" spans="1:50" ht="10.5" customHeight="1" thickBot="1">
      <c r="A9" s="282"/>
      <c r="B9" s="342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342</v>
      </c>
      <c r="B10" s="495" t="s">
        <v>1156</v>
      </c>
      <c r="C10" s="374" t="s">
        <v>776</v>
      </c>
      <c r="D10" s="91" t="s">
        <v>1284</v>
      </c>
      <c r="E10" s="91" t="s">
        <v>1284</v>
      </c>
      <c r="F10" s="91" t="s">
        <v>1284</v>
      </c>
      <c r="G10" s="92" t="s">
        <v>1284</v>
      </c>
      <c r="H10" s="4"/>
      <c r="I10" s="52"/>
      <c r="AX10" s="663" t="str">
        <f>CountryCode &amp; ".T3.B9.S1312.MNAC." &amp; RefVintage</f>
        <v>HU.T3.B9.S1312.MNAC.W.2020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343</v>
      </c>
      <c r="B12" s="495" t="s">
        <v>1157</v>
      </c>
      <c r="C12" s="432" t="s">
        <v>95</v>
      </c>
      <c r="D12" s="259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9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59" t="str">
        <f t="shared" si="0"/>
        <v>M</v>
      </c>
      <c r="G12" s="259" t="str">
        <f t="shared" si="0"/>
        <v>M</v>
      </c>
      <c r="H12" s="108"/>
      <c r="I12" s="68"/>
      <c r="AX12" s="664" t="str">
        <f>CountryCode &amp; ".T3.FA.S1312.MNAC." &amp; RefVintage</f>
        <v>HU.T3.FA.S1312.MNAC.W.2020</v>
      </c>
    </row>
    <row r="13" spans="1:50" s="18" customFormat="1" ht="16.5" customHeight="1">
      <c r="A13" s="340" t="s">
        <v>344</v>
      </c>
      <c r="B13" s="495" t="s">
        <v>1158</v>
      </c>
      <c r="C13" s="433" t="s">
        <v>62</v>
      </c>
      <c r="D13" s="109" t="s">
        <v>1284</v>
      </c>
      <c r="E13" s="109" t="s">
        <v>1284</v>
      </c>
      <c r="F13" s="109" t="s">
        <v>1284</v>
      </c>
      <c r="G13" s="109" t="s">
        <v>1284</v>
      </c>
      <c r="H13" s="108"/>
      <c r="I13" s="68"/>
      <c r="AX13" s="664" t="str">
        <f>CountryCode &amp; ".T3.F2.S1312.MNAC." &amp; RefVintage</f>
        <v>HU.T3.F2.S1312.MNAC.W.2020</v>
      </c>
    </row>
    <row r="14" spans="1:50" s="18" customFormat="1" ht="16.5" customHeight="1">
      <c r="A14" s="340" t="s">
        <v>345</v>
      </c>
      <c r="B14" s="495" t="s">
        <v>1159</v>
      </c>
      <c r="C14" s="433" t="s">
        <v>472</v>
      </c>
      <c r="D14" s="109" t="s">
        <v>1284</v>
      </c>
      <c r="E14" s="109" t="s">
        <v>1284</v>
      </c>
      <c r="F14" s="109" t="s">
        <v>1284</v>
      </c>
      <c r="G14" s="109" t="s">
        <v>1284</v>
      </c>
      <c r="H14" s="108"/>
      <c r="I14" s="68"/>
      <c r="AX14" s="664" t="str">
        <f>CountryCode &amp; ".T3.F3.S1312.MNAC." &amp; RefVintage</f>
        <v>HU.T3.F3.S1312.MNAC.W.2020</v>
      </c>
    </row>
    <row r="15" spans="1:50" s="18" customFormat="1" ht="16.5" customHeight="1">
      <c r="A15" s="340" t="s">
        <v>346</v>
      </c>
      <c r="B15" s="495" t="s">
        <v>1160</v>
      </c>
      <c r="C15" s="433" t="s">
        <v>37</v>
      </c>
      <c r="D15" s="109" t="s">
        <v>1284</v>
      </c>
      <c r="E15" s="109" t="s">
        <v>1284</v>
      </c>
      <c r="F15" s="109" t="s">
        <v>1284</v>
      </c>
      <c r="G15" s="109" t="s">
        <v>1284</v>
      </c>
      <c r="H15" s="108"/>
      <c r="I15" s="68"/>
      <c r="AX15" s="664" t="str">
        <f>CountryCode &amp; ".T3.F4.S1312.MNAC." &amp; RefVintage</f>
        <v>HU.T3.F4.S1312.MNAC.W.2020</v>
      </c>
    </row>
    <row r="16" spans="1:50" s="18" customFormat="1" ht="16.5" customHeight="1">
      <c r="A16" s="340" t="s">
        <v>347</v>
      </c>
      <c r="B16" s="495" t="s">
        <v>1161</v>
      </c>
      <c r="C16" s="434" t="s">
        <v>56</v>
      </c>
      <c r="D16" s="110" t="s">
        <v>1284</v>
      </c>
      <c r="E16" s="111" t="s">
        <v>1284</v>
      </c>
      <c r="F16" s="111" t="s">
        <v>1284</v>
      </c>
      <c r="G16" s="112" t="s">
        <v>1284</v>
      </c>
      <c r="H16" s="108"/>
      <c r="I16" s="68"/>
      <c r="AX16" s="664" t="str">
        <f>CountryCode &amp; ".T3.F4ACQ.S1312.MNAC." &amp; RefVintage</f>
        <v>HU.T3.F4ACQ.S1312.MNAC.W.2020</v>
      </c>
    </row>
    <row r="17" spans="1:50" s="18" customFormat="1" ht="16.5" customHeight="1">
      <c r="A17" s="340" t="s">
        <v>348</v>
      </c>
      <c r="B17" s="495" t="s">
        <v>1162</v>
      </c>
      <c r="C17" s="434" t="s">
        <v>57</v>
      </c>
      <c r="D17" s="113" t="s">
        <v>1284</v>
      </c>
      <c r="E17" s="114" t="s">
        <v>1284</v>
      </c>
      <c r="F17" s="114" t="s">
        <v>1284</v>
      </c>
      <c r="G17" s="115" t="s">
        <v>1284</v>
      </c>
      <c r="H17" s="108"/>
      <c r="I17" s="68"/>
      <c r="AX17" s="664" t="str">
        <f>CountryCode &amp; ".T3.F4DIS.S1312.MNAC." &amp; RefVintage</f>
        <v>HU.T3.F4DIS.S1312.MNAC.W.2020</v>
      </c>
    </row>
    <row r="18" spans="1:50" s="18" customFormat="1" ht="16.5" customHeight="1">
      <c r="A18" s="340" t="s">
        <v>349</v>
      </c>
      <c r="B18" s="495" t="s">
        <v>1163</v>
      </c>
      <c r="C18" s="435" t="s">
        <v>89</v>
      </c>
      <c r="D18" s="109" t="s">
        <v>1284</v>
      </c>
      <c r="E18" s="109" t="s">
        <v>1284</v>
      </c>
      <c r="F18" s="109" t="s">
        <v>1284</v>
      </c>
      <c r="G18" s="109" t="s">
        <v>1284</v>
      </c>
      <c r="H18" s="108"/>
      <c r="I18" s="68"/>
      <c r="AX18" s="664" t="str">
        <f>CountryCode &amp; ".T3.F41.S1312.MNAC." &amp; RefVintage</f>
        <v>HU.T3.F41.S1312.MNAC.W.2020</v>
      </c>
    </row>
    <row r="19" spans="1:50" s="18" customFormat="1" ht="16.5" customHeight="1">
      <c r="A19" s="340" t="s">
        <v>350</v>
      </c>
      <c r="B19" s="495" t="s">
        <v>1164</v>
      </c>
      <c r="C19" s="435" t="s">
        <v>84</v>
      </c>
      <c r="D19" s="109" t="s">
        <v>1284</v>
      </c>
      <c r="E19" s="109" t="s">
        <v>1284</v>
      </c>
      <c r="F19" s="109" t="s">
        <v>1284</v>
      </c>
      <c r="G19" s="109" t="s">
        <v>1284</v>
      </c>
      <c r="H19" s="108"/>
      <c r="I19" s="68"/>
      <c r="AX19" s="664" t="str">
        <f>CountryCode &amp; ".T3.F42.S1312.MNAC." &amp; RefVintage</f>
        <v>HU.T3.F42.S1312.MNAC.W.2020</v>
      </c>
    </row>
    <row r="20" spans="1:50" s="18" customFormat="1" ht="16.5" customHeight="1">
      <c r="A20" s="340" t="s">
        <v>351</v>
      </c>
      <c r="B20" s="495" t="s">
        <v>1165</v>
      </c>
      <c r="C20" s="436" t="s">
        <v>80</v>
      </c>
      <c r="D20" s="116" t="s">
        <v>1284</v>
      </c>
      <c r="E20" s="117" t="s">
        <v>1284</v>
      </c>
      <c r="F20" s="117" t="s">
        <v>1284</v>
      </c>
      <c r="G20" s="118" t="s">
        <v>1284</v>
      </c>
      <c r="H20" s="108"/>
      <c r="I20" s="68"/>
      <c r="AX20" s="664" t="str">
        <f>CountryCode &amp; ".T3.F42ACQ.S1312.MNAC." &amp; RefVintage</f>
        <v>HU.T3.F42ACQ.S1312.MNAC.W.2020</v>
      </c>
    </row>
    <row r="21" spans="1:50" s="18" customFormat="1" ht="16.5" customHeight="1">
      <c r="A21" s="340" t="s">
        <v>352</v>
      </c>
      <c r="B21" s="495" t="s">
        <v>1166</v>
      </c>
      <c r="C21" s="436" t="s">
        <v>81</v>
      </c>
      <c r="D21" s="119" t="s">
        <v>1284</v>
      </c>
      <c r="E21" s="120" t="s">
        <v>1284</v>
      </c>
      <c r="F21" s="120" t="s">
        <v>1284</v>
      </c>
      <c r="G21" s="121" t="s">
        <v>1284</v>
      </c>
      <c r="H21" s="108"/>
      <c r="I21" s="68"/>
      <c r="AX21" s="664" t="str">
        <f>CountryCode &amp; ".T3.F42DIS.S1312.MNAC." &amp; RefVintage</f>
        <v>HU.T3.F42DIS.S1312.MNAC.W.2020</v>
      </c>
    </row>
    <row r="22" spans="1:50" s="18" customFormat="1" ht="16.5" customHeight="1">
      <c r="A22" s="340" t="s">
        <v>353</v>
      </c>
      <c r="B22" s="495" t="s">
        <v>1167</v>
      </c>
      <c r="C22" s="433" t="s">
        <v>473</v>
      </c>
      <c r="D22" s="109" t="s">
        <v>1284</v>
      </c>
      <c r="E22" s="109" t="s">
        <v>1284</v>
      </c>
      <c r="F22" s="109" t="s">
        <v>1284</v>
      </c>
      <c r="G22" s="109" t="s">
        <v>1284</v>
      </c>
      <c r="H22" s="108"/>
      <c r="I22" s="68"/>
      <c r="AX22" s="664" t="str">
        <f>CountryCode &amp; ".T3.F5.S1312.MNAC." &amp; RefVintage</f>
        <v>HU.T3.F5.S1312.MNAC.W.2020</v>
      </c>
    </row>
    <row r="23" spans="1:50" s="18" customFormat="1" ht="16.5" customHeight="1">
      <c r="A23" s="340" t="s">
        <v>354</v>
      </c>
      <c r="B23" s="495" t="s">
        <v>1168</v>
      </c>
      <c r="C23" s="435" t="s">
        <v>96</v>
      </c>
      <c r="D23" s="109" t="s">
        <v>1284</v>
      </c>
      <c r="E23" s="109" t="s">
        <v>1284</v>
      </c>
      <c r="F23" s="109" t="s">
        <v>1284</v>
      </c>
      <c r="G23" s="109" t="s">
        <v>1284</v>
      </c>
      <c r="H23" s="108"/>
      <c r="I23" s="68"/>
      <c r="AX23" s="664" t="str">
        <f>CountryCode &amp; ".T3.F5PN.S1312.MNAC." &amp; RefVintage</f>
        <v>HU.T3.F5PN.S1312.MNAC.W.2020</v>
      </c>
    </row>
    <row r="24" spans="1:50" s="18" customFormat="1" ht="16.5" customHeight="1">
      <c r="A24" s="340" t="s">
        <v>355</v>
      </c>
      <c r="B24" s="495" t="s">
        <v>1169</v>
      </c>
      <c r="C24" s="435" t="s">
        <v>474</v>
      </c>
      <c r="D24" s="109" t="s">
        <v>1284</v>
      </c>
      <c r="E24" s="109" t="s">
        <v>1284</v>
      </c>
      <c r="F24" s="109" t="s">
        <v>1284</v>
      </c>
      <c r="G24" s="109" t="s">
        <v>1284</v>
      </c>
      <c r="H24" s="108"/>
      <c r="I24" s="68"/>
      <c r="AX24" s="664" t="str">
        <f>CountryCode &amp; ".T3.F5OP.S1312.MNAC." &amp; RefVintage</f>
        <v>HU.T3.F5OP.S1312.MNAC.W.2020</v>
      </c>
    </row>
    <row r="25" spans="1:50" s="18" customFormat="1" ht="16.5" customHeight="1">
      <c r="A25" s="340" t="s">
        <v>356</v>
      </c>
      <c r="B25" s="495" t="s">
        <v>1170</v>
      </c>
      <c r="C25" s="436" t="s">
        <v>85</v>
      </c>
      <c r="D25" s="122" t="s">
        <v>1284</v>
      </c>
      <c r="E25" s="123" t="s">
        <v>1284</v>
      </c>
      <c r="F25" s="123" t="s">
        <v>1284</v>
      </c>
      <c r="G25" s="124" t="s">
        <v>1284</v>
      </c>
      <c r="H25" s="108"/>
      <c r="I25" s="68"/>
      <c r="AX25" s="664" t="str">
        <f>CountryCode &amp; ".T3.F5OPACQ.S1312.MNAC." &amp; RefVintage</f>
        <v>HU.T3.F5OPACQ.S1312.MNAC.W.2020</v>
      </c>
    </row>
    <row r="26" spans="1:50" s="18" customFormat="1" ht="16.5" customHeight="1" thickBot="1">
      <c r="A26" s="340" t="s">
        <v>357</v>
      </c>
      <c r="B26" s="495" t="s">
        <v>1171</v>
      </c>
      <c r="C26" s="436" t="s">
        <v>86</v>
      </c>
      <c r="D26" s="122" t="s">
        <v>1284</v>
      </c>
      <c r="E26" s="123" t="s">
        <v>1284</v>
      </c>
      <c r="F26" s="123" t="s">
        <v>1284</v>
      </c>
      <c r="G26" s="124" t="s">
        <v>1284</v>
      </c>
      <c r="H26" s="108"/>
      <c r="I26" s="68"/>
      <c r="AX26" s="664" t="str">
        <f>CountryCode &amp; ".T3.F5OPDIS.S1312.MNAC." &amp; RefVintage</f>
        <v>HU.T3.F5OPDIS.S1312.MNAC.W.2020</v>
      </c>
    </row>
    <row r="27" spans="1:50" s="18" customFormat="1" ht="16.5" customHeight="1">
      <c r="A27" s="426" t="s">
        <v>498</v>
      </c>
      <c r="B27" s="495" t="s">
        <v>1172</v>
      </c>
      <c r="C27" s="433" t="s">
        <v>458</v>
      </c>
      <c r="D27" s="109" t="s">
        <v>1284</v>
      </c>
      <c r="E27" s="109" t="s">
        <v>1284</v>
      </c>
      <c r="F27" s="109" t="s">
        <v>1284</v>
      </c>
      <c r="G27" s="109" t="s">
        <v>1284</v>
      </c>
      <c r="H27" s="108"/>
      <c r="I27" s="68"/>
      <c r="AX27" s="664" t="str">
        <f>CountryCode &amp; ".T3.F71.S1312.MNAC." &amp; RefVintage</f>
        <v>HU.T3.F71.S1312.MNAC.W.2020</v>
      </c>
    </row>
    <row r="28" spans="1:50" s="18" customFormat="1" ht="16.5" customHeight="1" thickBot="1">
      <c r="A28" s="427" t="s">
        <v>499</v>
      </c>
      <c r="B28" s="495" t="s">
        <v>1173</v>
      </c>
      <c r="C28" s="433" t="s">
        <v>461</v>
      </c>
      <c r="D28" s="109" t="s">
        <v>1284</v>
      </c>
      <c r="E28" s="109" t="s">
        <v>1284</v>
      </c>
      <c r="F28" s="109" t="s">
        <v>1284</v>
      </c>
      <c r="G28" s="109" t="s">
        <v>1284</v>
      </c>
      <c r="H28" s="108"/>
      <c r="I28" s="68"/>
      <c r="AX28" s="664" t="str">
        <f>CountryCode &amp; ".T3.F8.S1312.MNAC." &amp; RefVintage</f>
        <v>HU.T3.F8.S1312.MNAC.W.2020</v>
      </c>
    </row>
    <row r="29" spans="1:50" s="18" customFormat="1" ht="16.5" customHeight="1">
      <c r="A29" s="340" t="s">
        <v>358</v>
      </c>
      <c r="B29" s="495" t="s">
        <v>1174</v>
      </c>
      <c r="C29" s="433" t="s">
        <v>464</v>
      </c>
      <c r="D29" s="109" t="s">
        <v>1284</v>
      </c>
      <c r="E29" s="109" t="s">
        <v>1284</v>
      </c>
      <c r="F29" s="109" t="s">
        <v>1284</v>
      </c>
      <c r="G29" s="109" t="s">
        <v>1284</v>
      </c>
      <c r="H29" s="108"/>
      <c r="I29" s="68"/>
      <c r="AX29" s="664" t="str">
        <f>CountryCode &amp; ".T3.OFA.S1312.MNAC." &amp; RefVintage</f>
        <v>HU.T3.OFA.S1312.MNAC.W.2020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4"/>
    </row>
    <row r="31" spans="1:50" s="18" customFormat="1" ht="16.5" customHeight="1">
      <c r="A31" s="340" t="s">
        <v>359</v>
      </c>
      <c r="B31" s="495" t="s">
        <v>1175</v>
      </c>
      <c r="C31" s="438" t="s">
        <v>184</v>
      </c>
      <c r="D31" s="441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41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41" t="str">
        <f t="shared" si="1"/>
        <v>M</v>
      </c>
      <c r="G31" s="441" t="str">
        <f t="shared" si="1"/>
        <v>M</v>
      </c>
      <c r="H31" s="108"/>
      <c r="I31" s="68"/>
      <c r="AX31" s="664" t="str">
        <f>CountryCode &amp; ".T3.ADJ.S1312.MNAC." &amp; RefVintage</f>
        <v>HU.T3.ADJ.S1312.MNAC.W.2020</v>
      </c>
    </row>
    <row r="32" spans="1:50" s="18" customFormat="1" ht="16.5" customHeight="1" thickBot="1">
      <c r="A32" s="340" t="s">
        <v>360</v>
      </c>
      <c r="B32" s="495" t="s">
        <v>1176</v>
      </c>
      <c r="C32" s="433" t="s">
        <v>475</v>
      </c>
      <c r="D32" s="109" t="s">
        <v>1284</v>
      </c>
      <c r="E32" s="109" t="s">
        <v>1284</v>
      </c>
      <c r="F32" s="109" t="s">
        <v>1284</v>
      </c>
      <c r="G32" s="109" t="s">
        <v>1284</v>
      </c>
      <c r="H32" s="108"/>
      <c r="I32" s="68"/>
      <c r="AX32" s="664" t="str">
        <f>CountryCode &amp; ".T3.LIA.S1312.MNAC." &amp; RefVintage</f>
        <v>HU.T3.LIA.S1312.MNAC.W.2020</v>
      </c>
    </row>
    <row r="33" spans="1:50" s="18" customFormat="1" ht="16.5" customHeight="1" thickBot="1">
      <c r="A33" s="322" t="s">
        <v>503</v>
      </c>
      <c r="B33" s="495" t="s">
        <v>1177</v>
      </c>
      <c r="C33" s="433" t="s">
        <v>462</v>
      </c>
      <c r="D33" s="109" t="s">
        <v>1284</v>
      </c>
      <c r="E33" s="109" t="s">
        <v>1284</v>
      </c>
      <c r="F33" s="109" t="s">
        <v>1284</v>
      </c>
      <c r="G33" s="109" t="s">
        <v>1284</v>
      </c>
      <c r="H33" s="108"/>
      <c r="I33" s="68"/>
      <c r="AX33" s="664" t="str">
        <f>CountryCode &amp; ".T3.OAP.S1312.MNAC." &amp; RefVintage</f>
        <v>HU.T3.OAP.S1312.MNAC.W.2020</v>
      </c>
    </row>
    <row r="34" spans="1:50" s="18" customFormat="1" ht="16.5" customHeight="1">
      <c r="A34" s="340" t="s">
        <v>361</v>
      </c>
      <c r="B34" s="495" t="s">
        <v>1178</v>
      </c>
      <c r="C34" s="433" t="s">
        <v>476</v>
      </c>
      <c r="D34" s="109" t="s">
        <v>1284</v>
      </c>
      <c r="E34" s="109" t="s">
        <v>1284</v>
      </c>
      <c r="F34" s="109" t="s">
        <v>1284</v>
      </c>
      <c r="G34" s="109" t="s">
        <v>1284</v>
      </c>
      <c r="H34" s="108"/>
      <c r="I34" s="68"/>
      <c r="AX34" s="664" t="str">
        <f>CountryCode &amp; ".T3.OLIA.S1312.MNAC." &amp; RefVintage</f>
        <v>HU.T3.OLIA.S1312.MNAC.W.2020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4"/>
    </row>
    <row r="36" spans="1:50" s="18" customFormat="1" ht="16.5" customHeight="1">
      <c r="A36" s="340" t="s">
        <v>362</v>
      </c>
      <c r="B36" s="495" t="s">
        <v>1179</v>
      </c>
      <c r="C36" s="433" t="s">
        <v>68</v>
      </c>
      <c r="D36" s="109" t="s">
        <v>1284</v>
      </c>
      <c r="E36" s="109" t="s">
        <v>1284</v>
      </c>
      <c r="F36" s="109" t="s">
        <v>1284</v>
      </c>
      <c r="G36" s="109" t="s">
        <v>1284</v>
      </c>
      <c r="H36" s="108"/>
      <c r="I36" s="68"/>
      <c r="AX36" s="664" t="str">
        <f>CountryCode &amp; ".T3.ISS_A.S1312.MNAC." &amp; RefVintage</f>
        <v>HU.T3.ISS_A.S1312.MNAC.W.2020</v>
      </c>
    </row>
    <row r="37" spans="1:50" s="18" customFormat="1" ht="16.5" customHeight="1">
      <c r="A37" s="340" t="s">
        <v>363</v>
      </c>
      <c r="B37" s="495" t="s">
        <v>1180</v>
      </c>
      <c r="C37" s="433" t="s">
        <v>477</v>
      </c>
      <c r="D37" s="109" t="s">
        <v>1284</v>
      </c>
      <c r="E37" s="109" t="s">
        <v>1284</v>
      </c>
      <c r="F37" s="109" t="s">
        <v>1284</v>
      </c>
      <c r="G37" s="109" t="s">
        <v>1284</v>
      </c>
      <c r="H37" s="108"/>
      <c r="I37" s="68"/>
      <c r="AX37" s="664" t="str">
        <f>CountryCode &amp; ".T3.D41_A.S1312.MNAC." &amp; RefVintage</f>
        <v>HU.T3.D41_A.S1312.MNAC.W.2020</v>
      </c>
    </row>
    <row r="38" spans="1:50" s="237" customFormat="1" ht="16.5" customHeight="1">
      <c r="A38" s="340" t="s">
        <v>364</v>
      </c>
      <c r="B38" s="495" t="s">
        <v>1181</v>
      </c>
      <c r="C38" s="440" t="s">
        <v>478</v>
      </c>
      <c r="D38" s="109" t="s">
        <v>1284</v>
      </c>
      <c r="E38" s="109" t="s">
        <v>1284</v>
      </c>
      <c r="F38" s="109" t="s">
        <v>1284</v>
      </c>
      <c r="G38" s="109" t="s">
        <v>1284</v>
      </c>
      <c r="H38" s="108"/>
      <c r="I38" s="68"/>
      <c r="AX38" s="664" t="str">
        <f>CountryCode &amp; ".T3.RED_A.S1312.MNAC." &amp; RefVintage</f>
        <v>HU.T3.RED_A.S1312.MNAC.W.2020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4"/>
    </row>
    <row r="40" spans="1:50" s="18" customFormat="1" ht="16.5" customHeight="1">
      <c r="A40" s="340" t="s">
        <v>365</v>
      </c>
      <c r="B40" s="495" t="s">
        <v>1182</v>
      </c>
      <c r="C40" s="433" t="s">
        <v>97</v>
      </c>
      <c r="D40" s="109" t="s">
        <v>1284</v>
      </c>
      <c r="E40" s="109" t="s">
        <v>1284</v>
      </c>
      <c r="F40" s="109" t="s">
        <v>1284</v>
      </c>
      <c r="G40" s="109" t="s">
        <v>1284</v>
      </c>
      <c r="H40" s="108"/>
      <c r="I40" s="68"/>
      <c r="AX40" s="664" t="str">
        <f>CountryCode &amp; ".T3.FREV_A.S1312.MNAC." &amp; RefVintage</f>
        <v>HU.T3.FREV_A.S1312.MNAC.W.2020</v>
      </c>
    </row>
    <row r="41" spans="1:50" s="18" customFormat="1" ht="16.5" customHeight="1">
      <c r="A41" s="340" t="s">
        <v>521</v>
      </c>
      <c r="B41" s="495" t="s">
        <v>1183</v>
      </c>
      <c r="C41" s="433" t="s">
        <v>479</v>
      </c>
      <c r="D41" s="109" t="s">
        <v>1284</v>
      </c>
      <c r="E41" s="109" t="s">
        <v>1284</v>
      </c>
      <c r="F41" s="109" t="s">
        <v>1284</v>
      </c>
      <c r="G41" s="109" t="s">
        <v>1284</v>
      </c>
      <c r="H41" s="108"/>
      <c r="I41" s="68"/>
      <c r="AX41" s="664" t="str">
        <f>CountryCode &amp; ".T3.K61.S1312.MNAC." &amp; RefVintage</f>
        <v>HU.T3.K61.S1312.MNAC.W.2020</v>
      </c>
    </row>
    <row r="42" spans="1:50" s="18" customFormat="1" ht="16.5" customHeight="1">
      <c r="A42" s="340" t="s">
        <v>366</v>
      </c>
      <c r="B42" s="495" t="s">
        <v>1184</v>
      </c>
      <c r="C42" s="433" t="s">
        <v>480</v>
      </c>
      <c r="D42" s="109" t="s">
        <v>1284</v>
      </c>
      <c r="E42" s="109" t="s">
        <v>1284</v>
      </c>
      <c r="F42" s="109" t="s">
        <v>1284</v>
      </c>
      <c r="G42" s="109" t="s">
        <v>1284</v>
      </c>
      <c r="H42" s="108"/>
      <c r="I42" s="68"/>
      <c r="AX42" s="664" t="str">
        <f>CountryCode &amp; ".T3.OCVO_A.S1312.MNAC." &amp; RefVintage</f>
        <v>HU.T3.OCVO_A.S1312.MNAC.W.2020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4"/>
    </row>
    <row r="44" spans="1:50" s="18" customFormat="1" ht="16.5" customHeight="1">
      <c r="A44" s="340" t="s">
        <v>367</v>
      </c>
      <c r="B44" s="495" t="s">
        <v>1185</v>
      </c>
      <c r="C44" s="438" t="s">
        <v>65</v>
      </c>
      <c r="D44" s="109" t="s">
        <v>1284</v>
      </c>
      <c r="E44" s="109" t="s">
        <v>1284</v>
      </c>
      <c r="F44" s="109" t="s">
        <v>1284</v>
      </c>
      <c r="G44" s="109" t="s">
        <v>1284</v>
      </c>
      <c r="H44" s="108"/>
      <c r="I44" s="68"/>
      <c r="AX44" s="664" t="str">
        <f>CountryCode &amp; ".T3.SD.S1312.MNAC." &amp; RefVintage</f>
        <v>HU.T3.SD.S1312.MNAC.W.2020</v>
      </c>
    </row>
    <row r="45" spans="1:50" s="18" customFormat="1" ht="16.5" customHeight="1">
      <c r="A45" s="340" t="s">
        <v>368</v>
      </c>
      <c r="B45" s="495" t="s">
        <v>1186</v>
      </c>
      <c r="C45" s="433" t="s">
        <v>75</v>
      </c>
      <c r="D45" s="109" t="s">
        <v>1284</v>
      </c>
      <c r="E45" s="109" t="s">
        <v>1284</v>
      </c>
      <c r="F45" s="109" t="s">
        <v>1284</v>
      </c>
      <c r="G45" s="109" t="s">
        <v>1284</v>
      </c>
      <c r="H45" s="108"/>
      <c r="I45" s="68"/>
      <c r="AX45" s="664" t="str">
        <f>CountryCode &amp; ".T3.B9_SD.S1312.MNAC." &amp; RefVintage</f>
        <v>HU.T3.B9_SD.S1312.MNAC.W.2020</v>
      </c>
    </row>
    <row r="46" spans="1:50" s="18" customFormat="1" ht="16.5" customHeight="1">
      <c r="A46" s="340" t="s">
        <v>369</v>
      </c>
      <c r="B46" s="495" t="s">
        <v>1187</v>
      </c>
      <c r="C46" s="433" t="s">
        <v>64</v>
      </c>
      <c r="D46" s="109" t="s">
        <v>1284</v>
      </c>
      <c r="E46" s="109" t="s">
        <v>1284</v>
      </c>
      <c r="F46" s="109" t="s">
        <v>1284</v>
      </c>
      <c r="G46" s="109" t="s">
        <v>1284</v>
      </c>
      <c r="H46" s="108"/>
      <c r="I46" s="68"/>
      <c r="AX46" s="664" t="str">
        <f>CountryCode &amp; ".T3.OSD.S1312.MNAC." &amp; RefVintage</f>
        <v>HU.T3.OSD.S1312.MNAC.W.2020</v>
      </c>
    </row>
    <row r="47" spans="1:50" s="18" customFormat="1" ht="13.5" customHeight="1" thickBot="1">
      <c r="A47" s="282"/>
      <c r="B47" s="167"/>
      <c r="C47" s="437"/>
      <c r="D47" s="131"/>
      <c r="E47" s="132"/>
      <c r="F47" s="132"/>
      <c r="G47" s="133"/>
      <c r="H47" s="134"/>
      <c r="I47" s="68"/>
      <c r="AX47" s="664"/>
    </row>
    <row r="48" spans="1:50" s="18" customFormat="1" ht="19.5" customHeight="1" thickTop="1" thickBot="1">
      <c r="A48" s="340" t="s">
        <v>370</v>
      </c>
      <c r="B48" s="495" t="s">
        <v>1188</v>
      </c>
      <c r="C48" s="374" t="s">
        <v>105</v>
      </c>
      <c r="D48" s="94" t="s">
        <v>1284</v>
      </c>
      <c r="E48" s="94" t="s">
        <v>1284</v>
      </c>
      <c r="F48" s="94" t="s">
        <v>1284</v>
      </c>
      <c r="G48" s="95" t="s">
        <v>1284</v>
      </c>
      <c r="H48" s="6"/>
      <c r="I48" s="68"/>
      <c r="AX48" s="664" t="str">
        <f>CountryCode &amp; ".T3.CHDEBT.S1312.MNAC." &amp; RefVintage</f>
        <v>HU.T3.CHDEBT.S1312.MNAC.W.2020</v>
      </c>
    </row>
    <row r="49" spans="1:50" ht="9" customHeight="1" thickTop="1" thickBot="1">
      <c r="A49" s="282"/>
      <c r="B49" s="167"/>
      <c r="C49" s="449"/>
      <c r="D49" s="96"/>
      <c r="E49" s="96"/>
      <c r="F49" s="96"/>
      <c r="G49" s="96"/>
      <c r="H49" s="8"/>
      <c r="I49" s="52"/>
    </row>
    <row r="50" spans="1:50" ht="9" customHeight="1" thickTop="1" thickBot="1">
      <c r="A50" s="282"/>
      <c r="B50" s="167"/>
      <c r="C50" s="450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371</v>
      </c>
      <c r="B51" s="495" t="s">
        <v>1189</v>
      </c>
      <c r="C51" s="374" t="s">
        <v>106</v>
      </c>
      <c r="D51" s="91" t="s">
        <v>1284</v>
      </c>
      <c r="E51" s="91" t="s">
        <v>1284</v>
      </c>
      <c r="F51" s="91" t="s">
        <v>1284</v>
      </c>
      <c r="G51" s="92" t="s">
        <v>1284</v>
      </c>
      <c r="H51" s="4"/>
      <c r="I51" s="52"/>
      <c r="AX51" s="663" t="str">
        <f>CountryCode &amp; ".T3.CTDEBT.S1312.MNAC." &amp; RefVintage</f>
        <v>HU.T3.CTDEBT.S1312.MNAC.W.2020</v>
      </c>
    </row>
    <row r="52" spans="1:50" ht="15.75" thickTop="1">
      <c r="A52" s="340" t="s">
        <v>372</v>
      </c>
      <c r="B52" s="495" t="s">
        <v>1190</v>
      </c>
      <c r="C52" s="433" t="s">
        <v>108</v>
      </c>
      <c r="D52" s="109" t="s">
        <v>1284</v>
      </c>
      <c r="E52" s="109" t="s">
        <v>1284</v>
      </c>
      <c r="F52" s="109" t="s">
        <v>1284</v>
      </c>
      <c r="G52" s="109" t="s">
        <v>1284</v>
      </c>
      <c r="H52" s="108"/>
      <c r="I52" s="52"/>
      <c r="AX52" s="663" t="str">
        <f>CountryCode &amp; ".T3.DEBT.S1312.MNAC." &amp; RefVintage</f>
        <v>HU.T3.DEBT.S1312.MNAC.W.2020</v>
      </c>
    </row>
    <row r="53" spans="1:50">
      <c r="A53" s="340" t="s">
        <v>373</v>
      </c>
      <c r="B53" s="495" t="s">
        <v>1191</v>
      </c>
      <c r="C53" s="451" t="s">
        <v>109</v>
      </c>
      <c r="D53" s="153" t="s">
        <v>1284</v>
      </c>
      <c r="E53" s="153" t="s">
        <v>1284</v>
      </c>
      <c r="F53" s="153" t="s">
        <v>1284</v>
      </c>
      <c r="G53" s="153" t="s">
        <v>1284</v>
      </c>
      <c r="H53" s="154"/>
      <c r="I53" s="52"/>
      <c r="AX53" s="663" t="str">
        <f>CountryCode &amp; ".T3.HOLD.S1312.MNAC." &amp; RefVintage</f>
        <v>HU.T3.HOLD.S1312.MNAC.W.2020</v>
      </c>
    </row>
    <row r="54" spans="1:50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8" t="str">
        <f>'Table 3A'!$C$50</f>
        <v xml:space="preserve">*Please note that the sign convention for net lending/ net borrowing is different from tables 1 and 2. </v>
      </c>
      <c r="D55" s="429"/>
      <c r="E55" s="429"/>
      <c r="F55" s="429"/>
      <c r="G55" s="429"/>
      <c r="H55" s="430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75">
      <c r="A59" s="168"/>
      <c r="B59" s="167"/>
      <c r="C59" s="272" t="s">
        <v>104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8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2"/>
      <c r="D61" s="453"/>
      <c r="E61" s="454"/>
      <c r="F61" s="454"/>
      <c r="G61" s="454"/>
      <c r="H61" s="454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9" t="s">
        <v>122</v>
      </c>
      <c r="D64" s="704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704"/>
      <c r="F64" s="704"/>
      <c r="G64" s="704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75">
      <c r="C66" s="380" t="s">
        <v>168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2"/>
      <c r="I66" s="244"/>
      <c r="J66" s="29"/>
    </row>
    <row r="67" spans="3:10" ht="15.75">
      <c r="C67" s="380" t="s">
        <v>520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F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>IF(G12="M",0,G12)-IF(G13="M",0,G13)-IF(G14="M",0,G14)-IF(G15="M",0,G15)-IF(G22="M",0,G22)-IF(G27="M",0,G27)-IF(G28="M",0,G28)-IF(G29="M",0,G29)</f>
        <v>0</v>
      </c>
      <c r="H67" s="442"/>
      <c r="I67" s="244"/>
      <c r="J67" s="29"/>
    </row>
    <row r="68" spans="3:10" ht="15.75">
      <c r="C68" s="444" t="s">
        <v>169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2"/>
      <c r="I68" s="244"/>
      <c r="J68" s="29"/>
    </row>
    <row r="69" spans="3:10" ht="15.75">
      <c r="C69" s="380" t="s">
        <v>170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2"/>
      <c r="I69" s="244"/>
      <c r="J69" s="29"/>
    </row>
    <row r="70" spans="3:10" ht="15.75">
      <c r="C70" s="380" t="s">
        <v>171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2"/>
      <c r="I70" s="244"/>
      <c r="J70" s="29"/>
    </row>
    <row r="71" spans="3:10" ht="15.75">
      <c r="C71" s="380" t="s">
        <v>172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2"/>
      <c r="I71" s="244"/>
      <c r="J71" s="29"/>
    </row>
    <row r="72" spans="3:10" ht="15.75">
      <c r="C72" s="380" t="s">
        <v>173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2"/>
      <c r="I72" s="244"/>
      <c r="J72" s="29"/>
    </row>
    <row r="73" spans="3:10" ht="23.25">
      <c r="C73" s="380" t="s">
        <v>528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42"/>
      <c r="I73" s="244"/>
      <c r="J73" s="29"/>
    </row>
    <row r="74" spans="3:10" ht="15.75">
      <c r="C74" s="380" t="s">
        <v>174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75">
      <c r="C75" s="683" t="s">
        <v>782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75">
      <c r="C76" s="380" t="s">
        <v>143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75">
      <c r="C77" s="383" t="s">
        <v>129</v>
      </c>
      <c r="D77" s="246"/>
      <c r="E77" s="246"/>
      <c r="F77" s="246"/>
      <c r="G77" s="246"/>
      <c r="H77" s="243"/>
      <c r="I77" s="244"/>
    </row>
    <row r="78" spans="3:10" ht="15.75">
      <c r="C78" s="385" t="s">
        <v>175</v>
      </c>
      <c r="D78" s="249">
        <f>IF('Table 1'!E12="M",0,'Table 1'!E12)+IF(D10="M",0,D10)</f>
        <v>0</v>
      </c>
      <c r="E78" s="249">
        <f>IF('Table 1'!F12="M",0,'Table 1'!F12)+IF(E10="M",0,E10)</f>
        <v>0</v>
      </c>
      <c r="F78" s="249">
        <f>IF('Table 1'!G12="M",0,'Table 1'!G12)+IF(F10="M",0,F10)</f>
        <v>0</v>
      </c>
      <c r="G78" s="249">
        <f>IF('Table 1'!H12="M",0,'Table 1'!H12)+IF(G10="M",0,G10)</f>
        <v>0</v>
      </c>
      <c r="H78" s="387"/>
      <c r="I78" s="388"/>
    </row>
  </sheetData>
  <sheetProtection algorithmName="SHA-512" hashValue="KSEulb54qTFJT0A73Mk3A2xV8At/zMYthIA53tw1IfDLhB8ly8+vUGyFXIiSKoFaMTPSpxmBICCi3odA+Gl4yQ==" saltValue="/9hvSs8YfG7H/P3IZQTjzA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B1" colorId="22" zoomScaleNormal="100" zoomScaleSheetLayoutView="80" workbookViewId="0">
      <selection activeCell="H35" sqref="H35"/>
    </sheetView>
  </sheetViews>
  <sheetFormatPr defaultColWidth="9.77734375" defaultRowHeight="15"/>
  <cols>
    <col min="1" max="1" width="46.33203125" style="30" hidden="1" customWidth="1"/>
    <col min="2" max="2" width="41" style="20" bestFit="1" customWidth="1"/>
    <col min="3" max="3" width="68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63" customWidth="1"/>
    <col min="51" max="16384" width="9.77734375" style="10"/>
  </cols>
  <sheetData>
    <row r="1" spans="1:50" ht="9.75" customHeight="1">
      <c r="A1" s="24"/>
      <c r="B1" s="24"/>
      <c r="C1" s="457"/>
      <c r="D1" s="243"/>
      <c r="E1" s="416"/>
      <c r="F1" s="416"/>
      <c r="G1" s="41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B2" s="30" t="s">
        <v>36</v>
      </c>
      <c r="C2" s="343" t="s">
        <v>800</v>
      </c>
      <c r="D2" s="271"/>
      <c r="E2" s="333"/>
      <c r="F2" s="333"/>
      <c r="G2" s="333"/>
      <c r="K2" s="13"/>
      <c r="N2" s="684" t="s">
        <v>1230</v>
      </c>
    </row>
    <row r="3" spans="1:50" ht="18">
      <c r="B3" s="30"/>
      <c r="C3" s="343" t="s">
        <v>60</v>
      </c>
      <c r="D3" s="271"/>
      <c r="E3" s="333"/>
      <c r="F3" s="333"/>
      <c r="G3" s="333"/>
      <c r="K3" s="13"/>
      <c r="N3" s="686">
        <f>IF($N$2='Cover page'!$N$2,0,1)</f>
        <v>0</v>
      </c>
    </row>
    <row r="4" spans="1:50" ht="16.5" thickBot="1">
      <c r="B4" s="30"/>
      <c r="C4" s="423"/>
      <c r="D4" s="446"/>
      <c r="E4" s="333"/>
      <c r="F4" s="333"/>
      <c r="G4" s="333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703" t="s">
        <v>2</v>
      </c>
      <c r="F6" s="703"/>
      <c r="G6" s="447"/>
      <c r="H6" s="44"/>
      <c r="I6" s="52"/>
    </row>
    <row r="7" spans="1:50" ht="15.75">
      <c r="A7" s="282"/>
      <c r="B7" s="403" t="s">
        <v>485</v>
      </c>
      <c r="C7" s="22" t="s">
        <v>1238</v>
      </c>
      <c r="D7" s="354">
        <f>'Table 1'!E5</f>
        <v>2016</v>
      </c>
      <c r="E7" s="354">
        <f>'Table 1'!F5</f>
        <v>2017</v>
      </c>
      <c r="F7" s="354">
        <f>'Table 1'!G5</f>
        <v>2018</v>
      </c>
      <c r="G7" s="354">
        <f>'Table 1'!H5</f>
        <v>2019</v>
      </c>
      <c r="H7" s="46"/>
      <c r="I7" s="52"/>
    </row>
    <row r="8" spans="1:50" ht="15.75">
      <c r="A8" s="282"/>
      <c r="B8" s="338"/>
      <c r="C8" s="286" t="str">
        <f>'Cover page'!E14</f>
        <v>Date: 31/03/2020</v>
      </c>
      <c r="D8" s="458"/>
      <c r="E8" s="458"/>
      <c r="F8" s="458"/>
      <c r="G8" s="459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374</v>
      </c>
      <c r="B10" s="495" t="s">
        <v>1120</v>
      </c>
      <c r="C10" s="374" t="s">
        <v>777</v>
      </c>
      <c r="D10" s="91">
        <v>-103176.97255859978</v>
      </c>
      <c r="E10" s="91">
        <v>-20538.081457999884</v>
      </c>
      <c r="F10" s="91">
        <v>-26308</v>
      </c>
      <c r="G10" s="92">
        <v>22038.151736299878</v>
      </c>
      <c r="H10" s="4"/>
      <c r="I10" s="52"/>
      <c r="AX10" s="663" t="str">
        <f>CountryCode &amp; ".T3.B9.S1313.MNAC." &amp; RefVintage</f>
        <v>HU.T3.B9.S1313.MNAC.W.2020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375</v>
      </c>
      <c r="B12" s="495" t="s">
        <v>1121</v>
      </c>
      <c r="C12" s="432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292975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586651</v>
      </c>
      <c r="F12" s="259">
        <f t="shared" si="0"/>
        <v>306338</v>
      </c>
      <c r="G12" s="259">
        <f t="shared" si="0"/>
        <v>34523</v>
      </c>
      <c r="H12" s="108"/>
      <c r="I12" s="68"/>
      <c r="AX12" s="664" t="str">
        <f>CountryCode &amp; ".T3.FA.S1313.MNAC." &amp; RefVintage</f>
        <v>HU.T3.FA.S1313.MNAC.W.2020</v>
      </c>
    </row>
    <row r="13" spans="1:50" s="18" customFormat="1" ht="16.5" customHeight="1">
      <c r="A13" s="340" t="s">
        <v>376</v>
      </c>
      <c r="B13" s="495" t="s">
        <v>1122</v>
      </c>
      <c r="C13" s="433" t="s">
        <v>62</v>
      </c>
      <c r="D13" s="109">
        <v>181144</v>
      </c>
      <c r="E13" s="109">
        <v>413525</v>
      </c>
      <c r="F13" s="109">
        <v>278197</v>
      </c>
      <c r="G13" s="109">
        <v>-13065</v>
      </c>
      <c r="H13" s="108"/>
      <c r="I13" s="68"/>
      <c r="AX13" s="664" t="str">
        <f>CountryCode &amp; ".T3.F2.S1313.MNAC." &amp; RefVintage</f>
        <v>HU.T3.F2.S1313.MNAC.W.2020</v>
      </c>
    </row>
    <row r="14" spans="1:50" s="18" customFormat="1" ht="16.5" customHeight="1">
      <c r="A14" s="340" t="s">
        <v>377</v>
      </c>
      <c r="B14" s="495" t="s">
        <v>1123</v>
      </c>
      <c r="C14" s="433" t="s">
        <v>472</v>
      </c>
      <c r="D14" s="109">
        <v>121200</v>
      </c>
      <c r="E14" s="109">
        <v>120252</v>
      </c>
      <c r="F14" s="109">
        <v>21302.000000000007</v>
      </c>
      <c r="G14" s="109">
        <v>5490.0000000000018</v>
      </c>
      <c r="H14" s="108"/>
      <c r="I14" s="68"/>
      <c r="AX14" s="664" t="str">
        <f>CountryCode &amp; ".T3.F3.S1313.MNAC." &amp; RefVintage</f>
        <v>HU.T3.F3.S1313.MNAC.W.2020</v>
      </c>
    </row>
    <row r="15" spans="1:50" s="18" customFormat="1" ht="16.5" customHeight="1">
      <c r="A15" s="340" t="s">
        <v>378</v>
      </c>
      <c r="B15" s="495" t="s">
        <v>1124</v>
      </c>
      <c r="C15" s="433" t="s">
        <v>37</v>
      </c>
      <c r="D15" s="109">
        <v>-1989</v>
      </c>
      <c r="E15" s="109">
        <v>579</v>
      </c>
      <c r="F15" s="109">
        <v>-2838</v>
      </c>
      <c r="G15" s="109">
        <v>1604</v>
      </c>
      <c r="H15" s="108"/>
      <c r="I15" s="68"/>
      <c r="AX15" s="664" t="str">
        <f>CountryCode &amp; ".T3.F4.S1313.MNAC." &amp; RefVintage</f>
        <v>HU.T3.F4.S1313.MNAC.W.2020</v>
      </c>
    </row>
    <row r="16" spans="1:50" s="18" customFormat="1" ht="16.5" customHeight="1">
      <c r="A16" s="340" t="s">
        <v>379</v>
      </c>
      <c r="B16" s="495" t="s">
        <v>1125</v>
      </c>
      <c r="C16" s="434" t="s">
        <v>56</v>
      </c>
      <c r="D16" s="110">
        <v>10143.152406000001</v>
      </c>
      <c r="E16" s="111">
        <v>10099.857094999999</v>
      </c>
      <c r="F16" s="111">
        <v>9468.953583999999</v>
      </c>
      <c r="G16" s="112">
        <v>11117.684867</v>
      </c>
      <c r="H16" s="108"/>
      <c r="I16" s="68"/>
      <c r="AX16" s="664" t="str">
        <f>CountryCode &amp; ".T3.F4ACQ.S1313.MNAC." &amp; RefVintage</f>
        <v>HU.T3.F4ACQ.S1313.MNAC.W.2020</v>
      </c>
    </row>
    <row r="17" spans="1:50" s="18" customFormat="1" ht="16.5" customHeight="1">
      <c r="A17" s="340" t="s">
        <v>380</v>
      </c>
      <c r="B17" s="495" t="s">
        <v>1126</v>
      </c>
      <c r="C17" s="434" t="s">
        <v>57</v>
      </c>
      <c r="D17" s="113">
        <v>-12132.152406000001</v>
      </c>
      <c r="E17" s="114">
        <v>-9520.8570949999994</v>
      </c>
      <c r="F17" s="114">
        <v>-12306.953583999999</v>
      </c>
      <c r="G17" s="115">
        <v>-9513.6848669999999</v>
      </c>
      <c r="H17" s="108"/>
      <c r="I17" s="68"/>
      <c r="AX17" s="664" t="str">
        <f>CountryCode &amp; ".T3.F4DIS.S1313.MNAC." &amp; RefVintage</f>
        <v>HU.T3.F4DIS.S1313.MNAC.W.2020</v>
      </c>
    </row>
    <row r="18" spans="1:50" s="18" customFormat="1" ht="16.5" customHeight="1">
      <c r="A18" s="340" t="s">
        <v>381</v>
      </c>
      <c r="B18" s="495" t="s">
        <v>1127</v>
      </c>
      <c r="C18" s="435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64" t="str">
        <f>CountryCode &amp; ".T3.F41.S1313.MNAC." &amp; RefVintage</f>
        <v>HU.T3.F41.S1313.MNAC.W.2020</v>
      </c>
    </row>
    <row r="19" spans="1:50" s="18" customFormat="1" ht="16.5" customHeight="1">
      <c r="A19" s="340" t="s">
        <v>382</v>
      </c>
      <c r="B19" s="495" t="s">
        <v>1128</v>
      </c>
      <c r="C19" s="435" t="s">
        <v>84</v>
      </c>
      <c r="D19" s="109">
        <v>-1989</v>
      </c>
      <c r="E19" s="109">
        <v>579</v>
      </c>
      <c r="F19" s="109">
        <v>-2838</v>
      </c>
      <c r="G19" s="109">
        <v>1604</v>
      </c>
      <c r="H19" s="108"/>
      <c r="I19" s="68"/>
      <c r="AX19" s="664" t="str">
        <f>CountryCode &amp; ".T3.F42.S1313.MNAC." &amp; RefVintage</f>
        <v>HU.T3.F42.S1313.MNAC.W.2020</v>
      </c>
    </row>
    <row r="20" spans="1:50" s="18" customFormat="1" ht="16.5" customHeight="1">
      <c r="A20" s="340" t="s">
        <v>383</v>
      </c>
      <c r="B20" s="495" t="s">
        <v>1129</v>
      </c>
      <c r="C20" s="436" t="s">
        <v>80</v>
      </c>
      <c r="D20" s="116">
        <v>10143.152406000001</v>
      </c>
      <c r="E20" s="117">
        <v>10099.857094999999</v>
      </c>
      <c r="F20" s="117">
        <v>9468.953583999999</v>
      </c>
      <c r="G20" s="118">
        <v>11117.684867</v>
      </c>
      <c r="H20" s="108"/>
      <c r="I20" s="68"/>
      <c r="AX20" s="664" t="str">
        <f>CountryCode &amp; ".T3.F42ACQ.S1313.MNAC." &amp; RefVintage</f>
        <v>HU.T3.F42ACQ.S1313.MNAC.W.2020</v>
      </c>
    </row>
    <row r="21" spans="1:50" s="18" customFormat="1" ht="16.5" customHeight="1">
      <c r="A21" s="340" t="s">
        <v>384</v>
      </c>
      <c r="B21" s="495" t="s">
        <v>1130</v>
      </c>
      <c r="C21" s="436" t="s">
        <v>81</v>
      </c>
      <c r="D21" s="119">
        <v>-12132.152406000001</v>
      </c>
      <c r="E21" s="120">
        <v>-9520.8570949999994</v>
      </c>
      <c r="F21" s="120">
        <v>-12306.953583999999</v>
      </c>
      <c r="G21" s="121">
        <v>-9513.6848669999999</v>
      </c>
      <c r="H21" s="108"/>
      <c r="I21" s="68"/>
      <c r="AX21" s="664" t="str">
        <f>CountryCode &amp; ".T3.F42DIS.S1313.MNAC." &amp; RefVintage</f>
        <v>HU.T3.F42DIS.S1313.MNAC.W.2020</v>
      </c>
    </row>
    <row r="22" spans="1:50" s="18" customFormat="1" ht="16.5" customHeight="1">
      <c r="A22" s="340" t="s">
        <v>385</v>
      </c>
      <c r="B22" s="495" t="s">
        <v>1131</v>
      </c>
      <c r="C22" s="433" t="s">
        <v>473</v>
      </c>
      <c r="D22" s="109">
        <v>-4456</v>
      </c>
      <c r="E22" s="109">
        <v>11700</v>
      </c>
      <c r="F22" s="109">
        <v>-3911</v>
      </c>
      <c r="G22" s="109">
        <v>9224</v>
      </c>
      <c r="H22" s="108"/>
      <c r="I22" s="68"/>
      <c r="AX22" s="664" t="str">
        <f>CountryCode &amp; ".T3.F5.S1313.MNAC." &amp; RefVintage</f>
        <v>HU.T3.F5.S1313.MNAC.W.2020</v>
      </c>
    </row>
    <row r="23" spans="1:50" s="18" customFormat="1" ht="16.5" customHeight="1">
      <c r="A23" s="340" t="s">
        <v>386</v>
      </c>
      <c r="B23" s="495" t="s">
        <v>1132</v>
      </c>
      <c r="C23" s="435" t="s">
        <v>96</v>
      </c>
      <c r="D23" s="109">
        <v>466</v>
      </c>
      <c r="E23" s="109">
        <v>13604</v>
      </c>
      <c r="F23" s="109">
        <v>-1700</v>
      </c>
      <c r="G23" s="109">
        <v>5905</v>
      </c>
      <c r="H23" s="108"/>
      <c r="I23" s="68"/>
      <c r="AX23" s="664" t="str">
        <f>CountryCode &amp; ".T3.F5PN.S1313.MNAC." &amp; RefVintage</f>
        <v>HU.T3.F5PN.S1313.MNAC.W.2020</v>
      </c>
    </row>
    <row r="24" spans="1:50" s="18" customFormat="1" ht="16.5" customHeight="1">
      <c r="A24" s="340" t="s">
        <v>387</v>
      </c>
      <c r="B24" s="495" t="s">
        <v>1133</v>
      </c>
      <c r="C24" s="435" t="s">
        <v>474</v>
      </c>
      <c r="D24" s="109">
        <v>-4922</v>
      </c>
      <c r="E24" s="109">
        <v>-1904</v>
      </c>
      <c r="F24" s="109">
        <v>-2211</v>
      </c>
      <c r="G24" s="109">
        <v>3319</v>
      </c>
      <c r="H24" s="108"/>
      <c r="I24" s="68"/>
      <c r="AX24" s="664" t="str">
        <f>CountryCode &amp; ".T3.F5OP.S1313.MNAC." &amp; RefVintage</f>
        <v>HU.T3.F5OP.S1313.MNAC.W.2020</v>
      </c>
    </row>
    <row r="25" spans="1:50" s="18" customFormat="1" ht="16.5" customHeight="1">
      <c r="A25" s="340" t="s">
        <v>388</v>
      </c>
      <c r="B25" s="495" t="s">
        <v>1134</v>
      </c>
      <c r="C25" s="436" t="s">
        <v>85</v>
      </c>
      <c r="D25" s="122">
        <v>2001.3216636000002</v>
      </c>
      <c r="E25" s="123">
        <v>2059.9062659999981</v>
      </c>
      <c r="F25" s="123">
        <v>3598.9999999999995</v>
      </c>
      <c r="G25" s="124">
        <v>8024.2832386999989</v>
      </c>
      <c r="H25" s="108"/>
      <c r="I25" s="68"/>
      <c r="AX25" s="664" t="str">
        <f>CountryCode &amp; ".T3.F5OPACQ.S1313.MNAC." &amp; RefVintage</f>
        <v>HU.T3.F5OPACQ.S1313.MNAC.W.2020</v>
      </c>
    </row>
    <row r="26" spans="1:50" s="18" customFormat="1" ht="16.5" customHeight="1" thickBot="1">
      <c r="A26" s="340" t="s">
        <v>389</v>
      </c>
      <c r="B26" s="495" t="s">
        <v>1135</v>
      </c>
      <c r="C26" s="436" t="s">
        <v>86</v>
      </c>
      <c r="D26" s="122">
        <v>-6923.3216635999997</v>
      </c>
      <c r="E26" s="123">
        <v>-3963.9062659999981</v>
      </c>
      <c r="F26" s="123">
        <v>-5810</v>
      </c>
      <c r="G26" s="124">
        <v>-4705.2832386999989</v>
      </c>
      <c r="H26" s="108"/>
      <c r="I26" s="68"/>
      <c r="AX26" s="664" t="str">
        <f>CountryCode &amp; ".T3.F5OPDIS.S1313.MNAC." &amp; RefVintage</f>
        <v>HU.T3.F5OPDIS.S1313.MNAC.W.2020</v>
      </c>
    </row>
    <row r="27" spans="1:50" s="18" customFormat="1" ht="16.5" customHeight="1">
      <c r="A27" s="426" t="s">
        <v>496</v>
      </c>
      <c r="B27" s="495" t="s">
        <v>1136</v>
      </c>
      <c r="C27" s="433" t="s">
        <v>458</v>
      </c>
      <c r="D27" s="109">
        <v>0</v>
      </c>
      <c r="E27" s="109">
        <v>0</v>
      </c>
      <c r="F27" s="109">
        <v>8</v>
      </c>
      <c r="G27" s="109">
        <v>0</v>
      </c>
      <c r="H27" s="108"/>
      <c r="I27" s="68"/>
      <c r="AX27" s="664" t="str">
        <f>CountryCode &amp; ".T3.F71.S1313.MNAC." &amp; RefVintage</f>
        <v>HU.T3.F71.S1313.MNAC.W.2020</v>
      </c>
    </row>
    <row r="28" spans="1:50" s="18" customFormat="1" ht="16.5" customHeight="1" thickBot="1">
      <c r="A28" s="427" t="s">
        <v>497</v>
      </c>
      <c r="B28" s="495" t="s">
        <v>1137</v>
      </c>
      <c r="C28" s="433" t="s">
        <v>461</v>
      </c>
      <c r="D28" s="109">
        <v>-2856</v>
      </c>
      <c r="E28" s="109">
        <v>40614</v>
      </c>
      <c r="F28" s="109">
        <v>13469</v>
      </c>
      <c r="G28" s="109">
        <v>30551</v>
      </c>
      <c r="H28" s="108"/>
      <c r="I28" s="68"/>
      <c r="AX28" s="664" t="str">
        <f>CountryCode &amp; ".T3.F8.S1313.MNAC." &amp; RefVintage</f>
        <v>HU.T3.F8.S1313.MNAC.W.2020</v>
      </c>
    </row>
    <row r="29" spans="1:50" s="18" customFormat="1" ht="16.5" customHeight="1">
      <c r="A29" s="340" t="s">
        <v>390</v>
      </c>
      <c r="B29" s="495" t="s">
        <v>1138</v>
      </c>
      <c r="C29" s="433" t="s">
        <v>464</v>
      </c>
      <c r="D29" s="109">
        <v>-68</v>
      </c>
      <c r="E29" s="109">
        <v>-19</v>
      </c>
      <c r="F29" s="109">
        <v>111</v>
      </c>
      <c r="G29" s="109">
        <v>719</v>
      </c>
      <c r="H29" s="108"/>
      <c r="I29" s="68"/>
      <c r="AX29" s="664" t="str">
        <f>CountryCode &amp; ".T3.OFA.S1313.MNAC." &amp; RefVintage</f>
        <v>HU.T3.OFA.S1313.MNAC.W.2020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4"/>
    </row>
    <row r="31" spans="1:50" s="18" customFormat="1" ht="16.5" customHeight="1">
      <c r="A31" s="340" t="s">
        <v>391</v>
      </c>
      <c r="B31" s="495" t="s">
        <v>1139</v>
      </c>
      <c r="C31" s="438" t="s">
        <v>184</v>
      </c>
      <c r="D31" s="441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-154861</v>
      </c>
      <c r="E31" s="441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-520413</v>
      </c>
      <c r="F31" s="441">
        <f t="shared" si="1"/>
        <v>-187814</v>
      </c>
      <c r="G31" s="441">
        <f t="shared" si="1"/>
        <v>32708.999999999985</v>
      </c>
      <c r="H31" s="108"/>
      <c r="I31" s="68"/>
      <c r="AX31" s="664" t="str">
        <f>CountryCode &amp; ".T3.ADJ.S1313.MNAC." &amp; RefVintage</f>
        <v>HU.T3.ADJ.S1313.MNAC.W.2020</v>
      </c>
    </row>
    <row r="32" spans="1:50" s="18" customFormat="1" ht="16.5" customHeight="1" thickBot="1">
      <c r="A32" s="340" t="s">
        <v>392</v>
      </c>
      <c r="B32" s="495" t="s">
        <v>1140</v>
      </c>
      <c r="C32" s="433" t="s">
        <v>475</v>
      </c>
      <c r="D32" s="109">
        <v>0</v>
      </c>
      <c r="E32" s="109">
        <v>0</v>
      </c>
      <c r="F32" s="109">
        <v>9.0000000000000018</v>
      </c>
      <c r="G32" s="109">
        <v>0</v>
      </c>
      <c r="H32" s="108"/>
      <c r="I32" s="68"/>
      <c r="AX32" s="664" t="str">
        <f>CountryCode &amp; ".T3.LIA.S1313.MNAC." &amp; RefVintage</f>
        <v>HU.T3.LIA.S1313.MNAC.W.2020</v>
      </c>
    </row>
    <row r="33" spans="1:50" s="18" customFormat="1" ht="16.5" customHeight="1" thickBot="1">
      <c r="A33" s="322" t="s">
        <v>504</v>
      </c>
      <c r="B33" s="495" t="s">
        <v>1141</v>
      </c>
      <c r="C33" s="433" t="s">
        <v>462</v>
      </c>
      <c r="D33" s="109">
        <v>-154883</v>
      </c>
      <c r="E33" s="109">
        <v>-517423</v>
      </c>
      <c r="F33" s="109">
        <v>-188207</v>
      </c>
      <c r="G33" s="109">
        <v>31825</v>
      </c>
      <c r="H33" s="108"/>
      <c r="I33" s="68"/>
      <c r="AX33" s="664" t="str">
        <f>CountryCode &amp; ".T3.OAP.S1313.MNAC." &amp; RefVintage</f>
        <v>HU.T3.OAP.S1313.MNAC.W.2020</v>
      </c>
    </row>
    <row r="34" spans="1:50" s="18" customFormat="1" ht="16.5" customHeight="1">
      <c r="A34" s="340" t="s">
        <v>393</v>
      </c>
      <c r="B34" s="495" t="s">
        <v>1142</v>
      </c>
      <c r="C34" s="433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64" t="str">
        <f>CountryCode &amp; ".T3.OLIA.S1313.MNAC." &amp; RefVintage</f>
        <v>HU.T3.OLIA.S1313.MNAC.W.2020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4"/>
    </row>
    <row r="36" spans="1:50" s="18" customFormat="1" ht="16.5" customHeight="1">
      <c r="A36" s="340" t="s">
        <v>394</v>
      </c>
      <c r="B36" s="495" t="s">
        <v>1143</v>
      </c>
      <c r="C36" s="433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64" t="str">
        <f>CountryCode &amp; ".T3.ISS_A.S1313.MNAC." &amp; RefVintage</f>
        <v>HU.T3.ISS_A.S1313.MNAC.W.2020</v>
      </c>
    </row>
    <row r="37" spans="1:50" s="18" customFormat="1" ht="16.5" customHeight="1">
      <c r="A37" s="340" t="s">
        <v>395</v>
      </c>
      <c r="B37" s="495" t="s">
        <v>1144</v>
      </c>
      <c r="C37" s="433" t="s">
        <v>477</v>
      </c>
      <c r="D37" s="109">
        <v>-52.000000000000007</v>
      </c>
      <c r="E37" s="109">
        <v>-68</v>
      </c>
      <c r="F37" s="109">
        <v>-88</v>
      </c>
      <c r="G37" s="109">
        <v>184</v>
      </c>
      <c r="H37" s="108"/>
      <c r="I37" s="68"/>
      <c r="AX37" s="664" t="str">
        <f>CountryCode &amp; ".T3.D41_A.S1313.MNAC." &amp; RefVintage</f>
        <v>HU.T3.D41_A.S1313.MNAC.W.2020</v>
      </c>
    </row>
    <row r="38" spans="1:50" s="237" customFormat="1" ht="16.5" customHeight="1">
      <c r="A38" s="340" t="s">
        <v>396</v>
      </c>
      <c r="B38" s="495" t="s">
        <v>1145</v>
      </c>
      <c r="C38" s="440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64" t="str">
        <f>CountryCode &amp; ".T3.RED_A.S1313.MNAC." &amp; RefVintage</f>
        <v>HU.T3.RED_A.S1313.MNAC.W.2020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4"/>
    </row>
    <row r="40" spans="1:50" s="18" customFormat="1" ht="16.5" customHeight="1">
      <c r="A40" s="340" t="s">
        <v>397</v>
      </c>
      <c r="B40" s="495" t="s">
        <v>1146</v>
      </c>
      <c r="C40" s="433" t="s">
        <v>97</v>
      </c>
      <c r="D40" s="109">
        <v>74</v>
      </c>
      <c r="E40" s="109">
        <v>-565</v>
      </c>
      <c r="F40" s="109">
        <v>472</v>
      </c>
      <c r="G40" s="109">
        <v>699.99999999998545</v>
      </c>
      <c r="H40" s="108"/>
      <c r="I40" s="68"/>
      <c r="AX40" s="664" t="str">
        <f>CountryCode &amp; ".T3.FREV_A.S1313.MNAC." &amp; RefVintage</f>
        <v>HU.T3.FREV_A.S1313.MNAC.W.2020</v>
      </c>
    </row>
    <row r="41" spans="1:50" s="18" customFormat="1" ht="16.5" customHeight="1">
      <c r="A41" s="340" t="s">
        <v>523</v>
      </c>
      <c r="B41" s="495" t="s">
        <v>1147</v>
      </c>
      <c r="C41" s="433" t="s">
        <v>479</v>
      </c>
      <c r="D41" s="109">
        <v>0</v>
      </c>
      <c r="E41" s="109">
        <v>-2357</v>
      </c>
      <c r="F41" s="109">
        <v>0</v>
      </c>
      <c r="G41" s="109">
        <v>0</v>
      </c>
      <c r="H41" s="108"/>
      <c r="I41" s="68"/>
      <c r="AX41" s="664" t="str">
        <f>CountryCode &amp; ".T3.K61.S1313.MNAC." &amp; RefVintage</f>
        <v>HU.T3.K61.S1313.MNAC.W.2020</v>
      </c>
    </row>
    <row r="42" spans="1:50" s="18" customFormat="1" ht="16.5" customHeight="1">
      <c r="A42" s="340" t="s">
        <v>398</v>
      </c>
      <c r="B42" s="495" t="s">
        <v>1148</v>
      </c>
      <c r="C42" s="433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4" t="str">
        <f>CountryCode &amp; ".T3.OCVO_A.S1313.MNAC." &amp; RefVintage</f>
        <v>HU.T3.OCVO_A.S1313.MNAC.W.2020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4"/>
    </row>
    <row r="44" spans="1:50" s="18" customFormat="1" ht="16.5" customHeight="1">
      <c r="A44" s="340" t="s">
        <v>399</v>
      </c>
      <c r="B44" s="495" t="s">
        <v>1149</v>
      </c>
      <c r="C44" s="438" t="s">
        <v>65</v>
      </c>
      <c r="D44" s="109">
        <v>-11856.02744140022</v>
      </c>
      <c r="E44" s="109">
        <v>681.08145799988415</v>
      </c>
      <c r="F44" s="109">
        <v>-20553</v>
      </c>
      <c r="G44" s="109">
        <v>-12260.151736299878</v>
      </c>
      <c r="H44" s="108"/>
      <c r="I44" s="68"/>
      <c r="AX44" s="664" t="str">
        <f>CountryCode &amp; ".T3.SD.S1313.MNAC." &amp; RefVintage</f>
        <v>HU.T3.SD.S1313.MNAC.W.2020</v>
      </c>
    </row>
    <row r="45" spans="1:50" s="18" customFormat="1" ht="16.5" customHeight="1">
      <c r="A45" s="340" t="s">
        <v>400</v>
      </c>
      <c r="B45" s="495" t="s">
        <v>1150</v>
      </c>
      <c r="C45" s="433" t="s">
        <v>75</v>
      </c>
      <c r="D45" s="109">
        <v>-11856.02744140022</v>
      </c>
      <c r="E45" s="109">
        <v>681.08145799988415</v>
      </c>
      <c r="F45" s="109">
        <v>-20553</v>
      </c>
      <c r="G45" s="109">
        <v>-12260.151736299878</v>
      </c>
      <c r="H45" s="108"/>
      <c r="I45" s="68"/>
      <c r="AX45" s="664" t="str">
        <f>CountryCode &amp; ".T3.B9_SD.S1313.MNAC." &amp; RefVintage</f>
        <v>HU.T3.B9_SD.S1313.MNAC.W.2020</v>
      </c>
    </row>
    <row r="46" spans="1:50" s="18" customFormat="1" ht="16.5" customHeight="1">
      <c r="A46" s="340" t="s">
        <v>401</v>
      </c>
      <c r="B46" s="495" t="s">
        <v>1151</v>
      </c>
      <c r="C46" s="433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4" t="str">
        <f>CountryCode &amp; ".T3.OSD.S1313.MNAC." &amp; RefVintage</f>
        <v>HU.T3.OSD.S1313.MNAC.W.2020</v>
      </c>
    </row>
    <row r="47" spans="1:50" ht="12.75" customHeight="1" thickBot="1">
      <c r="A47" s="340"/>
      <c r="B47" s="167"/>
      <c r="C47" s="437"/>
      <c r="D47" s="131"/>
      <c r="E47" s="132"/>
      <c r="F47" s="132"/>
      <c r="G47" s="133"/>
      <c r="H47" s="134"/>
      <c r="I47" s="68"/>
    </row>
    <row r="48" spans="1:50" s="18" customFormat="1" ht="20.25" customHeight="1" thickTop="1" thickBot="1">
      <c r="A48" s="340" t="s">
        <v>402</v>
      </c>
      <c r="B48" s="495" t="s">
        <v>1152</v>
      </c>
      <c r="C48" s="374" t="s">
        <v>112</v>
      </c>
      <c r="D48" s="94">
        <v>23081.000000000004</v>
      </c>
      <c r="E48" s="94">
        <v>46381</v>
      </c>
      <c r="F48" s="94">
        <v>71663.000000000015</v>
      </c>
      <c r="G48" s="95">
        <v>77009.999999999985</v>
      </c>
      <c r="H48" s="6"/>
      <c r="I48" s="68"/>
      <c r="AX48" s="664" t="str">
        <f>CountryCode &amp; ".T3.CHDEBT.S1313.MNAC." &amp; RefVintage</f>
        <v>HU.T3.CHDEBT.S1313.MNAC.W.2020</v>
      </c>
    </row>
    <row r="49" spans="1:50" s="23" customFormat="1" ht="9" customHeight="1" thickTop="1" thickBot="1">
      <c r="A49" s="340"/>
      <c r="B49" s="167"/>
      <c r="C49" s="449"/>
      <c r="D49" s="96"/>
      <c r="E49" s="96"/>
      <c r="F49" s="96"/>
      <c r="G49" s="96"/>
      <c r="H49" s="8"/>
      <c r="I49" s="52"/>
      <c r="AX49" s="663"/>
    </row>
    <row r="50" spans="1:50" s="23" customFormat="1" ht="9" customHeight="1" thickTop="1" thickBot="1">
      <c r="A50" s="340"/>
      <c r="B50" s="167"/>
      <c r="C50" s="450"/>
      <c r="D50" s="97"/>
      <c r="E50" s="98"/>
      <c r="F50" s="98"/>
      <c r="G50" s="98"/>
      <c r="H50" s="9"/>
      <c r="I50" s="52"/>
      <c r="AX50" s="663"/>
    </row>
    <row r="51" spans="1:50" s="23" customFormat="1" ht="18.75" thickTop="1" thickBot="1">
      <c r="A51" s="340" t="s">
        <v>403</v>
      </c>
      <c r="B51" s="495" t="s">
        <v>1153</v>
      </c>
      <c r="C51" s="374" t="s">
        <v>113</v>
      </c>
      <c r="D51" s="91">
        <v>-146865</v>
      </c>
      <c r="E51" s="91">
        <v>-383470.00000000006</v>
      </c>
      <c r="F51" s="91">
        <v>-756895</v>
      </c>
      <c r="G51" s="92">
        <v>-645047</v>
      </c>
      <c r="H51" s="4"/>
      <c r="I51" s="52"/>
      <c r="AX51" s="663" t="str">
        <f>CountryCode &amp; ".T3.CTDEBT.S1313.MNAC." &amp; RefVintage</f>
        <v>HU.T3.CTDEBT.S1313.MNAC.W.2020</v>
      </c>
    </row>
    <row r="52" spans="1:50" s="23" customFormat="1" ht="15.75" thickTop="1">
      <c r="A52" s="340" t="s">
        <v>404</v>
      </c>
      <c r="B52" s="495" t="s">
        <v>1154</v>
      </c>
      <c r="C52" s="433" t="s">
        <v>114</v>
      </c>
      <c r="D52" s="109">
        <v>89482</v>
      </c>
      <c r="E52" s="109">
        <v>135863</v>
      </c>
      <c r="F52" s="109">
        <v>207526</v>
      </c>
      <c r="G52" s="109">
        <v>284536</v>
      </c>
      <c r="H52" s="108"/>
      <c r="I52" s="52"/>
      <c r="AX52" s="663" t="str">
        <f>CountryCode &amp; ".T3.DEBT.S1313.MNAC." &amp; RefVintage</f>
        <v>HU.T3.DEBT.S1313.MNAC.W.2020</v>
      </c>
    </row>
    <row r="53" spans="1:50" s="23" customFormat="1">
      <c r="A53" s="340" t="s">
        <v>405</v>
      </c>
      <c r="B53" s="495" t="s">
        <v>1155</v>
      </c>
      <c r="C53" s="451" t="s">
        <v>115</v>
      </c>
      <c r="D53" s="153">
        <v>236347</v>
      </c>
      <c r="E53" s="153">
        <v>519333.00000000006</v>
      </c>
      <c r="F53" s="153">
        <v>964421</v>
      </c>
      <c r="G53" s="153">
        <v>929583</v>
      </c>
      <c r="H53" s="154"/>
      <c r="I53" s="52"/>
      <c r="AX53" s="663" t="str">
        <f>CountryCode &amp; ".T3.HOLD.S1313.MNAC." &amp; RefVintage</f>
        <v>HU.T3.HOLD.S1313.MNAC.W.2020</v>
      </c>
    </row>
    <row r="54" spans="1:50" s="23" customFormat="1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  <c r="AX54" s="663"/>
    </row>
    <row r="55" spans="1:50" s="23" customFormat="1" ht="20.25" thickTop="1" thickBot="1">
      <c r="A55" s="176"/>
      <c r="B55" s="167"/>
      <c r="C55" s="448" t="str">
        <f>'Table 3A'!$C$50</f>
        <v xml:space="preserve">*Please note that the sign convention for net lending/ net borrowing is different from tables 1 and 2. </v>
      </c>
      <c r="D55" s="429"/>
      <c r="E55" s="429"/>
      <c r="F55" s="429"/>
      <c r="G55" s="429"/>
      <c r="H55" s="430"/>
      <c r="I55" s="52"/>
      <c r="K55" s="13"/>
      <c r="AX55" s="663"/>
    </row>
    <row r="56" spans="1:50" s="23" customFormat="1" ht="8.25" customHeight="1" thickTop="1">
      <c r="A56" s="176"/>
      <c r="B56" s="167"/>
      <c r="C56" s="192"/>
      <c r="D56" s="72"/>
      <c r="E56" s="73"/>
      <c r="F56" s="73"/>
      <c r="G56" s="73"/>
      <c r="H56" s="73"/>
      <c r="I56" s="52"/>
      <c r="K56" s="13"/>
      <c r="AX56" s="663"/>
    </row>
    <row r="57" spans="1:50" s="23" customFormat="1" ht="15.75">
      <c r="A57" s="176"/>
      <c r="B57" s="167"/>
      <c r="C57" s="193"/>
      <c r="D57" s="13"/>
      <c r="E57" s="20"/>
      <c r="F57" s="20"/>
      <c r="G57" s="13"/>
      <c r="H57" s="20"/>
      <c r="I57" s="52"/>
      <c r="K57" s="13"/>
      <c r="AX57" s="663"/>
    </row>
    <row r="58" spans="1:50" s="23" customFormat="1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  <c r="AX58" s="663"/>
    </row>
    <row r="59" spans="1:50" s="23" customFormat="1" ht="15.75">
      <c r="A59" s="168"/>
      <c r="B59" s="167"/>
      <c r="C59" s="272" t="s">
        <v>111</v>
      </c>
      <c r="D59" s="274"/>
      <c r="E59" s="268"/>
      <c r="F59" s="268"/>
      <c r="G59" s="274" t="s">
        <v>481</v>
      </c>
      <c r="H59" s="268"/>
      <c r="I59" s="52"/>
      <c r="K59" s="13"/>
      <c r="AX59" s="663"/>
    </row>
    <row r="60" spans="1:50" s="23" customFormat="1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  <c r="AX60" s="663"/>
    </row>
    <row r="61" spans="1:50" ht="9.75" customHeight="1" thickBot="1">
      <c r="A61" s="194"/>
      <c r="B61" s="187"/>
      <c r="C61" s="455"/>
      <c r="D61" s="456"/>
      <c r="E61" s="454"/>
      <c r="F61" s="454"/>
      <c r="G61" s="454"/>
      <c r="H61" s="454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704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704"/>
      <c r="F64" s="704"/>
      <c r="G64" s="704"/>
      <c r="H64" s="378"/>
      <c r="I64" s="241"/>
      <c r="J64" s="29"/>
      <c r="AX64" s="663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63"/>
    </row>
    <row r="66" spans="1:50" s="23" customFormat="1" ht="15.75">
      <c r="A66" s="30"/>
      <c r="B66" s="20"/>
      <c r="C66" s="380" t="s">
        <v>160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2"/>
      <c r="I66" s="244"/>
      <c r="J66" s="29"/>
      <c r="AX66" s="663"/>
    </row>
    <row r="67" spans="1:50" s="23" customFormat="1" ht="15.75">
      <c r="A67" s="30"/>
      <c r="B67" s="20"/>
      <c r="C67" s="380" t="s">
        <v>522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-7.2759576141834259E-12</v>
      </c>
      <c r="G67" s="381">
        <f t="shared" si="2"/>
        <v>0</v>
      </c>
      <c r="H67" s="442"/>
      <c r="I67" s="244"/>
      <c r="J67" s="29"/>
      <c r="AX67" s="663"/>
    </row>
    <row r="68" spans="1:50" s="23" customFormat="1" ht="15.75">
      <c r="A68" s="30"/>
      <c r="B68" s="20"/>
      <c r="C68" s="444" t="s">
        <v>161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2"/>
      <c r="I68" s="244"/>
      <c r="J68" s="29"/>
      <c r="AX68" s="663"/>
    </row>
    <row r="69" spans="1:50" s="23" customFormat="1" ht="15.75">
      <c r="A69" s="30"/>
      <c r="B69" s="20"/>
      <c r="C69" s="380" t="s">
        <v>162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2"/>
      <c r="I69" s="244"/>
      <c r="J69" s="29"/>
      <c r="AX69" s="663"/>
    </row>
    <row r="70" spans="1:50" s="23" customFormat="1" ht="15.75">
      <c r="A70" s="30"/>
      <c r="B70" s="20"/>
      <c r="C70" s="380" t="s">
        <v>163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2"/>
      <c r="I70" s="244"/>
      <c r="J70" s="29"/>
      <c r="AX70" s="663"/>
    </row>
    <row r="71" spans="1:50" s="23" customFormat="1" ht="15.75">
      <c r="A71" s="30"/>
      <c r="B71" s="20"/>
      <c r="C71" s="380" t="s">
        <v>164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2"/>
      <c r="I71" s="244"/>
      <c r="J71" s="29"/>
      <c r="AX71" s="663"/>
    </row>
    <row r="72" spans="1:50" s="23" customFormat="1" ht="15.75">
      <c r="A72" s="30"/>
      <c r="B72" s="20"/>
      <c r="C72" s="380" t="s">
        <v>165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2"/>
      <c r="I72" s="244"/>
      <c r="J72" s="29"/>
      <c r="AX72" s="663"/>
    </row>
    <row r="73" spans="1:50" s="23" customFormat="1" ht="23.25">
      <c r="A73" s="30"/>
      <c r="B73" s="20"/>
      <c r="C73" s="380" t="s">
        <v>527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42"/>
      <c r="I73" s="244"/>
      <c r="J73" s="29"/>
      <c r="AX73" s="663"/>
    </row>
    <row r="74" spans="1:50" s="23" customFormat="1" ht="15.75">
      <c r="A74" s="30"/>
      <c r="B74" s="20"/>
      <c r="C74" s="380" t="s">
        <v>166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63"/>
    </row>
    <row r="75" spans="1:50" s="23" customFormat="1" ht="15.75">
      <c r="A75" s="30"/>
      <c r="B75" s="20"/>
      <c r="C75" s="683" t="s">
        <v>783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63"/>
    </row>
    <row r="76" spans="1:50" s="23" customFormat="1" ht="15.75">
      <c r="A76" s="30"/>
      <c r="B76" s="20"/>
      <c r="C76" s="380" t="s">
        <v>144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63"/>
    </row>
    <row r="77" spans="1:50" s="23" customFormat="1" ht="15.75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63"/>
    </row>
    <row r="78" spans="1:50" s="23" customFormat="1" ht="15.75">
      <c r="A78" s="30"/>
      <c r="B78" s="20"/>
      <c r="C78" s="385" t="s">
        <v>167</v>
      </c>
      <c r="D78" s="249">
        <f>IF('Table 1'!E13="M",0,'Table 1'!E13)+IF(D10="M",0,D10)</f>
        <v>0</v>
      </c>
      <c r="E78" s="249">
        <f>IF('Table 1'!F13="M",0,'Table 1'!F13)+IF(E10="M",0,E10)</f>
        <v>0</v>
      </c>
      <c r="F78" s="249">
        <f>IF('Table 1'!G13="M",0,'Table 1'!G13)+IF(F10="M",0,F10)</f>
        <v>0</v>
      </c>
      <c r="G78" s="249">
        <f>IF('Table 1'!H13="M",0,'Table 1'!H13)+IF(G10="M",0,G10)</f>
        <v>0</v>
      </c>
      <c r="H78" s="387"/>
      <c r="I78" s="388"/>
      <c r="AX78" s="663"/>
    </row>
  </sheetData>
  <sheetProtection algorithmName="SHA-512" hashValue="vVbG5TsSeMNTPPHvUODh39o+0+Cj8rd7bYX2NkpnEdlS9Xmqrgxsu/CADoxJosnBMppExZO9mXsb/uylMn9kWg==" saltValue="1sSa3DdryorSAQHx52TCR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B1" colorId="22" zoomScaleNormal="100" zoomScaleSheetLayoutView="80" workbookViewId="0">
      <selection activeCell="H37" sqref="H37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8.44140625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63" customWidth="1"/>
    <col min="51" max="16384" width="9.77734375" style="10"/>
  </cols>
  <sheetData>
    <row r="1" spans="1:50" ht="9.75" customHeight="1">
      <c r="A1" s="24"/>
      <c r="B1" s="24"/>
      <c r="C1" s="457"/>
      <c r="D1" s="243"/>
      <c r="E1" s="416"/>
      <c r="F1" s="416"/>
      <c r="G1" s="41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  <c r="Q1" s="333"/>
    </row>
    <row r="2" spans="1:50" ht="41.25">
      <c r="B2" s="30" t="s">
        <v>36</v>
      </c>
      <c r="C2" s="343" t="s">
        <v>801</v>
      </c>
      <c r="D2" s="271"/>
      <c r="E2" s="333"/>
      <c r="F2" s="333"/>
      <c r="G2" s="333"/>
      <c r="K2" s="13"/>
      <c r="N2" s="684" t="s">
        <v>1230</v>
      </c>
    </row>
    <row r="3" spans="1:50" ht="18">
      <c r="B3" s="30"/>
      <c r="C3" s="343" t="s">
        <v>59</v>
      </c>
      <c r="D3" s="271"/>
      <c r="E3" s="333"/>
      <c r="F3" s="333"/>
      <c r="G3" s="333"/>
      <c r="K3" s="13"/>
      <c r="N3" s="686">
        <f>IF($N$2='Cover page'!$N$2,0,1)</f>
        <v>0</v>
      </c>
    </row>
    <row r="4" spans="1:50" ht="16.5" thickBot="1">
      <c r="B4" s="30"/>
      <c r="C4" s="423"/>
      <c r="D4" s="446"/>
      <c r="E4" s="333"/>
      <c r="F4" s="333"/>
      <c r="G4" s="333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703" t="s">
        <v>2</v>
      </c>
      <c r="F6" s="703"/>
      <c r="G6" s="447"/>
      <c r="H6" s="44"/>
      <c r="I6" s="52"/>
    </row>
    <row r="7" spans="1:50" ht="15.75">
      <c r="A7" s="282"/>
      <c r="B7" s="403" t="s">
        <v>485</v>
      </c>
      <c r="C7" s="22" t="s">
        <v>1238</v>
      </c>
      <c r="D7" s="354">
        <f>'Table 1'!E5</f>
        <v>2016</v>
      </c>
      <c r="E7" s="354">
        <f>'Table 1'!F5</f>
        <v>2017</v>
      </c>
      <c r="F7" s="354">
        <f>'Table 1'!G5</f>
        <v>2018</v>
      </c>
      <c r="G7" s="354">
        <f>'Table 1'!H5</f>
        <v>2019</v>
      </c>
      <c r="H7" s="46"/>
      <c r="I7" s="52"/>
    </row>
    <row r="8" spans="1:50" ht="15.75">
      <c r="A8" s="282"/>
      <c r="B8" s="338"/>
      <c r="C8" s="286" t="str">
        <f>'Cover page'!E14</f>
        <v>Date: 31/03/2020</v>
      </c>
      <c r="D8" s="458"/>
      <c r="E8" s="458"/>
      <c r="F8" s="458"/>
      <c r="G8" s="459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406</v>
      </c>
      <c r="B10" s="495" t="s">
        <v>1084</v>
      </c>
      <c r="C10" s="374" t="s">
        <v>778</v>
      </c>
      <c r="D10" s="91">
        <v>35828.823517000332</v>
      </c>
      <c r="E10" s="91">
        <v>35881.042337000254</v>
      </c>
      <c r="F10" s="91">
        <v>-76612.450634000008</v>
      </c>
      <c r="G10" s="92">
        <v>137053.59986199997</v>
      </c>
      <c r="H10" s="4"/>
      <c r="I10" s="52"/>
      <c r="AX10" s="663" t="str">
        <f>CountryCode &amp; ".T3.B9.S1314.MNAC." &amp; RefVintage</f>
        <v>HU.T3.B9.S1314.MNAC.W.2020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407</v>
      </c>
      <c r="B12" s="495" t="s">
        <v>1085</v>
      </c>
      <c r="C12" s="432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23581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14782</v>
      </c>
      <c r="F12" s="259">
        <f t="shared" si="0"/>
        <v>15262</v>
      </c>
      <c r="G12" s="259">
        <f t="shared" si="0"/>
        <v>-9622</v>
      </c>
      <c r="H12" s="155"/>
      <c r="I12" s="68"/>
      <c r="AX12" s="664" t="str">
        <f>CountryCode &amp; ".T3.FA.S1314.MNAC." &amp; RefVintage</f>
        <v>HU.T3.FA.S1314.MNAC.W.2020</v>
      </c>
    </row>
    <row r="13" spans="1:50" s="18" customFormat="1" ht="16.5" customHeight="1">
      <c r="A13" s="340" t="s">
        <v>408</v>
      </c>
      <c r="B13" s="495" t="s">
        <v>1086</v>
      </c>
      <c r="C13" s="433" t="s">
        <v>62</v>
      </c>
      <c r="D13" s="109">
        <v>14234</v>
      </c>
      <c r="E13" s="109">
        <v>-4812</v>
      </c>
      <c r="F13" s="109">
        <v>-22</v>
      </c>
      <c r="G13" s="109">
        <v>-23314</v>
      </c>
      <c r="H13" s="108"/>
      <c r="I13" s="68"/>
      <c r="AX13" s="664" t="str">
        <f>CountryCode &amp; ".T3.F2.S1314.MNAC." &amp; RefVintage</f>
        <v>HU.T3.F2.S1314.MNAC.W.2020</v>
      </c>
    </row>
    <row r="14" spans="1:50" s="18" customFormat="1" ht="16.5" customHeight="1">
      <c r="A14" s="340" t="s">
        <v>409</v>
      </c>
      <c r="B14" s="495" t="s">
        <v>1087</v>
      </c>
      <c r="C14" s="433" t="s">
        <v>472</v>
      </c>
      <c r="D14" s="109">
        <v>0</v>
      </c>
      <c r="E14" s="109">
        <v>0</v>
      </c>
      <c r="F14" s="109">
        <v>0</v>
      </c>
      <c r="G14" s="109">
        <v>0</v>
      </c>
      <c r="H14" s="108"/>
      <c r="I14" s="68"/>
      <c r="AX14" s="664" t="str">
        <f>CountryCode &amp; ".T3.F3.S1314.MNAC." &amp; RefVintage</f>
        <v>HU.T3.F3.S1314.MNAC.W.2020</v>
      </c>
    </row>
    <row r="15" spans="1:50" s="18" customFormat="1" ht="16.5" customHeight="1">
      <c r="A15" s="340" t="s">
        <v>410</v>
      </c>
      <c r="B15" s="495" t="s">
        <v>1088</v>
      </c>
      <c r="C15" s="433" t="s">
        <v>37</v>
      </c>
      <c r="D15" s="109">
        <v>-49</v>
      </c>
      <c r="E15" s="109">
        <v>-36</v>
      </c>
      <c r="F15" s="109">
        <v>-98</v>
      </c>
      <c r="G15" s="109">
        <v>-14</v>
      </c>
      <c r="H15" s="108"/>
      <c r="I15" s="68"/>
      <c r="AX15" s="664" t="str">
        <f>CountryCode &amp; ".T3.F4.S1314.MNAC." &amp; RefVintage</f>
        <v>HU.T3.F4.S1314.MNAC.W.2020</v>
      </c>
    </row>
    <row r="16" spans="1:50" s="18" customFormat="1" ht="16.5" customHeight="1">
      <c r="A16" s="340" t="s">
        <v>411</v>
      </c>
      <c r="B16" s="495" t="s">
        <v>1089</v>
      </c>
      <c r="C16" s="434" t="s">
        <v>56</v>
      </c>
      <c r="D16" s="110">
        <v>0</v>
      </c>
      <c r="E16" s="111">
        <v>0</v>
      </c>
      <c r="F16" s="111">
        <v>0</v>
      </c>
      <c r="G16" s="112">
        <v>0</v>
      </c>
      <c r="H16" s="108"/>
      <c r="I16" s="68"/>
      <c r="AX16" s="664" t="str">
        <f>CountryCode &amp; ".T3.F4ACQ.S1314.MNAC." &amp; RefVintage</f>
        <v>HU.T3.F4ACQ.S1314.MNAC.W.2020</v>
      </c>
    </row>
    <row r="17" spans="1:50" s="18" customFormat="1" ht="16.5" customHeight="1">
      <c r="A17" s="340" t="s">
        <v>412</v>
      </c>
      <c r="B17" s="495" t="s">
        <v>1090</v>
      </c>
      <c r="C17" s="434" t="s">
        <v>57</v>
      </c>
      <c r="D17" s="113">
        <v>-49</v>
      </c>
      <c r="E17" s="114">
        <v>-36</v>
      </c>
      <c r="F17" s="114">
        <v>-98</v>
      </c>
      <c r="G17" s="115">
        <v>-14</v>
      </c>
      <c r="H17" s="108"/>
      <c r="I17" s="68"/>
      <c r="AX17" s="664" t="str">
        <f>CountryCode &amp; ".T3.F4DIS.S1314.MNAC." &amp; RefVintage</f>
        <v>HU.T3.F4DIS.S1314.MNAC.W.2020</v>
      </c>
    </row>
    <row r="18" spans="1:50" s="18" customFormat="1" ht="16.5" customHeight="1">
      <c r="A18" s="340" t="s">
        <v>413</v>
      </c>
      <c r="B18" s="495" t="s">
        <v>1091</v>
      </c>
      <c r="C18" s="435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64" t="str">
        <f>CountryCode &amp; ".T3.F41.S1314.MNAC." &amp; RefVintage</f>
        <v>HU.T3.F41.S1314.MNAC.W.2020</v>
      </c>
    </row>
    <row r="19" spans="1:50" s="18" customFormat="1" ht="16.5" customHeight="1">
      <c r="A19" s="340" t="s">
        <v>414</v>
      </c>
      <c r="B19" s="495" t="s">
        <v>1092</v>
      </c>
      <c r="C19" s="435" t="s">
        <v>84</v>
      </c>
      <c r="D19" s="109">
        <v>-49</v>
      </c>
      <c r="E19" s="109">
        <v>-36</v>
      </c>
      <c r="F19" s="109">
        <v>-98</v>
      </c>
      <c r="G19" s="109">
        <v>-14</v>
      </c>
      <c r="H19" s="108"/>
      <c r="I19" s="68"/>
      <c r="AX19" s="664" t="str">
        <f>CountryCode &amp; ".T3.F42.S1314.MNAC." &amp; RefVintage</f>
        <v>HU.T3.F42.S1314.MNAC.W.2020</v>
      </c>
    </row>
    <row r="20" spans="1:50" s="18" customFormat="1" ht="16.5" customHeight="1">
      <c r="A20" s="340" t="s">
        <v>415</v>
      </c>
      <c r="B20" s="495" t="s">
        <v>1093</v>
      </c>
      <c r="C20" s="436" t="s">
        <v>80</v>
      </c>
      <c r="D20" s="116">
        <v>0</v>
      </c>
      <c r="E20" s="117">
        <v>0</v>
      </c>
      <c r="F20" s="117">
        <v>0</v>
      </c>
      <c r="G20" s="118">
        <v>0</v>
      </c>
      <c r="H20" s="108"/>
      <c r="I20" s="68"/>
      <c r="AX20" s="664" t="str">
        <f>CountryCode &amp; ".T3.F42ACQ.S1314.MNAC." &amp; RefVintage</f>
        <v>HU.T3.F42ACQ.S1314.MNAC.W.2020</v>
      </c>
    </row>
    <row r="21" spans="1:50" s="18" customFormat="1" ht="16.5" customHeight="1">
      <c r="A21" s="340" t="s">
        <v>416</v>
      </c>
      <c r="B21" s="495" t="s">
        <v>1094</v>
      </c>
      <c r="C21" s="436" t="s">
        <v>81</v>
      </c>
      <c r="D21" s="119">
        <v>-49</v>
      </c>
      <c r="E21" s="120">
        <v>-36</v>
      </c>
      <c r="F21" s="120">
        <v>-98</v>
      </c>
      <c r="G21" s="121">
        <v>-14</v>
      </c>
      <c r="H21" s="108"/>
      <c r="I21" s="68"/>
      <c r="AX21" s="664" t="str">
        <f>CountryCode &amp; ".T3.F42DIS.S1314.MNAC." &amp; RefVintage</f>
        <v>HU.T3.F42DIS.S1314.MNAC.W.2020</v>
      </c>
    </row>
    <row r="22" spans="1:50" s="18" customFormat="1" ht="16.5" customHeight="1">
      <c r="A22" s="340" t="s">
        <v>417</v>
      </c>
      <c r="B22" s="495" t="s">
        <v>1095</v>
      </c>
      <c r="C22" s="433" t="s">
        <v>473</v>
      </c>
      <c r="D22" s="109">
        <v>0</v>
      </c>
      <c r="E22" s="109">
        <v>0</v>
      </c>
      <c r="F22" s="109">
        <v>0</v>
      </c>
      <c r="G22" s="109">
        <v>0</v>
      </c>
      <c r="H22" s="108"/>
      <c r="I22" s="68"/>
      <c r="AX22" s="664" t="str">
        <f>CountryCode &amp; ".T3.F5.S1314.MNAC." &amp; RefVintage</f>
        <v>HU.T3.F5.S1314.MNAC.W.2020</v>
      </c>
    </row>
    <row r="23" spans="1:50" s="18" customFormat="1" ht="16.5" customHeight="1">
      <c r="A23" s="340" t="s">
        <v>418</v>
      </c>
      <c r="B23" s="495" t="s">
        <v>1096</v>
      </c>
      <c r="C23" s="435" t="s">
        <v>96</v>
      </c>
      <c r="D23" s="109">
        <v>0</v>
      </c>
      <c r="E23" s="109">
        <v>0</v>
      </c>
      <c r="F23" s="109">
        <v>0</v>
      </c>
      <c r="G23" s="109">
        <v>0</v>
      </c>
      <c r="H23" s="108"/>
      <c r="I23" s="68"/>
      <c r="AX23" s="664" t="str">
        <f>CountryCode &amp; ".T3.F5PN.S1314.MNAC." &amp; RefVintage</f>
        <v>HU.T3.F5PN.S1314.MNAC.W.2020</v>
      </c>
    </row>
    <row r="24" spans="1:50" s="18" customFormat="1" ht="16.5" customHeight="1">
      <c r="A24" s="340" t="s">
        <v>419</v>
      </c>
      <c r="B24" s="495" t="s">
        <v>1097</v>
      </c>
      <c r="C24" s="435" t="s">
        <v>474</v>
      </c>
      <c r="D24" s="109">
        <v>0</v>
      </c>
      <c r="E24" s="109">
        <v>0</v>
      </c>
      <c r="F24" s="109">
        <v>0</v>
      </c>
      <c r="G24" s="109">
        <v>0</v>
      </c>
      <c r="H24" s="108"/>
      <c r="I24" s="68"/>
      <c r="AX24" s="664" t="str">
        <f>CountryCode &amp; ".T3.F5OP.S1314.MNAC." &amp; RefVintage</f>
        <v>HU.T3.F5OP.S1314.MNAC.W.2020</v>
      </c>
    </row>
    <row r="25" spans="1:50" s="18" customFormat="1" ht="16.5" customHeight="1">
      <c r="A25" s="340" t="s">
        <v>420</v>
      </c>
      <c r="B25" s="495" t="s">
        <v>1098</v>
      </c>
      <c r="C25" s="436" t="s">
        <v>85</v>
      </c>
      <c r="D25" s="122">
        <v>0</v>
      </c>
      <c r="E25" s="123">
        <v>0</v>
      </c>
      <c r="F25" s="123">
        <v>0</v>
      </c>
      <c r="G25" s="124">
        <v>0</v>
      </c>
      <c r="H25" s="108"/>
      <c r="I25" s="68"/>
      <c r="AX25" s="664" t="str">
        <f>CountryCode &amp; ".T3.F5OPACQ.S1314.MNAC." &amp; RefVintage</f>
        <v>HU.T3.F5OPACQ.S1314.MNAC.W.2020</v>
      </c>
    </row>
    <row r="26" spans="1:50" s="18" customFormat="1" ht="16.5" customHeight="1" thickBot="1">
      <c r="A26" s="340" t="s">
        <v>421</v>
      </c>
      <c r="B26" s="495" t="s">
        <v>1099</v>
      </c>
      <c r="C26" s="436" t="s">
        <v>86</v>
      </c>
      <c r="D26" s="122">
        <v>0</v>
      </c>
      <c r="E26" s="123">
        <v>0</v>
      </c>
      <c r="F26" s="123">
        <v>0</v>
      </c>
      <c r="G26" s="124">
        <v>0</v>
      </c>
      <c r="H26" s="108"/>
      <c r="I26" s="68"/>
      <c r="AX26" s="664" t="str">
        <f>CountryCode &amp; ".T3.F5OPDIS.S1314.MNAC." &amp; RefVintage</f>
        <v>HU.T3.F5OPDIS.S1314.MNAC.W.2020</v>
      </c>
    </row>
    <row r="27" spans="1:50" s="18" customFormat="1" ht="16.5" customHeight="1">
      <c r="A27" s="426" t="s">
        <v>494</v>
      </c>
      <c r="B27" s="495" t="s">
        <v>1100</v>
      </c>
      <c r="C27" s="433" t="s">
        <v>458</v>
      </c>
      <c r="D27" s="109">
        <v>0</v>
      </c>
      <c r="E27" s="109">
        <v>0</v>
      </c>
      <c r="F27" s="109">
        <v>0</v>
      </c>
      <c r="G27" s="109">
        <v>0</v>
      </c>
      <c r="H27" s="108"/>
      <c r="I27" s="68"/>
      <c r="AX27" s="664" t="str">
        <f>CountryCode &amp; ".T3.F71.S1314.MNAC." &amp; RefVintage</f>
        <v>HU.T3.F71.S1314.MNAC.W.2020</v>
      </c>
    </row>
    <row r="28" spans="1:50" s="18" customFormat="1" ht="16.5" customHeight="1" thickBot="1">
      <c r="A28" s="427" t="s">
        <v>495</v>
      </c>
      <c r="B28" s="495" t="s">
        <v>1101</v>
      </c>
      <c r="C28" s="433" t="s">
        <v>461</v>
      </c>
      <c r="D28" s="109">
        <v>9396</v>
      </c>
      <c r="E28" s="109">
        <v>19630</v>
      </c>
      <c r="F28" s="109">
        <v>15382</v>
      </c>
      <c r="G28" s="109">
        <v>13706</v>
      </c>
      <c r="H28" s="108"/>
      <c r="I28" s="68"/>
      <c r="AX28" s="664" t="str">
        <f>CountryCode &amp; ".T3.F8.S1314.MNAC." &amp; RefVintage</f>
        <v>HU.T3.F8.S1314.MNAC.W.2020</v>
      </c>
    </row>
    <row r="29" spans="1:50" s="18" customFormat="1" ht="16.5" customHeight="1">
      <c r="A29" s="340" t="s">
        <v>422</v>
      </c>
      <c r="B29" s="495" t="s">
        <v>1102</v>
      </c>
      <c r="C29" s="433" t="s">
        <v>464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64" t="str">
        <f>CountryCode &amp; ".T3.OFA.S1314.MNAC." &amp; RefVintage</f>
        <v>HU.T3.OFA.S1314.MNAC.W.2020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4"/>
    </row>
    <row r="31" spans="1:50" s="18" customFormat="1" ht="16.5" customHeight="1">
      <c r="A31" s="340" t="s">
        <v>423</v>
      </c>
      <c r="B31" s="495" t="s">
        <v>1103</v>
      </c>
      <c r="C31" s="438" t="s">
        <v>184</v>
      </c>
      <c r="D31" s="441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-1688</v>
      </c>
      <c r="E31" s="441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274</v>
      </c>
      <c r="F31" s="441">
        <f t="shared" si="1"/>
        <v>1492</v>
      </c>
      <c r="G31" s="441">
        <f t="shared" si="1"/>
        <v>-2341</v>
      </c>
      <c r="H31" s="108"/>
      <c r="I31" s="68"/>
      <c r="AX31" s="664" t="str">
        <f>CountryCode &amp; ".T3.ADJ.S1314.MNAC." &amp; RefVintage</f>
        <v>HU.T3.ADJ.S1314.MNAC.W.2020</v>
      </c>
    </row>
    <row r="32" spans="1:50" s="18" customFormat="1" ht="16.5" customHeight="1" thickBot="1">
      <c r="A32" s="340" t="s">
        <v>424</v>
      </c>
      <c r="B32" s="495" t="s">
        <v>1104</v>
      </c>
      <c r="C32" s="433" t="s">
        <v>475</v>
      </c>
      <c r="D32" s="109">
        <v>0</v>
      </c>
      <c r="E32" s="109">
        <v>0</v>
      </c>
      <c r="F32" s="109">
        <v>0</v>
      </c>
      <c r="G32" s="109">
        <v>0</v>
      </c>
      <c r="H32" s="108"/>
      <c r="I32" s="68"/>
      <c r="AX32" s="664" t="str">
        <f>CountryCode &amp; ".T3.LIA.S1314.MNAC." &amp; RefVintage</f>
        <v>HU.T3.LIA.S1314.MNAC.W.2020</v>
      </c>
    </row>
    <row r="33" spans="1:50" s="18" customFormat="1" ht="16.5" customHeight="1" thickBot="1">
      <c r="A33" s="322" t="s">
        <v>505</v>
      </c>
      <c r="B33" s="495" t="s">
        <v>1105</v>
      </c>
      <c r="C33" s="433" t="s">
        <v>462</v>
      </c>
      <c r="D33" s="109">
        <v>-1688</v>
      </c>
      <c r="E33" s="109">
        <v>274</v>
      </c>
      <c r="F33" s="109">
        <v>1492</v>
      </c>
      <c r="G33" s="109">
        <v>-2341</v>
      </c>
      <c r="H33" s="108"/>
      <c r="I33" s="68"/>
      <c r="AX33" s="664" t="str">
        <f>CountryCode &amp; ".T3.OAP.S1314.MNAC." &amp; RefVintage</f>
        <v>HU.T3.OAP.S1314.MNAC.W.2020</v>
      </c>
    </row>
    <row r="34" spans="1:50" s="18" customFormat="1" ht="16.5" customHeight="1">
      <c r="A34" s="340" t="s">
        <v>425</v>
      </c>
      <c r="B34" s="495" t="s">
        <v>1106</v>
      </c>
      <c r="C34" s="433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64" t="str">
        <f>CountryCode &amp; ".T3.OLIA.S1314.MNAC." &amp; RefVintage</f>
        <v>HU.T3.OLIA.S1314.MNAC.W.2020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4"/>
    </row>
    <row r="36" spans="1:50" s="18" customFormat="1" ht="16.5" customHeight="1">
      <c r="A36" s="340" t="s">
        <v>426</v>
      </c>
      <c r="B36" s="495" t="s">
        <v>1107</v>
      </c>
      <c r="C36" s="433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64" t="str">
        <f>CountryCode &amp; ".T3.ISS_A.S1314.MNAC." &amp; RefVintage</f>
        <v>HU.T3.ISS_A.S1314.MNAC.W.2020</v>
      </c>
    </row>
    <row r="37" spans="1:50" s="18" customFormat="1" ht="16.5" customHeight="1">
      <c r="A37" s="340" t="s">
        <v>427</v>
      </c>
      <c r="B37" s="495" t="s">
        <v>1108</v>
      </c>
      <c r="C37" s="433" t="s">
        <v>477</v>
      </c>
      <c r="D37" s="109">
        <v>0</v>
      </c>
      <c r="E37" s="109">
        <v>0</v>
      </c>
      <c r="F37" s="109">
        <v>0</v>
      </c>
      <c r="G37" s="109">
        <v>0</v>
      </c>
      <c r="H37" s="108"/>
      <c r="I37" s="68"/>
      <c r="AX37" s="664" t="str">
        <f>CountryCode &amp; ".T3.D41_A.S1314.MNAC." &amp; RefVintage</f>
        <v>HU.T3.D41_A.S1314.MNAC.W.2020</v>
      </c>
    </row>
    <row r="38" spans="1:50" s="237" customFormat="1" ht="16.5" customHeight="1">
      <c r="A38" s="340" t="s">
        <v>428</v>
      </c>
      <c r="B38" s="495" t="s">
        <v>1109</v>
      </c>
      <c r="C38" s="440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64" t="str">
        <f>CountryCode &amp; ".T3.RED_A.S1314.MNAC." &amp; RefVintage</f>
        <v>HU.T3.RED_A.S1314.MNAC.W.2020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4"/>
    </row>
    <row r="40" spans="1:50" s="18" customFormat="1" ht="16.5" customHeight="1">
      <c r="A40" s="340" t="s">
        <v>429</v>
      </c>
      <c r="B40" s="495" t="s">
        <v>1110</v>
      </c>
      <c r="C40" s="433" t="s">
        <v>97</v>
      </c>
      <c r="D40" s="109">
        <v>0</v>
      </c>
      <c r="E40" s="109">
        <v>0</v>
      </c>
      <c r="F40" s="109">
        <v>0</v>
      </c>
      <c r="G40" s="109">
        <v>0</v>
      </c>
      <c r="H40" s="108"/>
      <c r="I40" s="68"/>
      <c r="AX40" s="664" t="str">
        <f>CountryCode &amp; ".T3.FREV_A.S1314.MNAC." &amp; RefVintage</f>
        <v>HU.T3.FREV_A.S1314.MNAC.W.2020</v>
      </c>
    </row>
    <row r="41" spans="1:50" s="18" customFormat="1" ht="16.5" customHeight="1">
      <c r="A41" s="340" t="s">
        <v>524</v>
      </c>
      <c r="B41" s="495" t="s">
        <v>1111</v>
      </c>
      <c r="C41" s="433" t="s">
        <v>479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64" t="str">
        <f>CountryCode &amp; ".T3.K61.S1314.MNAC." &amp; RefVintage</f>
        <v>HU.T3.K61.S1314.MNAC.W.2020</v>
      </c>
    </row>
    <row r="42" spans="1:50" s="18" customFormat="1" ht="16.5" customHeight="1">
      <c r="A42" s="340" t="s">
        <v>430</v>
      </c>
      <c r="B42" s="495" t="s">
        <v>1112</v>
      </c>
      <c r="C42" s="433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4" t="str">
        <f>CountryCode &amp; ".T3.OCVO_A.S1314.MNAC." &amp; RefVintage</f>
        <v>HU.T3.OCVO_A.S1314.MNAC.W.2020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4"/>
    </row>
    <row r="44" spans="1:50" s="18" customFormat="1" ht="16.5" customHeight="1">
      <c r="A44" s="340" t="s">
        <v>431</v>
      </c>
      <c r="B44" s="495" t="s">
        <v>1113</v>
      </c>
      <c r="C44" s="438" t="s">
        <v>65</v>
      </c>
      <c r="D44" s="109">
        <v>215.17648299966822</v>
      </c>
      <c r="E44" s="109">
        <v>-9210.0423370002463</v>
      </c>
      <c r="F44" s="109">
        <v>-1131.5493659999993</v>
      </c>
      <c r="G44" s="109">
        <v>2044.4001380000118</v>
      </c>
      <c r="H44" s="108"/>
      <c r="I44" s="68"/>
      <c r="AX44" s="664" t="str">
        <f>CountryCode &amp; ".T3.SD.S1314.MNAC." &amp; RefVintage</f>
        <v>HU.T3.SD.S1314.MNAC.W.2020</v>
      </c>
    </row>
    <row r="45" spans="1:50" s="18" customFormat="1" ht="16.5" customHeight="1">
      <c r="A45" s="340" t="s">
        <v>432</v>
      </c>
      <c r="B45" s="495" t="s">
        <v>1114</v>
      </c>
      <c r="C45" s="433" t="s">
        <v>75</v>
      </c>
      <c r="D45" s="109">
        <v>215.17648299966822</v>
      </c>
      <c r="E45" s="109">
        <v>-9210.0423370002463</v>
      </c>
      <c r="F45" s="109">
        <v>-1131.5493659999993</v>
      </c>
      <c r="G45" s="109">
        <v>2044.4001380000118</v>
      </c>
      <c r="H45" s="108"/>
      <c r="I45" s="68"/>
      <c r="AX45" s="664" t="str">
        <f>CountryCode &amp; ".T3.B9_SD.S1314.MNAC." &amp; RefVintage</f>
        <v>HU.T3.B9_SD.S1314.MNAC.W.2020</v>
      </c>
    </row>
    <row r="46" spans="1:50" s="18" customFormat="1" ht="16.5" customHeight="1">
      <c r="A46" s="340" t="s">
        <v>433</v>
      </c>
      <c r="B46" s="495" t="s">
        <v>1115</v>
      </c>
      <c r="C46" s="433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4" t="str">
        <f>CountryCode &amp; ".T3.OSD.S1314.MNAC." &amp; RefVintage</f>
        <v>HU.T3.OSD.S1314.MNAC.W.2020</v>
      </c>
    </row>
    <row r="47" spans="1:50" s="18" customFormat="1" ht="13.5" customHeight="1" thickBot="1">
      <c r="A47" s="340"/>
      <c r="B47" s="167"/>
      <c r="C47" s="437"/>
      <c r="D47" s="131"/>
      <c r="E47" s="132"/>
      <c r="F47" s="132"/>
      <c r="G47" s="133"/>
      <c r="H47" s="134"/>
      <c r="I47" s="68"/>
      <c r="AX47" s="664"/>
    </row>
    <row r="48" spans="1:50" s="18" customFormat="1" ht="19.5" customHeight="1" thickTop="1" thickBot="1">
      <c r="A48" s="340" t="s">
        <v>434</v>
      </c>
      <c r="B48" s="495" t="s">
        <v>1116</v>
      </c>
      <c r="C48" s="374" t="s">
        <v>117</v>
      </c>
      <c r="D48" s="94">
        <v>57937</v>
      </c>
      <c r="E48" s="94">
        <v>41727.000000000007</v>
      </c>
      <c r="F48" s="94">
        <v>-60990.000000000007</v>
      </c>
      <c r="G48" s="95">
        <v>127134.99999999999</v>
      </c>
      <c r="H48" s="6"/>
      <c r="I48" s="68"/>
      <c r="AX48" s="664" t="str">
        <f>CountryCode &amp; ".T3.CHDEBT.S1314.MNAC." &amp; RefVintage</f>
        <v>HU.T3.CHDEBT.S1314.MNAC.W.2020</v>
      </c>
    </row>
    <row r="49" spans="1:50" ht="9" customHeight="1" thickTop="1" thickBot="1">
      <c r="A49" s="340"/>
      <c r="B49" s="167"/>
      <c r="C49" s="449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50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435</v>
      </c>
      <c r="B51" s="495" t="s">
        <v>1117</v>
      </c>
      <c r="C51" s="374" t="s">
        <v>118</v>
      </c>
      <c r="D51" s="91">
        <v>73597</v>
      </c>
      <c r="E51" s="91">
        <v>120133</v>
      </c>
      <c r="F51" s="91">
        <v>59164</v>
      </c>
      <c r="G51" s="92">
        <v>209613</v>
      </c>
      <c r="H51" s="4"/>
      <c r="I51" s="52"/>
      <c r="AX51" s="663" t="str">
        <f>CountryCode &amp; ".T3.CTDEBT.S1314.MNAC." &amp; RefVintage</f>
        <v>HU.T3.CTDEBT.S1314.MNAC.W.2020</v>
      </c>
    </row>
    <row r="52" spans="1:50" ht="15.75" thickTop="1">
      <c r="A52" s="340" t="s">
        <v>436</v>
      </c>
      <c r="B52" s="495" t="s">
        <v>1118</v>
      </c>
      <c r="C52" s="433" t="s">
        <v>119</v>
      </c>
      <c r="D52" s="109">
        <v>102006</v>
      </c>
      <c r="E52" s="109">
        <v>143733</v>
      </c>
      <c r="F52" s="109">
        <v>82743</v>
      </c>
      <c r="G52" s="109">
        <v>209878</v>
      </c>
      <c r="H52" s="108"/>
      <c r="I52" s="52"/>
      <c r="AX52" s="663" t="str">
        <f>CountryCode &amp; ".T3.DEBT.S1314.MNAC." &amp; RefVintage</f>
        <v>HU.T3.DEBT.S1314.MNAC.W.2020</v>
      </c>
    </row>
    <row r="53" spans="1:50">
      <c r="A53" s="340" t="s">
        <v>437</v>
      </c>
      <c r="B53" s="495" t="s">
        <v>1119</v>
      </c>
      <c r="C53" s="451" t="s">
        <v>120</v>
      </c>
      <c r="D53" s="153">
        <v>28409</v>
      </c>
      <c r="E53" s="153">
        <v>23600</v>
      </c>
      <c r="F53" s="153">
        <v>23579</v>
      </c>
      <c r="G53" s="153">
        <v>265</v>
      </c>
      <c r="H53" s="154"/>
      <c r="I53" s="52"/>
      <c r="AX53" s="663" t="str">
        <f>CountryCode &amp; ".T3.HOLD.S1314.MNAC." &amp; RefVintage</f>
        <v>HU.T3.HOLD.S1314.MNAC.W.2020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8" t="str">
        <f>'Table 3A'!$C$50</f>
        <v xml:space="preserve">*Please note that the sign convention for net lending/ net borrowing is different from tables 1 and 2. </v>
      </c>
      <c r="D55" s="429"/>
      <c r="E55" s="429"/>
      <c r="F55" s="429"/>
      <c r="G55" s="429"/>
      <c r="H55" s="430"/>
      <c r="I55" s="52"/>
      <c r="K55" s="13"/>
    </row>
    <row r="56" spans="1:50" ht="8.25" customHeight="1" thickTop="1">
      <c r="A56" s="168"/>
      <c r="B56" s="167"/>
      <c r="C56" s="192"/>
      <c r="D56" s="72"/>
      <c r="E56" s="82"/>
      <c r="F56" s="82"/>
      <c r="G56" s="82"/>
      <c r="H56" s="82"/>
      <c r="I56" s="52"/>
      <c r="K56" s="13"/>
    </row>
    <row r="57" spans="1:50" ht="15.75">
      <c r="A57" s="168"/>
      <c r="B57" s="167"/>
      <c r="C57" s="197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75">
      <c r="A59" s="168"/>
      <c r="B59" s="167"/>
      <c r="C59" s="272" t="s">
        <v>116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5"/>
      <c r="D61" s="456"/>
      <c r="E61" s="454"/>
      <c r="F61" s="454"/>
      <c r="G61" s="454"/>
      <c r="H61" s="454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704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704"/>
      <c r="F64" s="704"/>
      <c r="G64" s="704"/>
      <c r="H64" s="378"/>
      <c r="I64" s="241"/>
      <c r="J64" s="29"/>
      <c r="AX64" s="663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63"/>
    </row>
    <row r="66" spans="1:50" s="23" customFormat="1" ht="15.75">
      <c r="A66" s="30"/>
      <c r="B66" s="20"/>
      <c r="C66" s="380" t="s">
        <v>152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2"/>
      <c r="I66" s="244"/>
      <c r="J66" s="29"/>
      <c r="AX66" s="663"/>
    </row>
    <row r="67" spans="1:50" s="23" customFormat="1" ht="15.75">
      <c r="A67" s="30"/>
      <c r="B67" s="20"/>
      <c r="C67" s="380" t="s">
        <v>525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0</v>
      </c>
      <c r="H67" s="442"/>
      <c r="I67" s="244"/>
      <c r="J67" s="29"/>
      <c r="AX67" s="663"/>
    </row>
    <row r="68" spans="1:50" s="23" customFormat="1" ht="15.75">
      <c r="A68" s="30"/>
      <c r="B68" s="20"/>
      <c r="C68" s="444" t="s">
        <v>153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2"/>
      <c r="I68" s="244"/>
      <c r="J68" s="29"/>
      <c r="AX68" s="663"/>
    </row>
    <row r="69" spans="1:50" s="23" customFormat="1" ht="15.75">
      <c r="A69" s="30"/>
      <c r="B69" s="20"/>
      <c r="C69" s="380" t="s">
        <v>154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2"/>
      <c r="I69" s="244"/>
      <c r="J69" s="29"/>
      <c r="AX69" s="663"/>
    </row>
    <row r="70" spans="1:50" s="23" customFormat="1" ht="15.75">
      <c r="A70" s="30"/>
      <c r="B70" s="20"/>
      <c r="C70" s="380" t="s">
        <v>155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2"/>
      <c r="I70" s="244"/>
      <c r="J70" s="29"/>
      <c r="AX70" s="663"/>
    </row>
    <row r="71" spans="1:50" s="23" customFormat="1" ht="15.75">
      <c r="A71" s="30"/>
      <c r="B71" s="20"/>
      <c r="C71" s="380" t="s">
        <v>156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2"/>
      <c r="I71" s="244"/>
      <c r="J71" s="29"/>
      <c r="AX71" s="663"/>
    </row>
    <row r="72" spans="1:50" s="23" customFormat="1" ht="15.75">
      <c r="A72" s="30"/>
      <c r="B72" s="20"/>
      <c r="C72" s="380" t="s">
        <v>157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2"/>
      <c r="I72" s="244"/>
      <c r="J72" s="29"/>
      <c r="AX72" s="663"/>
    </row>
    <row r="73" spans="1:50" s="23" customFormat="1" ht="23.25">
      <c r="A73" s="30"/>
      <c r="B73" s="20"/>
      <c r="C73" s="380" t="s">
        <v>526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42"/>
      <c r="I73" s="244"/>
      <c r="J73" s="29"/>
      <c r="AX73" s="663"/>
    </row>
    <row r="74" spans="1:50" s="23" customFormat="1" ht="15.75">
      <c r="A74" s="30"/>
      <c r="B74" s="20"/>
      <c r="C74" s="380" t="s">
        <v>158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63"/>
    </row>
    <row r="75" spans="1:50" s="23" customFormat="1" ht="15.75">
      <c r="A75" s="30"/>
      <c r="B75" s="20"/>
      <c r="C75" s="683" t="s">
        <v>784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63"/>
    </row>
    <row r="76" spans="1:50" s="23" customFormat="1" ht="15.75">
      <c r="A76" s="30"/>
      <c r="B76" s="20"/>
      <c r="C76" s="380" t="s">
        <v>145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63"/>
    </row>
    <row r="77" spans="1:50" s="23" customFormat="1" ht="15.75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63"/>
    </row>
    <row r="78" spans="1:50" s="23" customFormat="1" ht="15.75">
      <c r="A78" s="30"/>
      <c r="B78" s="20"/>
      <c r="C78" s="385" t="s">
        <v>159</v>
      </c>
      <c r="D78" s="249">
        <f>IF('Table 1'!E14="M",0,'Table 1'!E14)+IF(D10="M",0,D10)</f>
        <v>0</v>
      </c>
      <c r="E78" s="249">
        <f>IF('Table 1'!F14="M",0,'Table 1'!F14)+IF(E10="M",0,E10)</f>
        <v>0</v>
      </c>
      <c r="F78" s="249">
        <f>IF('Table 1'!G14="M",0,'Table 1'!G14)+IF(F10="M",0,F10)</f>
        <v>0</v>
      </c>
      <c r="G78" s="249">
        <f>IF('Table 1'!H14="M",0,'Table 1'!H14)+IF(G10="M",0,G10)</f>
        <v>0</v>
      </c>
      <c r="H78" s="387"/>
      <c r="I78" s="388"/>
      <c r="AX78" s="663"/>
    </row>
  </sheetData>
  <sheetProtection algorithmName="SHA-512" hashValue="Re9s7dSQmiPjABsJUAuc7gpj7OsbrVImtJdldWb4Jq5dfL5ybGPpJt8ZQZn+Qj6uhn3vjqiVGMkiGRdBK5oiBQ==" saltValue="mvpqRxkOcEQ8T86AHyQztw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B1" colorId="22" zoomScaleNormal="100" zoomScaleSheetLayoutView="80" workbookViewId="0">
      <selection activeCell="H27" sqref="H27"/>
    </sheetView>
  </sheetViews>
  <sheetFormatPr defaultColWidth="9.77734375" defaultRowHeight="15.75"/>
  <cols>
    <col min="1" max="1" width="24.109375" style="257" hidden="1" customWidth="1"/>
    <col min="2" max="2" width="35.6640625" style="257" customWidth="1"/>
    <col min="3" max="3" width="10.33203125" style="13" customWidth="1"/>
    <col min="4" max="4" width="40.77734375" style="13" customWidth="1"/>
    <col min="5" max="5" width="20" style="13" customWidth="1"/>
    <col min="6" max="10" width="10.88671875" style="13" customWidth="1"/>
    <col min="11" max="14" width="9.77734375" style="13"/>
    <col min="15" max="15" width="13.109375" style="13" customWidth="1"/>
    <col min="16" max="16" width="9.33203125" style="13" customWidth="1"/>
    <col min="17" max="27" width="9.77734375" style="13"/>
    <col min="29" max="49" width="9.77734375" style="13"/>
    <col min="50" max="50" width="9.33203125" style="666" customWidth="1"/>
    <col min="51" max="16384" width="9.77734375" style="13"/>
  </cols>
  <sheetData>
    <row r="1" spans="1:50" ht="7.5" customHeight="1">
      <c r="A1" s="604" t="s">
        <v>440</v>
      </c>
      <c r="B1" s="604"/>
      <c r="L1" s="605"/>
      <c r="M1" s="605" t="s">
        <v>449</v>
      </c>
      <c r="N1" s="605">
        <v>5</v>
      </c>
      <c r="O1" s="605">
        <v>6</v>
      </c>
      <c r="P1" s="605">
        <v>7</v>
      </c>
      <c r="Q1" s="605">
        <v>8</v>
      </c>
      <c r="R1" s="605">
        <v>9</v>
      </c>
    </row>
    <row r="2" spans="1:50" ht="41.25">
      <c r="A2" s="604"/>
      <c r="B2" s="604"/>
      <c r="C2" s="606" t="s">
        <v>1</v>
      </c>
      <c r="D2" s="274"/>
      <c r="E2" s="607"/>
      <c r="F2" s="274"/>
      <c r="G2" s="274"/>
      <c r="H2" s="274"/>
      <c r="I2" s="274"/>
      <c r="J2" s="274"/>
      <c r="M2" s="605" t="s">
        <v>450</v>
      </c>
      <c r="N2" s="684" t="s">
        <v>1230</v>
      </c>
    </row>
    <row r="3" spans="1:50" ht="16.5" thickBot="1">
      <c r="A3" s="604"/>
      <c r="B3" s="604"/>
      <c r="C3" s="274"/>
      <c r="D3" s="274"/>
      <c r="E3" s="274"/>
      <c r="F3" s="274"/>
      <c r="G3" s="274"/>
      <c r="H3" s="274"/>
      <c r="I3" s="274"/>
      <c r="J3" s="274"/>
      <c r="M3" s="605" t="s">
        <v>451</v>
      </c>
      <c r="N3" s="686">
        <f>IF($N$2='Cover page'!$N$2,0,1)</f>
        <v>0</v>
      </c>
    </row>
    <row r="4" spans="1:50" ht="16.5" thickTop="1">
      <c r="A4" s="608"/>
      <c r="B4" s="609"/>
      <c r="C4" s="460"/>
      <c r="D4" s="278"/>
      <c r="E4" s="278"/>
      <c r="F4" s="278"/>
      <c r="G4" s="278"/>
      <c r="H4" s="278"/>
      <c r="I4" s="278"/>
      <c r="J4" s="278"/>
      <c r="K4" s="610"/>
    </row>
    <row r="5" spans="1:50" ht="18.75">
      <c r="A5" s="293"/>
      <c r="B5" s="611"/>
      <c r="C5" s="461"/>
      <c r="D5" s="272" t="str">
        <f>'Cover page'!E13</f>
        <v>Member State: Hungary</v>
      </c>
      <c r="E5" s="274"/>
      <c r="F5" s="362" t="s">
        <v>2</v>
      </c>
      <c r="G5" s="363"/>
      <c r="H5" s="364"/>
      <c r="I5" s="363"/>
      <c r="J5" s="612"/>
      <c r="K5" s="613"/>
    </row>
    <row r="6" spans="1:50">
      <c r="A6" s="293"/>
      <c r="B6" s="518" t="s">
        <v>485</v>
      </c>
      <c r="C6" s="461"/>
      <c r="D6" s="410" t="s">
        <v>70</v>
      </c>
      <c r="E6" s="614"/>
      <c r="F6" s="354">
        <f>'Table 1'!E5</f>
        <v>2016</v>
      </c>
      <c r="G6" s="354">
        <f>'Table 1'!F5</f>
        <v>2017</v>
      </c>
      <c r="H6" s="354">
        <f>'Table 1'!G5</f>
        <v>2018</v>
      </c>
      <c r="I6" s="354">
        <f>'Table 1'!H5</f>
        <v>2019</v>
      </c>
      <c r="J6" s="354">
        <f>'Table 1'!I5</f>
        <v>2020</v>
      </c>
      <c r="K6" s="613"/>
    </row>
    <row r="7" spans="1:50">
      <c r="A7" s="293"/>
      <c r="B7" s="615"/>
      <c r="C7" s="461"/>
      <c r="D7" s="286" t="str">
        <f>'Cover page'!E14</f>
        <v>Date: 31/03/2020</v>
      </c>
      <c r="E7" s="616"/>
      <c r="F7" s="617" t="s">
        <v>451</v>
      </c>
      <c r="G7" s="617" t="s">
        <v>451</v>
      </c>
      <c r="H7" s="617" t="s">
        <v>450</v>
      </c>
      <c r="I7" s="617" t="s">
        <v>449</v>
      </c>
      <c r="J7" s="618" t="s">
        <v>459</v>
      </c>
      <c r="K7" s="613"/>
    </row>
    <row r="8" spans="1:50" ht="16.5" thickBot="1">
      <c r="A8" s="293"/>
      <c r="B8" s="611"/>
      <c r="C8" s="462" t="s">
        <v>38</v>
      </c>
      <c r="D8" s="619"/>
      <c r="E8" s="620"/>
      <c r="F8" s="682">
        <f>IFERROR(VLOOKUP(F7,StatusTable,2,FALSE), -1)</f>
        <v>3</v>
      </c>
      <c r="G8" s="682">
        <f>IFERROR(VLOOKUP(G7,StatusTable,2,FALSE), -1)</f>
        <v>3</v>
      </c>
      <c r="H8" s="682">
        <f>IFERROR(VLOOKUP(H7,StatusTable,2,FALSE), -1)</f>
        <v>2</v>
      </c>
      <c r="I8" s="682">
        <f>IFERROR(VLOOKUP(I7,StatusTable,2,FALSE), -1)</f>
        <v>1</v>
      </c>
      <c r="J8" s="682">
        <f>IFERROR(VLOOKUP(J7,StatusTable,2,FALSE), -1)</f>
        <v>5</v>
      </c>
      <c r="K8" s="613"/>
      <c r="AX8" s="666" t="str">
        <f>CountryCode &amp; ".T4.STATUS.S13.MNAC." &amp; RefVintage</f>
        <v>HU.T4.STATUS.S13.MNAC.W.2020</v>
      </c>
    </row>
    <row r="9" spans="1:50" ht="16.5" thickBot="1">
      <c r="A9" s="293"/>
      <c r="B9" s="611"/>
      <c r="C9" s="462" t="s">
        <v>39</v>
      </c>
      <c r="D9" s="621"/>
      <c r="E9" s="622"/>
      <c r="F9" s="622"/>
      <c r="G9" s="622"/>
      <c r="H9" s="622"/>
      <c r="I9" s="622"/>
      <c r="J9" s="622"/>
      <c r="K9" s="613"/>
    </row>
    <row r="10" spans="1:50" ht="16.5" thickBot="1">
      <c r="A10" s="623" t="s">
        <v>511</v>
      </c>
      <c r="B10" s="600" t="s">
        <v>1192</v>
      </c>
      <c r="C10" s="463">
        <v>2</v>
      </c>
      <c r="D10" s="624" t="s">
        <v>482</v>
      </c>
      <c r="E10" s="625"/>
      <c r="F10" s="626">
        <v>509919</v>
      </c>
      <c r="G10" s="626">
        <v>657223</v>
      </c>
      <c r="H10" s="626">
        <v>683291</v>
      </c>
      <c r="I10" s="626">
        <v>708244</v>
      </c>
      <c r="J10" s="626" t="s">
        <v>667</v>
      </c>
      <c r="K10" s="613"/>
      <c r="AX10" s="666" t="str">
        <f>CountryCode &amp; ".T4.AF81L.S13.MNAC." &amp; RefVintage</f>
        <v>HU.T4.AF81L.S13.MNAC.W.2020</v>
      </c>
    </row>
    <row r="11" spans="1:50" ht="16.5" thickBot="1">
      <c r="A11" s="627"/>
      <c r="B11" s="628"/>
      <c r="C11" s="463"/>
      <c r="D11" s="274"/>
      <c r="F11" s="629"/>
      <c r="G11" s="629"/>
      <c r="H11" s="629"/>
      <c r="I11" s="629"/>
      <c r="J11" s="629"/>
      <c r="K11" s="613"/>
    </row>
    <row r="12" spans="1:50">
      <c r="A12" s="627"/>
      <c r="B12" s="628"/>
      <c r="C12" s="463"/>
      <c r="D12" s="621"/>
      <c r="E12" s="622"/>
      <c r="F12" s="630"/>
      <c r="G12" s="630"/>
      <c r="H12" s="630"/>
      <c r="I12" s="630"/>
      <c r="J12" s="630"/>
      <c r="K12" s="613"/>
    </row>
    <row r="13" spans="1:50">
      <c r="A13" s="293"/>
      <c r="B13" s="600"/>
      <c r="C13" s="463">
        <v>3</v>
      </c>
      <c r="D13" s="624" t="s">
        <v>40</v>
      </c>
      <c r="E13" s="625"/>
      <c r="F13" s="629"/>
      <c r="G13" s="629"/>
      <c r="H13" s="629"/>
      <c r="I13" s="629"/>
      <c r="J13" s="629"/>
      <c r="K13" s="613"/>
    </row>
    <row r="14" spans="1:50">
      <c r="A14" s="293"/>
      <c r="B14" s="600"/>
      <c r="C14" s="198"/>
      <c r="F14" s="629"/>
      <c r="G14" s="629"/>
      <c r="H14" s="629"/>
      <c r="I14" s="629"/>
      <c r="J14" s="629"/>
      <c r="K14" s="613"/>
    </row>
    <row r="15" spans="1:50">
      <c r="A15" s="293"/>
      <c r="B15" s="600"/>
      <c r="C15" s="198"/>
      <c r="F15" s="629"/>
      <c r="G15" s="629"/>
      <c r="H15" s="629"/>
      <c r="I15" s="629"/>
      <c r="J15" s="629"/>
      <c r="K15" s="613"/>
    </row>
    <row r="16" spans="1:50">
      <c r="A16" s="627" t="s">
        <v>438</v>
      </c>
      <c r="B16" s="600" t="s">
        <v>1193</v>
      </c>
      <c r="C16" s="198"/>
      <c r="D16" s="62" t="s">
        <v>41</v>
      </c>
      <c r="E16" s="62"/>
      <c r="F16" s="626" t="s">
        <v>667</v>
      </c>
      <c r="G16" s="626" t="s">
        <v>667</v>
      </c>
      <c r="H16" s="626" t="s">
        <v>667</v>
      </c>
      <c r="I16" s="626" t="s">
        <v>667</v>
      </c>
      <c r="J16" s="626" t="s">
        <v>667</v>
      </c>
      <c r="K16" s="613"/>
      <c r="AX16" s="666" t="str">
        <f>CountryCode &amp; ".T4.FPU.S13.MNAC." &amp; RefVintage</f>
        <v>HU.T4.FPU.S13.MNAC.W.2020</v>
      </c>
    </row>
    <row r="17" spans="1:11">
      <c r="A17" s="293"/>
      <c r="B17" s="600"/>
      <c r="C17" s="198"/>
      <c r="F17" s="629"/>
      <c r="G17" s="629"/>
      <c r="H17" s="629"/>
      <c r="I17" s="629"/>
      <c r="J17" s="629"/>
      <c r="K17" s="613"/>
    </row>
    <row r="18" spans="1:11">
      <c r="A18" s="293"/>
      <c r="B18" s="600"/>
      <c r="C18" s="198"/>
      <c r="D18" s="62" t="s">
        <v>42</v>
      </c>
      <c r="E18" s="62"/>
      <c r="F18" s="631"/>
      <c r="G18" s="631"/>
      <c r="H18" s="631"/>
      <c r="I18" s="631"/>
      <c r="J18" s="631"/>
      <c r="K18" s="613"/>
    </row>
    <row r="19" spans="1:11">
      <c r="A19" s="293"/>
      <c r="B19" s="600"/>
      <c r="C19" s="198"/>
      <c r="D19" s="62"/>
      <c r="E19" s="62"/>
      <c r="F19" s="631"/>
      <c r="G19" s="631"/>
      <c r="H19" s="631"/>
      <c r="I19" s="631"/>
      <c r="J19" s="631"/>
      <c r="K19" s="613"/>
    </row>
    <row r="20" spans="1:11">
      <c r="A20" s="293"/>
      <c r="B20" s="600"/>
      <c r="C20" s="198"/>
      <c r="D20" s="62"/>
      <c r="E20" s="62"/>
      <c r="F20" s="631"/>
      <c r="G20" s="631"/>
      <c r="H20" s="631"/>
      <c r="I20" s="631"/>
      <c r="J20" s="631"/>
      <c r="K20" s="613"/>
    </row>
    <row r="21" spans="1:11">
      <c r="A21" s="293"/>
      <c r="B21" s="600"/>
      <c r="C21" s="198"/>
      <c r="D21" s="62"/>
      <c r="E21" s="62"/>
      <c r="F21" s="631"/>
      <c r="G21" s="631"/>
      <c r="H21" s="631"/>
      <c r="I21" s="631"/>
      <c r="J21" s="631"/>
      <c r="K21" s="613"/>
    </row>
    <row r="22" spans="1:11">
      <c r="A22" s="293"/>
      <c r="B22" s="600"/>
      <c r="C22" s="198"/>
      <c r="F22" s="631"/>
      <c r="G22" s="631"/>
      <c r="H22" s="631"/>
      <c r="I22" s="631"/>
      <c r="J22" s="631"/>
      <c r="K22" s="613"/>
    </row>
    <row r="23" spans="1:11">
      <c r="A23" s="293"/>
      <c r="B23" s="600"/>
      <c r="C23" s="198"/>
      <c r="F23" s="631"/>
      <c r="G23" s="631"/>
      <c r="H23" s="631"/>
      <c r="I23" s="631"/>
      <c r="J23" s="631"/>
      <c r="K23" s="613"/>
    </row>
    <row r="24" spans="1:11">
      <c r="A24" s="293"/>
      <c r="B24" s="600"/>
      <c r="C24" s="198"/>
      <c r="F24" s="631"/>
      <c r="G24" s="631"/>
      <c r="H24" s="631"/>
      <c r="I24" s="631"/>
      <c r="J24" s="631"/>
      <c r="K24" s="613"/>
    </row>
    <row r="25" spans="1:11" ht="16.5" thickBot="1">
      <c r="A25" s="293"/>
      <c r="B25" s="600"/>
      <c r="C25" s="198"/>
      <c r="F25" s="632"/>
      <c r="G25" s="632"/>
      <c r="H25" s="632"/>
      <c r="I25" s="632"/>
      <c r="J25" s="632"/>
      <c r="K25" s="613"/>
    </row>
    <row r="26" spans="1:11" ht="9.75" customHeight="1">
      <c r="A26" s="293"/>
      <c r="B26" s="600"/>
      <c r="C26" s="198"/>
      <c r="D26" s="622"/>
      <c r="E26" s="622"/>
      <c r="F26" s="630"/>
      <c r="G26" s="630"/>
      <c r="H26" s="630"/>
      <c r="I26" s="630"/>
      <c r="J26" s="630"/>
      <c r="K26" s="613"/>
    </row>
    <row r="27" spans="1:11">
      <c r="A27" s="293"/>
      <c r="B27" s="600"/>
      <c r="C27" s="463">
        <v>4</v>
      </c>
      <c r="D27" s="624" t="s">
        <v>460</v>
      </c>
      <c r="E27" s="625"/>
      <c r="F27" s="629"/>
      <c r="G27" s="629"/>
      <c r="H27" s="629"/>
      <c r="I27" s="629"/>
      <c r="J27" s="629"/>
      <c r="K27" s="613"/>
    </row>
    <row r="28" spans="1:11">
      <c r="A28" s="293"/>
      <c r="B28" s="600"/>
      <c r="C28" s="199"/>
      <c r="D28" s="624" t="s">
        <v>43</v>
      </c>
      <c r="E28" s="625"/>
      <c r="F28" s="629"/>
      <c r="G28" s="629"/>
      <c r="H28" s="629"/>
      <c r="I28" s="629"/>
      <c r="J28" s="629"/>
      <c r="K28" s="613"/>
    </row>
    <row r="29" spans="1:11">
      <c r="A29" s="293"/>
      <c r="B29" s="600"/>
      <c r="C29" s="199"/>
      <c r="D29" s="13" t="s">
        <v>44</v>
      </c>
      <c r="F29" s="631"/>
      <c r="G29" s="631"/>
      <c r="H29" s="631"/>
      <c r="I29" s="631"/>
      <c r="J29" s="631"/>
      <c r="K29" s="613"/>
    </row>
    <row r="30" spans="1:11">
      <c r="A30" s="293"/>
      <c r="B30" s="600"/>
      <c r="C30" s="199"/>
      <c r="F30" s="631"/>
      <c r="G30" s="631"/>
      <c r="H30" s="631"/>
      <c r="I30" s="631"/>
      <c r="J30" s="631"/>
      <c r="K30" s="613"/>
    </row>
    <row r="31" spans="1:11">
      <c r="A31" s="293"/>
      <c r="B31" s="600"/>
      <c r="C31" s="199"/>
      <c r="F31" s="631"/>
      <c r="G31" s="631"/>
      <c r="H31" s="631"/>
      <c r="I31" s="631"/>
      <c r="J31" s="631"/>
      <c r="K31" s="613"/>
    </row>
    <row r="32" spans="1:11">
      <c r="A32" s="293"/>
      <c r="B32" s="600"/>
      <c r="C32" s="199"/>
      <c r="F32" s="631"/>
      <c r="G32" s="631"/>
      <c r="H32" s="631"/>
      <c r="I32" s="631"/>
      <c r="J32" s="631"/>
      <c r="K32" s="613"/>
    </row>
    <row r="33" spans="1:50">
      <c r="A33" s="293"/>
      <c r="B33" s="600"/>
      <c r="C33" s="199"/>
      <c r="D33" s="13" t="s">
        <v>45</v>
      </c>
      <c r="F33" s="631"/>
      <c r="G33" s="631"/>
      <c r="H33" s="631"/>
      <c r="I33" s="631"/>
      <c r="J33" s="631"/>
      <c r="K33" s="613"/>
    </row>
    <row r="34" spans="1:50">
      <c r="A34" s="293"/>
      <c r="B34" s="600"/>
      <c r="C34" s="199"/>
      <c r="F34" s="631"/>
      <c r="G34" s="631"/>
      <c r="H34" s="631"/>
      <c r="I34" s="631"/>
      <c r="J34" s="631"/>
      <c r="K34" s="613"/>
    </row>
    <row r="35" spans="1:50">
      <c r="A35" s="293"/>
      <c r="B35" s="600"/>
      <c r="C35" s="199"/>
      <c r="D35" s="625"/>
      <c r="E35" s="625"/>
      <c r="F35" s="631"/>
      <c r="G35" s="631"/>
      <c r="H35" s="631"/>
      <c r="I35" s="631"/>
      <c r="J35" s="631"/>
      <c r="K35" s="613"/>
    </row>
    <row r="36" spans="1:50" ht="16.5" thickBot="1">
      <c r="A36" s="293"/>
      <c r="B36" s="600"/>
      <c r="C36" s="199"/>
      <c r="D36" s="633"/>
      <c r="E36" s="633"/>
      <c r="F36" s="634"/>
      <c r="G36" s="634"/>
      <c r="H36" s="634"/>
      <c r="I36" s="634"/>
      <c r="J36" s="634"/>
      <c r="K36" s="613"/>
    </row>
    <row r="37" spans="1:50">
      <c r="A37" s="293"/>
      <c r="B37" s="600"/>
      <c r="C37" s="199"/>
      <c r="F37" s="629"/>
      <c r="G37" s="629"/>
      <c r="H37" s="629"/>
      <c r="I37" s="629"/>
      <c r="J37" s="629"/>
      <c r="K37" s="613"/>
    </row>
    <row r="38" spans="1:50">
      <c r="A38" s="627" t="s">
        <v>439</v>
      </c>
      <c r="B38" s="600" t="s">
        <v>1194</v>
      </c>
      <c r="C38" s="463">
        <v>10</v>
      </c>
      <c r="D38" s="624" t="s">
        <v>46</v>
      </c>
      <c r="F38" s="626">
        <v>34979754</v>
      </c>
      <c r="G38" s="626">
        <v>37276776</v>
      </c>
      <c r="H38" s="626">
        <v>40952085</v>
      </c>
      <c r="I38" s="626" t="s">
        <v>667</v>
      </c>
      <c r="J38" s="626" t="s">
        <v>667</v>
      </c>
      <c r="K38" s="613"/>
      <c r="AX38" s="666" t="str">
        <f>CountryCode &amp; ".T4.GNI.S1.MNAC." &amp; RefVintage</f>
        <v>HU.T4.GNI.S1.MNAC.W.2020</v>
      </c>
    </row>
    <row r="39" spans="1:50">
      <c r="A39" s="293"/>
      <c r="B39" s="611"/>
      <c r="C39" s="635" t="s">
        <v>36</v>
      </c>
      <c r="K39" s="613"/>
    </row>
    <row r="40" spans="1:50">
      <c r="A40" s="293"/>
      <c r="B40" s="611"/>
      <c r="C40" s="635"/>
      <c r="D40" s="636" t="s">
        <v>30</v>
      </c>
      <c r="K40" s="613"/>
    </row>
    <row r="41" spans="1:50" ht="25.5">
      <c r="A41" s="293"/>
      <c r="B41" s="611"/>
      <c r="C41" s="199"/>
      <c r="D41" s="636" t="s">
        <v>69</v>
      </c>
      <c r="F41" s="637"/>
      <c r="K41" s="613"/>
    </row>
    <row r="42" spans="1:50" ht="16.5" thickBot="1">
      <c r="A42" s="638"/>
      <c r="B42" s="639"/>
      <c r="C42" s="200"/>
      <c r="D42" s="640"/>
      <c r="E42" s="640"/>
      <c r="F42" s="640"/>
      <c r="G42" s="640"/>
      <c r="H42" s="640"/>
      <c r="I42" s="640"/>
      <c r="J42" s="640"/>
      <c r="K42" s="641"/>
    </row>
    <row r="43" spans="1:50" ht="16.5" thickTop="1"/>
    <row r="44" spans="1:50" ht="30" customHeight="1">
      <c r="C44" s="642" t="s">
        <v>122</v>
      </c>
      <c r="D44" s="643"/>
      <c r="E44" s="643"/>
      <c r="F44" s="705" t="str">
        <f>IF(COUNTA(F10:J10,F16:J16,F38:J38)/15*100=100,"OK - Table 4 is fully completed","WARNING - Table 4 is not fully completed, please fill in figure, L, M or 0")</f>
        <v>OK - Table 4 is fully completed</v>
      </c>
      <c r="G44" s="705"/>
      <c r="H44" s="705"/>
      <c r="I44" s="705"/>
      <c r="J44" s="706"/>
    </row>
  </sheetData>
  <sheetProtection algorithmName="SHA-512" hashValue="T5bEyaKrtdsXEjOVJNkRiEisvJA84Ovr0un6urueXFBK4mDT9AJjDaRwRek0Xp9KbEwehMNgxsgYHf88DWvAcQ==" saltValue="OkzyprvAT/p0vFF24lmrbg==" spinCount="100000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0:J10 F16:J16 F38:J38">
    <cfRule type="cellIs" dxfId="2" priority="1" operator="equal">
      <formula>""</formula>
    </cfRule>
  </conditionalFormatting>
  <dataValidations xWindow="1337" yWindow="495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22" workbookViewId="0">
      <selection activeCell="G45" sqref="G45"/>
    </sheetView>
  </sheetViews>
  <sheetFormatPr defaultColWidth="8.88671875" defaultRowHeight="15"/>
  <cols>
    <col min="1" max="1" width="19.33203125" style="526" customWidth="1"/>
    <col min="2" max="2" width="10.21875" style="526" bestFit="1" customWidth="1"/>
    <col min="3" max="3" width="8.44140625" style="526" bestFit="1" customWidth="1"/>
    <col min="4" max="4" width="16.33203125" style="526" bestFit="1" customWidth="1"/>
    <col min="5" max="5" width="12.109375" style="526" bestFit="1" customWidth="1"/>
    <col min="6" max="6" width="20.77734375" style="526" customWidth="1"/>
    <col min="7" max="7" width="12.33203125" style="526" bestFit="1" customWidth="1"/>
    <col min="8" max="8" width="15.77734375" style="526" bestFit="1" customWidth="1"/>
    <col min="9" max="9" width="10.33203125" style="526" bestFit="1" customWidth="1"/>
    <col min="10" max="10" width="10.44140625" style="526" bestFit="1" customWidth="1"/>
    <col min="11" max="11" width="7.88671875" style="526" bestFit="1" customWidth="1"/>
    <col min="12" max="12" width="11" style="526" customWidth="1"/>
    <col min="13" max="13" width="6.109375" style="526" bestFit="1" customWidth="1"/>
    <col min="14" max="15" width="15" style="526" bestFit="1" customWidth="1"/>
    <col min="16" max="16" width="11.88671875" style="526" bestFit="1" customWidth="1"/>
    <col min="17" max="17" width="14.109375" style="526" bestFit="1" customWidth="1"/>
    <col min="18" max="18" width="17.44140625" style="526" bestFit="1" customWidth="1"/>
    <col min="19" max="23" width="8.109375" style="526" customWidth="1"/>
    <col min="24" max="25" width="20.77734375" style="526" customWidth="1"/>
    <col min="26" max="26" width="7.6640625" style="526" bestFit="1" customWidth="1"/>
    <col min="27" max="27" width="8.44140625" style="526" bestFit="1" customWidth="1"/>
    <col min="28" max="28" width="5.88671875" style="526" bestFit="1" customWidth="1"/>
    <col min="29" max="52" width="20.77734375" style="526" customWidth="1"/>
    <col min="53" max="16384" width="8.88671875" style="526"/>
  </cols>
  <sheetData>
    <row r="1" spans="1:52" ht="16.5" thickBot="1">
      <c r="A1" s="520" t="s">
        <v>0</v>
      </c>
      <c r="B1" s="521"/>
      <c r="C1" s="521"/>
      <c r="D1" s="521"/>
      <c r="E1" s="522"/>
      <c r="F1" s="521"/>
      <c r="G1" s="521"/>
      <c r="H1" s="523"/>
      <c r="I1" s="521"/>
      <c r="J1" s="521"/>
      <c r="K1" s="523"/>
      <c r="L1" s="521"/>
      <c r="M1" s="521"/>
      <c r="N1" s="522"/>
      <c r="O1" s="524"/>
      <c r="P1" s="521"/>
      <c r="Q1" s="522"/>
      <c r="R1" s="521"/>
      <c r="S1" s="521"/>
      <c r="T1" s="522"/>
      <c r="U1" s="521"/>
      <c r="V1" s="521"/>
      <c r="W1" s="521"/>
      <c r="X1" s="521"/>
      <c r="Y1" s="521"/>
      <c r="Z1" s="523"/>
      <c r="AA1" s="521"/>
      <c r="AB1" s="521"/>
      <c r="AC1" s="525"/>
      <c r="AD1" s="521"/>
      <c r="AE1" s="521"/>
      <c r="AF1" s="523"/>
      <c r="AG1" s="521"/>
      <c r="AH1" s="521"/>
      <c r="AI1" s="523"/>
      <c r="AJ1" s="521"/>
      <c r="AK1" s="521"/>
      <c r="AL1" s="525"/>
      <c r="AM1" s="521"/>
      <c r="AN1" s="521"/>
      <c r="AO1" s="525"/>
      <c r="AP1" s="521"/>
      <c r="AQ1" s="521"/>
      <c r="AR1" s="525"/>
      <c r="AS1" s="521"/>
      <c r="AT1" s="521"/>
      <c r="AU1" s="525"/>
      <c r="AV1" s="521"/>
      <c r="AW1" s="521"/>
      <c r="AX1" s="525"/>
      <c r="AY1" s="521"/>
      <c r="AZ1" s="521"/>
    </row>
    <row r="2" spans="1:52" ht="15" customHeight="1">
      <c r="A2" s="527" t="s">
        <v>559</v>
      </c>
      <c r="B2" s="771" t="s">
        <v>560</v>
      </c>
      <c r="C2" s="772"/>
      <c r="D2" s="773"/>
      <c r="E2" s="528" t="s">
        <v>561</v>
      </c>
      <c r="F2" s="774">
        <v>6</v>
      </c>
      <c r="G2" s="775"/>
      <c r="H2" s="776"/>
      <c r="I2" s="777" t="s">
        <v>562</v>
      </c>
      <c r="J2" s="778"/>
      <c r="K2" s="778"/>
      <c r="L2" s="783" t="s">
        <v>563</v>
      </c>
      <c r="M2" s="783"/>
      <c r="N2" s="783"/>
      <c r="O2" s="783"/>
      <c r="P2" s="783"/>
      <c r="Q2" s="783"/>
      <c r="R2" s="783"/>
      <c r="S2" s="783"/>
      <c r="T2" s="783"/>
      <c r="U2" s="783"/>
      <c r="V2" s="783"/>
      <c r="W2" s="783"/>
      <c r="X2" s="783"/>
      <c r="Y2" s="783"/>
      <c r="Z2" s="783"/>
      <c r="AA2" s="783"/>
      <c r="AB2" s="783"/>
      <c r="AC2" s="783"/>
      <c r="AD2" s="783"/>
      <c r="AE2" s="783"/>
      <c r="AF2" s="783"/>
      <c r="AG2" s="783"/>
      <c r="AH2" s="783"/>
      <c r="AI2" s="783"/>
      <c r="AJ2" s="783"/>
      <c r="AK2" s="783"/>
      <c r="AL2" s="783"/>
      <c r="AM2" s="783"/>
      <c r="AN2" s="783"/>
      <c r="AO2" s="783"/>
      <c r="AP2" s="783"/>
      <c r="AQ2" s="783"/>
      <c r="AR2" s="783"/>
      <c r="AS2" s="783"/>
      <c r="AT2" s="783"/>
      <c r="AU2" s="783"/>
      <c r="AV2" s="783"/>
      <c r="AW2" s="783"/>
      <c r="AX2" s="783"/>
      <c r="AY2" s="783"/>
      <c r="AZ2" s="784"/>
    </row>
    <row r="3" spans="1:52">
      <c r="A3" s="529" t="s">
        <v>564</v>
      </c>
      <c r="B3" s="785" t="s">
        <v>565</v>
      </c>
      <c r="C3" s="786"/>
      <c r="D3" s="787"/>
      <c r="E3" s="530" t="s">
        <v>566</v>
      </c>
      <c r="F3" s="725" t="s">
        <v>567</v>
      </c>
      <c r="G3" s="726"/>
      <c r="H3" s="727"/>
      <c r="I3" s="779"/>
      <c r="J3" s="780"/>
      <c r="K3" s="780"/>
      <c r="L3" s="746" t="s">
        <v>568</v>
      </c>
      <c r="M3" s="746"/>
      <c r="N3" s="746"/>
      <c r="O3" s="746"/>
      <c r="P3" s="746"/>
      <c r="Q3" s="746"/>
      <c r="R3" s="746"/>
      <c r="S3" s="746"/>
      <c r="T3" s="746"/>
      <c r="U3" s="746"/>
      <c r="V3" s="746"/>
      <c r="W3" s="746"/>
      <c r="X3" s="746"/>
      <c r="Y3" s="746"/>
      <c r="Z3" s="746"/>
      <c r="AA3" s="746"/>
      <c r="AB3" s="746"/>
      <c r="AC3" s="746"/>
      <c r="AD3" s="746"/>
      <c r="AE3" s="746"/>
      <c r="AF3" s="746"/>
      <c r="AG3" s="746"/>
      <c r="AH3" s="746"/>
      <c r="AI3" s="746"/>
      <c r="AJ3" s="746"/>
      <c r="AK3" s="746"/>
      <c r="AL3" s="746"/>
      <c r="AM3" s="746"/>
      <c r="AN3" s="746"/>
      <c r="AO3" s="746"/>
      <c r="AP3" s="746"/>
      <c r="AQ3" s="746"/>
      <c r="AR3" s="746"/>
      <c r="AS3" s="746"/>
      <c r="AT3" s="746"/>
      <c r="AU3" s="746"/>
      <c r="AV3" s="746"/>
      <c r="AW3" s="746"/>
      <c r="AX3" s="746"/>
      <c r="AY3" s="746"/>
      <c r="AZ3" s="747"/>
    </row>
    <row r="4" spans="1:52">
      <c r="A4" s="529" t="s">
        <v>569</v>
      </c>
      <c r="B4" s="788" t="s">
        <v>570</v>
      </c>
      <c r="C4" s="789"/>
      <c r="D4" s="790"/>
      <c r="E4" s="530"/>
      <c r="F4" s="791"/>
      <c r="G4" s="792"/>
      <c r="H4" s="793"/>
      <c r="I4" s="779"/>
      <c r="J4" s="780"/>
      <c r="K4" s="780"/>
      <c r="L4" s="746" t="s">
        <v>571</v>
      </c>
      <c r="M4" s="746"/>
      <c r="N4" s="746"/>
      <c r="O4" s="746"/>
      <c r="P4" s="746"/>
      <c r="Q4" s="746"/>
      <c r="R4" s="746"/>
      <c r="S4" s="746"/>
      <c r="T4" s="746"/>
      <c r="U4" s="746"/>
      <c r="V4" s="746"/>
      <c r="W4" s="746"/>
      <c r="X4" s="746"/>
      <c r="Y4" s="746"/>
      <c r="Z4" s="746"/>
      <c r="AA4" s="746"/>
      <c r="AB4" s="746"/>
      <c r="AC4" s="746"/>
      <c r="AD4" s="746"/>
      <c r="AE4" s="746"/>
      <c r="AF4" s="746"/>
      <c r="AG4" s="746"/>
      <c r="AH4" s="746"/>
      <c r="AI4" s="746"/>
      <c r="AJ4" s="746"/>
      <c r="AK4" s="746"/>
      <c r="AL4" s="746"/>
      <c r="AM4" s="746"/>
      <c r="AN4" s="746"/>
      <c r="AO4" s="746"/>
      <c r="AP4" s="746"/>
      <c r="AQ4" s="746"/>
      <c r="AR4" s="746"/>
      <c r="AS4" s="746"/>
      <c r="AT4" s="746"/>
      <c r="AU4" s="746"/>
      <c r="AV4" s="746"/>
      <c r="AW4" s="746"/>
      <c r="AX4" s="746"/>
      <c r="AY4" s="746"/>
      <c r="AZ4" s="747"/>
    </row>
    <row r="5" spans="1:52" ht="15.75" thickBot="1">
      <c r="A5" s="529" t="s">
        <v>572</v>
      </c>
      <c r="B5" s="751" t="s">
        <v>573</v>
      </c>
      <c r="C5" s="752"/>
      <c r="D5" s="753"/>
      <c r="E5" s="531" t="s">
        <v>574</v>
      </c>
      <c r="F5" s="710"/>
      <c r="G5" s="711"/>
      <c r="H5" s="712"/>
      <c r="I5" s="779"/>
      <c r="J5" s="780"/>
      <c r="K5" s="780"/>
      <c r="L5" s="757" t="s">
        <v>575</v>
      </c>
      <c r="M5" s="757"/>
      <c r="N5" s="757"/>
      <c r="O5" s="757"/>
      <c r="P5" s="757"/>
      <c r="Q5" s="757"/>
      <c r="R5" s="757"/>
      <c r="S5" s="757"/>
      <c r="T5" s="757"/>
      <c r="U5" s="757"/>
      <c r="V5" s="757"/>
      <c r="W5" s="757"/>
      <c r="X5" s="757"/>
      <c r="Y5" s="757"/>
      <c r="Z5" s="757"/>
      <c r="AA5" s="757"/>
      <c r="AB5" s="757"/>
      <c r="AC5" s="757"/>
      <c r="AD5" s="757"/>
      <c r="AE5" s="757"/>
      <c r="AF5" s="757"/>
      <c r="AG5" s="757"/>
      <c r="AH5" s="757"/>
      <c r="AI5" s="757"/>
      <c r="AJ5" s="757"/>
      <c r="AK5" s="757"/>
      <c r="AL5" s="757"/>
      <c r="AM5" s="757"/>
      <c r="AN5" s="757"/>
      <c r="AO5" s="757"/>
      <c r="AP5" s="757"/>
      <c r="AQ5" s="757"/>
      <c r="AR5" s="757"/>
      <c r="AS5" s="757"/>
      <c r="AT5" s="757"/>
      <c r="AU5" s="757"/>
      <c r="AV5" s="757"/>
      <c r="AW5" s="757"/>
      <c r="AX5" s="757"/>
      <c r="AY5" s="757"/>
      <c r="AZ5" s="758"/>
    </row>
    <row r="6" spans="1:52">
      <c r="A6" s="529" t="s">
        <v>576</v>
      </c>
      <c r="B6" s="765" t="s">
        <v>577</v>
      </c>
      <c r="C6" s="766"/>
      <c r="D6" s="767"/>
      <c r="E6" s="532"/>
      <c r="F6" s="739" t="s">
        <v>578</v>
      </c>
      <c r="G6" s="740"/>
      <c r="H6" s="741"/>
      <c r="I6" s="779"/>
      <c r="J6" s="780"/>
      <c r="K6" s="780"/>
      <c r="L6" s="757" t="s">
        <v>579</v>
      </c>
      <c r="M6" s="757"/>
      <c r="N6" s="757"/>
      <c r="O6" s="757"/>
      <c r="P6" s="757"/>
      <c r="Q6" s="757"/>
      <c r="R6" s="757"/>
      <c r="S6" s="757"/>
      <c r="T6" s="757"/>
      <c r="U6" s="757"/>
      <c r="V6" s="757"/>
      <c r="W6" s="757"/>
      <c r="X6" s="757"/>
      <c r="Y6" s="757"/>
      <c r="Z6" s="757"/>
      <c r="AA6" s="757"/>
      <c r="AB6" s="757"/>
      <c r="AC6" s="757"/>
      <c r="AD6" s="757"/>
      <c r="AE6" s="757"/>
      <c r="AF6" s="757"/>
      <c r="AG6" s="757"/>
      <c r="AH6" s="757"/>
      <c r="AI6" s="757"/>
      <c r="AJ6" s="757"/>
      <c r="AK6" s="757"/>
      <c r="AL6" s="757"/>
      <c r="AM6" s="757"/>
      <c r="AN6" s="757"/>
      <c r="AO6" s="757"/>
      <c r="AP6" s="757"/>
      <c r="AQ6" s="757"/>
      <c r="AR6" s="757"/>
      <c r="AS6" s="757"/>
      <c r="AT6" s="757"/>
      <c r="AU6" s="757"/>
      <c r="AV6" s="757"/>
      <c r="AW6" s="757"/>
      <c r="AX6" s="757"/>
      <c r="AY6" s="757"/>
      <c r="AZ6" s="758"/>
    </row>
    <row r="7" spans="1:52" ht="15.75" thickBot="1">
      <c r="A7" s="529" t="s">
        <v>580</v>
      </c>
      <c r="B7" s="765" t="s">
        <v>581</v>
      </c>
      <c r="C7" s="766"/>
      <c r="D7" s="767"/>
      <c r="E7" s="533"/>
      <c r="F7" s="719"/>
      <c r="G7" s="720"/>
      <c r="H7" s="721"/>
      <c r="I7" s="779"/>
      <c r="J7" s="780"/>
      <c r="K7" s="780"/>
      <c r="L7" s="757" t="s">
        <v>582</v>
      </c>
      <c r="M7" s="757"/>
      <c r="N7" s="757"/>
      <c r="O7" s="757"/>
      <c r="P7" s="757"/>
      <c r="Q7" s="757"/>
      <c r="R7" s="757"/>
      <c r="S7" s="757"/>
      <c r="T7" s="757"/>
      <c r="U7" s="757"/>
      <c r="V7" s="757"/>
      <c r="W7" s="757"/>
      <c r="X7" s="757"/>
      <c r="Y7" s="757"/>
      <c r="Z7" s="757"/>
      <c r="AA7" s="757"/>
      <c r="AB7" s="757"/>
      <c r="AC7" s="757"/>
      <c r="AD7" s="757"/>
      <c r="AE7" s="757"/>
      <c r="AF7" s="757"/>
      <c r="AG7" s="757"/>
      <c r="AH7" s="757"/>
      <c r="AI7" s="757"/>
      <c r="AJ7" s="757"/>
      <c r="AK7" s="757"/>
      <c r="AL7" s="757"/>
      <c r="AM7" s="757"/>
      <c r="AN7" s="757"/>
      <c r="AO7" s="757"/>
      <c r="AP7" s="757"/>
      <c r="AQ7" s="757"/>
      <c r="AR7" s="757"/>
      <c r="AS7" s="757"/>
      <c r="AT7" s="757"/>
      <c r="AU7" s="757"/>
      <c r="AV7" s="757"/>
      <c r="AW7" s="757"/>
      <c r="AX7" s="757"/>
      <c r="AY7" s="757"/>
      <c r="AZ7" s="758"/>
    </row>
    <row r="8" spans="1:52">
      <c r="A8" s="533" t="s">
        <v>583</v>
      </c>
      <c r="B8" s="768"/>
      <c r="C8" s="769"/>
      <c r="D8" s="770"/>
      <c r="E8" s="534"/>
      <c r="F8" s="754"/>
      <c r="G8" s="755"/>
      <c r="H8" s="756"/>
      <c r="I8" s="779"/>
      <c r="J8" s="780"/>
      <c r="K8" s="780"/>
      <c r="L8" s="746" t="s">
        <v>568</v>
      </c>
      <c r="M8" s="746"/>
      <c r="N8" s="746"/>
      <c r="O8" s="746"/>
      <c r="P8" s="746"/>
      <c r="Q8" s="746"/>
      <c r="R8" s="746"/>
      <c r="S8" s="746"/>
      <c r="T8" s="746"/>
      <c r="U8" s="746"/>
      <c r="V8" s="746"/>
      <c r="W8" s="746"/>
      <c r="X8" s="746"/>
      <c r="Y8" s="746"/>
      <c r="Z8" s="746"/>
      <c r="AA8" s="746"/>
      <c r="AB8" s="746"/>
      <c r="AC8" s="746"/>
      <c r="AD8" s="746"/>
      <c r="AE8" s="746"/>
      <c r="AF8" s="746"/>
      <c r="AG8" s="746"/>
      <c r="AH8" s="746"/>
      <c r="AI8" s="746"/>
      <c r="AJ8" s="746"/>
      <c r="AK8" s="746"/>
      <c r="AL8" s="746"/>
      <c r="AM8" s="746"/>
      <c r="AN8" s="746"/>
      <c r="AO8" s="746"/>
      <c r="AP8" s="746"/>
      <c r="AQ8" s="746"/>
      <c r="AR8" s="746"/>
      <c r="AS8" s="746"/>
      <c r="AT8" s="746"/>
      <c r="AU8" s="746"/>
      <c r="AV8" s="746"/>
      <c r="AW8" s="746"/>
      <c r="AX8" s="746"/>
      <c r="AY8" s="746"/>
      <c r="AZ8" s="747"/>
    </row>
    <row r="9" spans="1:52">
      <c r="A9" s="533" t="s">
        <v>584</v>
      </c>
      <c r="B9" s="725" t="s">
        <v>585</v>
      </c>
      <c r="C9" s="726"/>
      <c r="D9" s="727"/>
      <c r="E9" s="534"/>
      <c r="F9" s="754"/>
      <c r="G9" s="755"/>
      <c r="H9" s="756"/>
      <c r="I9" s="779"/>
      <c r="J9" s="780"/>
      <c r="K9" s="780"/>
      <c r="L9" s="757" t="s">
        <v>586</v>
      </c>
      <c r="M9" s="757"/>
      <c r="N9" s="757"/>
      <c r="O9" s="757"/>
      <c r="P9" s="757"/>
      <c r="Q9" s="757"/>
      <c r="R9" s="757"/>
      <c r="S9" s="757"/>
      <c r="T9" s="757"/>
      <c r="U9" s="757"/>
      <c r="V9" s="757"/>
      <c r="W9" s="757"/>
      <c r="X9" s="757"/>
      <c r="Y9" s="757"/>
      <c r="Z9" s="757"/>
      <c r="AA9" s="757"/>
      <c r="AB9" s="757"/>
      <c r="AC9" s="757"/>
      <c r="AD9" s="757"/>
      <c r="AE9" s="757"/>
      <c r="AF9" s="757"/>
      <c r="AG9" s="757"/>
      <c r="AH9" s="757"/>
      <c r="AI9" s="757"/>
      <c r="AJ9" s="757"/>
      <c r="AK9" s="757"/>
      <c r="AL9" s="757"/>
      <c r="AM9" s="757"/>
      <c r="AN9" s="757"/>
      <c r="AO9" s="757"/>
      <c r="AP9" s="757"/>
      <c r="AQ9" s="757"/>
      <c r="AR9" s="757"/>
      <c r="AS9" s="757"/>
      <c r="AT9" s="757"/>
      <c r="AU9" s="757"/>
      <c r="AV9" s="757"/>
      <c r="AW9" s="757"/>
      <c r="AX9" s="757"/>
      <c r="AY9" s="757"/>
      <c r="AZ9" s="758"/>
    </row>
    <row r="10" spans="1:52" ht="15.75" thickBot="1">
      <c r="A10" s="535" t="s">
        <v>587</v>
      </c>
      <c r="B10" s="759"/>
      <c r="C10" s="760"/>
      <c r="D10" s="761"/>
      <c r="E10" s="536"/>
      <c r="F10" s="762"/>
      <c r="G10" s="763"/>
      <c r="H10" s="764"/>
      <c r="I10" s="779"/>
      <c r="J10" s="780"/>
      <c r="K10" s="780"/>
      <c r="L10" s="746" t="s">
        <v>588</v>
      </c>
      <c r="M10" s="746"/>
      <c r="N10" s="746"/>
      <c r="O10" s="746"/>
      <c r="P10" s="746"/>
      <c r="Q10" s="746"/>
      <c r="R10" s="746"/>
      <c r="S10" s="746"/>
      <c r="T10" s="746"/>
      <c r="U10" s="746"/>
      <c r="V10" s="746"/>
      <c r="W10" s="746"/>
      <c r="X10" s="746"/>
      <c r="Y10" s="746"/>
      <c r="Z10" s="746"/>
      <c r="AA10" s="746"/>
      <c r="AB10" s="746"/>
      <c r="AC10" s="746"/>
      <c r="AD10" s="746"/>
      <c r="AE10" s="746"/>
      <c r="AF10" s="746"/>
      <c r="AG10" s="746"/>
      <c r="AH10" s="746"/>
      <c r="AI10" s="746"/>
      <c r="AJ10" s="746"/>
      <c r="AK10" s="746"/>
      <c r="AL10" s="746"/>
      <c r="AM10" s="746"/>
      <c r="AN10" s="746"/>
      <c r="AO10" s="746"/>
      <c r="AP10" s="746"/>
      <c r="AQ10" s="746"/>
      <c r="AR10" s="746"/>
      <c r="AS10" s="746"/>
      <c r="AT10" s="746"/>
      <c r="AU10" s="746"/>
      <c r="AV10" s="746"/>
      <c r="AW10" s="746"/>
      <c r="AX10" s="746"/>
      <c r="AY10" s="746"/>
      <c r="AZ10" s="747"/>
    </row>
    <row r="11" spans="1:52">
      <c r="A11" s="529" t="s">
        <v>589</v>
      </c>
      <c r="B11" s="725" t="s">
        <v>590</v>
      </c>
      <c r="C11" s="726"/>
      <c r="D11" s="727"/>
      <c r="E11" s="529" t="s">
        <v>591</v>
      </c>
      <c r="F11" s="751">
        <v>1</v>
      </c>
      <c r="G11" s="752"/>
      <c r="H11" s="753"/>
      <c r="I11" s="779"/>
      <c r="J11" s="780"/>
      <c r="K11" s="780"/>
      <c r="L11" s="746"/>
      <c r="M11" s="746"/>
      <c r="N11" s="746"/>
      <c r="O11" s="746"/>
      <c r="P11" s="746"/>
      <c r="Q11" s="746"/>
      <c r="R11" s="746"/>
      <c r="S11" s="746"/>
      <c r="T11" s="746"/>
      <c r="U11" s="746"/>
      <c r="V11" s="746"/>
      <c r="W11" s="746"/>
      <c r="X11" s="746"/>
      <c r="Y11" s="746"/>
      <c r="Z11" s="746"/>
      <c r="AA11" s="746"/>
      <c r="AB11" s="746"/>
      <c r="AC11" s="746"/>
      <c r="AD11" s="746"/>
      <c r="AE11" s="746"/>
      <c r="AF11" s="746"/>
      <c r="AG11" s="746"/>
      <c r="AH11" s="746"/>
      <c r="AI11" s="746"/>
      <c r="AJ11" s="746"/>
      <c r="AK11" s="746"/>
      <c r="AL11" s="746"/>
      <c r="AM11" s="746"/>
      <c r="AN11" s="746"/>
      <c r="AO11" s="746"/>
      <c r="AP11" s="746"/>
      <c r="AQ11" s="746"/>
      <c r="AR11" s="746"/>
      <c r="AS11" s="746"/>
      <c r="AT11" s="746"/>
      <c r="AU11" s="746"/>
      <c r="AV11" s="746"/>
      <c r="AW11" s="746"/>
      <c r="AX11" s="746"/>
      <c r="AY11" s="746"/>
      <c r="AZ11" s="747"/>
    </row>
    <row r="12" spans="1:52">
      <c r="A12" s="529" t="s">
        <v>592</v>
      </c>
      <c r="B12" s="725" t="s">
        <v>593</v>
      </c>
      <c r="C12" s="726"/>
      <c r="D12" s="727"/>
      <c r="E12" s="529"/>
      <c r="F12" s="734"/>
      <c r="G12" s="735"/>
      <c r="H12" s="736"/>
      <c r="I12" s="779"/>
      <c r="J12" s="780"/>
      <c r="K12" s="780"/>
      <c r="L12" s="746"/>
      <c r="M12" s="746"/>
      <c r="N12" s="746"/>
      <c r="O12" s="746"/>
      <c r="P12" s="746"/>
      <c r="Q12" s="746"/>
      <c r="R12" s="746"/>
      <c r="S12" s="746"/>
      <c r="T12" s="746"/>
      <c r="U12" s="746"/>
      <c r="V12" s="746"/>
      <c r="W12" s="746"/>
      <c r="X12" s="746"/>
      <c r="Y12" s="746"/>
      <c r="Z12" s="746"/>
      <c r="AA12" s="746"/>
      <c r="AB12" s="746"/>
      <c r="AC12" s="746"/>
      <c r="AD12" s="746"/>
      <c r="AE12" s="746"/>
      <c r="AF12" s="746"/>
      <c r="AG12" s="746"/>
      <c r="AH12" s="746"/>
      <c r="AI12" s="746"/>
      <c r="AJ12" s="746"/>
      <c r="AK12" s="746"/>
      <c r="AL12" s="746"/>
      <c r="AM12" s="746"/>
      <c r="AN12" s="746"/>
      <c r="AO12" s="746"/>
      <c r="AP12" s="746"/>
      <c r="AQ12" s="746"/>
      <c r="AR12" s="746"/>
      <c r="AS12" s="746"/>
      <c r="AT12" s="746"/>
      <c r="AU12" s="746"/>
      <c r="AV12" s="746"/>
      <c r="AW12" s="746"/>
      <c r="AX12" s="746"/>
      <c r="AY12" s="746"/>
      <c r="AZ12" s="747"/>
    </row>
    <row r="13" spans="1:52">
      <c r="A13" s="529" t="s">
        <v>594</v>
      </c>
      <c r="B13" s="725" t="s">
        <v>595</v>
      </c>
      <c r="C13" s="726"/>
      <c r="D13" s="727"/>
      <c r="E13" s="529"/>
      <c r="F13" s="734"/>
      <c r="G13" s="735"/>
      <c r="H13" s="736"/>
      <c r="I13" s="779"/>
      <c r="J13" s="780"/>
      <c r="K13" s="780"/>
      <c r="L13" s="746"/>
      <c r="M13" s="746"/>
      <c r="N13" s="746"/>
      <c r="O13" s="746"/>
      <c r="P13" s="746"/>
      <c r="Q13" s="746"/>
      <c r="R13" s="746"/>
      <c r="S13" s="746"/>
      <c r="T13" s="746"/>
      <c r="U13" s="746"/>
      <c r="V13" s="746"/>
      <c r="W13" s="746"/>
      <c r="X13" s="746"/>
      <c r="Y13" s="746"/>
      <c r="Z13" s="746"/>
      <c r="AA13" s="746"/>
      <c r="AB13" s="746"/>
      <c r="AC13" s="746"/>
      <c r="AD13" s="746"/>
      <c r="AE13" s="746"/>
      <c r="AF13" s="746"/>
      <c r="AG13" s="746"/>
      <c r="AH13" s="746"/>
      <c r="AI13" s="746"/>
      <c r="AJ13" s="746"/>
      <c r="AK13" s="746"/>
      <c r="AL13" s="746"/>
      <c r="AM13" s="746"/>
      <c r="AN13" s="746"/>
      <c r="AO13" s="746"/>
      <c r="AP13" s="746"/>
      <c r="AQ13" s="746"/>
      <c r="AR13" s="746"/>
      <c r="AS13" s="746"/>
      <c r="AT13" s="746"/>
      <c r="AU13" s="746"/>
      <c r="AV13" s="746"/>
      <c r="AW13" s="746"/>
      <c r="AX13" s="746"/>
      <c r="AY13" s="746"/>
      <c r="AZ13" s="747"/>
    </row>
    <row r="14" spans="1:52">
      <c r="A14" s="529" t="s">
        <v>596</v>
      </c>
      <c r="B14" s="725" t="s">
        <v>597</v>
      </c>
      <c r="C14" s="726"/>
      <c r="D14" s="727"/>
      <c r="E14" s="529"/>
      <c r="F14" s="734"/>
      <c r="G14" s="735"/>
      <c r="H14" s="736"/>
      <c r="I14" s="779"/>
      <c r="J14" s="780"/>
      <c r="K14" s="780"/>
      <c r="L14" s="746"/>
      <c r="M14" s="746"/>
      <c r="N14" s="746"/>
      <c r="O14" s="746"/>
      <c r="P14" s="746"/>
      <c r="Q14" s="746"/>
      <c r="R14" s="746"/>
      <c r="S14" s="746"/>
      <c r="T14" s="746"/>
      <c r="U14" s="746"/>
      <c r="V14" s="746"/>
      <c r="W14" s="746"/>
      <c r="X14" s="746"/>
      <c r="Y14" s="746"/>
      <c r="Z14" s="746"/>
      <c r="AA14" s="746"/>
      <c r="AB14" s="746"/>
      <c r="AC14" s="746"/>
      <c r="AD14" s="746"/>
      <c r="AE14" s="746"/>
      <c r="AF14" s="746"/>
      <c r="AG14" s="746"/>
      <c r="AH14" s="746"/>
      <c r="AI14" s="746"/>
      <c r="AJ14" s="746"/>
      <c r="AK14" s="746"/>
      <c r="AL14" s="746"/>
      <c r="AM14" s="746"/>
      <c r="AN14" s="746"/>
      <c r="AO14" s="746"/>
      <c r="AP14" s="746"/>
      <c r="AQ14" s="746"/>
      <c r="AR14" s="746"/>
      <c r="AS14" s="746"/>
      <c r="AT14" s="746"/>
      <c r="AU14" s="746"/>
      <c r="AV14" s="746"/>
      <c r="AW14" s="746"/>
      <c r="AX14" s="746"/>
      <c r="AY14" s="746"/>
      <c r="AZ14" s="747"/>
    </row>
    <row r="15" spans="1:52">
      <c r="A15" s="529" t="s">
        <v>598</v>
      </c>
      <c r="B15" s="725" t="s">
        <v>599</v>
      </c>
      <c r="C15" s="726"/>
      <c r="D15" s="727"/>
      <c r="E15" s="529"/>
      <c r="F15" s="734"/>
      <c r="G15" s="735"/>
      <c r="H15" s="736"/>
      <c r="I15" s="779"/>
      <c r="J15" s="780"/>
      <c r="K15" s="780"/>
      <c r="L15" s="746"/>
      <c r="M15" s="746"/>
      <c r="N15" s="746"/>
      <c r="O15" s="746"/>
      <c r="P15" s="746"/>
      <c r="Q15" s="746"/>
      <c r="R15" s="746"/>
      <c r="S15" s="746"/>
      <c r="T15" s="746"/>
      <c r="U15" s="746"/>
      <c r="V15" s="746"/>
      <c r="W15" s="746"/>
      <c r="X15" s="746"/>
      <c r="Y15" s="746"/>
      <c r="Z15" s="746"/>
      <c r="AA15" s="746"/>
      <c r="AB15" s="746"/>
      <c r="AC15" s="746"/>
      <c r="AD15" s="746"/>
      <c r="AE15" s="746"/>
      <c r="AF15" s="746"/>
      <c r="AG15" s="746"/>
      <c r="AH15" s="746"/>
      <c r="AI15" s="746"/>
      <c r="AJ15" s="746"/>
      <c r="AK15" s="746"/>
      <c r="AL15" s="746"/>
      <c r="AM15" s="746"/>
      <c r="AN15" s="746"/>
      <c r="AO15" s="746"/>
      <c r="AP15" s="746"/>
      <c r="AQ15" s="746"/>
      <c r="AR15" s="746"/>
      <c r="AS15" s="746"/>
      <c r="AT15" s="746"/>
      <c r="AU15" s="746"/>
      <c r="AV15" s="746"/>
      <c r="AW15" s="746"/>
      <c r="AX15" s="746"/>
      <c r="AY15" s="746"/>
      <c r="AZ15" s="747"/>
    </row>
    <row r="16" spans="1:52">
      <c r="A16" s="529" t="s">
        <v>600</v>
      </c>
      <c r="B16" s="725" t="s">
        <v>601</v>
      </c>
      <c r="C16" s="726"/>
      <c r="D16" s="727"/>
      <c r="E16" s="529"/>
      <c r="F16" s="734"/>
      <c r="G16" s="735"/>
      <c r="H16" s="736"/>
      <c r="I16" s="779"/>
      <c r="J16" s="780"/>
      <c r="K16" s="780"/>
      <c r="L16" s="746"/>
      <c r="M16" s="746"/>
      <c r="N16" s="746"/>
      <c r="O16" s="746"/>
      <c r="P16" s="746"/>
      <c r="Q16" s="746"/>
      <c r="R16" s="746"/>
      <c r="S16" s="746"/>
      <c r="T16" s="746"/>
      <c r="U16" s="746"/>
      <c r="V16" s="746"/>
      <c r="W16" s="746"/>
      <c r="X16" s="746"/>
      <c r="Y16" s="746"/>
      <c r="Z16" s="746"/>
      <c r="AA16" s="746"/>
      <c r="AB16" s="746"/>
      <c r="AC16" s="746"/>
      <c r="AD16" s="746"/>
      <c r="AE16" s="746"/>
      <c r="AF16" s="746"/>
      <c r="AG16" s="746"/>
      <c r="AH16" s="746"/>
      <c r="AI16" s="746"/>
      <c r="AJ16" s="746"/>
      <c r="AK16" s="746"/>
      <c r="AL16" s="746"/>
      <c r="AM16" s="746"/>
      <c r="AN16" s="746"/>
      <c r="AO16" s="746"/>
      <c r="AP16" s="746"/>
      <c r="AQ16" s="746"/>
      <c r="AR16" s="746"/>
      <c r="AS16" s="746"/>
      <c r="AT16" s="746"/>
      <c r="AU16" s="746"/>
      <c r="AV16" s="746"/>
      <c r="AW16" s="746"/>
      <c r="AX16" s="746"/>
      <c r="AY16" s="746"/>
      <c r="AZ16" s="747"/>
    </row>
    <row r="17" spans="1:52" ht="15.75" thickBot="1">
      <c r="A17" s="529" t="s">
        <v>602</v>
      </c>
      <c r="B17" s="725" t="s">
        <v>603</v>
      </c>
      <c r="C17" s="726"/>
      <c r="D17" s="727"/>
      <c r="E17" s="531"/>
      <c r="F17" s="748"/>
      <c r="G17" s="749"/>
      <c r="H17" s="750"/>
      <c r="I17" s="779"/>
      <c r="J17" s="780"/>
      <c r="K17" s="780"/>
      <c r="L17" s="746"/>
      <c r="M17" s="746"/>
      <c r="N17" s="746"/>
      <c r="O17" s="746"/>
      <c r="P17" s="746"/>
      <c r="Q17" s="746"/>
      <c r="R17" s="746"/>
      <c r="S17" s="746"/>
      <c r="T17" s="746"/>
      <c r="U17" s="746"/>
      <c r="V17" s="746"/>
      <c r="W17" s="746"/>
      <c r="X17" s="746"/>
      <c r="Y17" s="746"/>
      <c r="Z17" s="746"/>
      <c r="AA17" s="746"/>
      <c r="AB17" s="746"/>
      <c r="AC17" s="746"/>
      <c r="AD17" s="746"/>
      <c r="AE17" s="746"/>
      <c r="AF17" s="746"/>
      <c r="AG17" s="746"/>
      <c r="AH17" s="746"/>
      <c r="AI17" s="746"/>
      <c r="AJ17" s="746"/>
      <c r="AK17" s="746"/>
      <c r="AL17" s="746"/>
      <c r="AM17" s="746"/>
      <c r="AN17" s="746"/>
      <c r="AO17" s="746"/>
      <c r="AP17" s="746"/>
      <c r="AQ17" s="746"/>
      <c r="AR17" s="746"/>
      <c r="AS17" s="746"/>
      <c r="AT17" s="746"/>
      <c r="AU17" s="746"/>
      <c r="AV17" s="746"/>
      <c r="AW17" s="746"/>
      <c r="AX17" s="746"/>
      <c r="AY17" s="746"/>
      <c r="AZ17" s="747"/>
    </row>
    <row r="18" spans="1:52">
      <c r="A18" s="529" t="s">
        <v>604</v>
      </c>
      <c r="B18" s="725" t="s">
        <v>605</v>
      </c>
      <c r="C18" s="726"/>
      <c r="D18" s="727"/>
      <c r="E18" s="537" t="s">
        <v>606</v>
      </c>
      <c r="F18" s="739"/>
      <c r="G18" s="740"/>
      <c r="H18" s="741"/>
      <c r="I18" s="779"/>
      <c r="J18" s="780"/>
      <c r="K18" s="780"/>
      <c r="L18" s="746"/>
      <c r="M18" s="746"/>
      <c r="N18" s="746"/>
      <c r="O18" s="746"/>
      <c r="P18" s="746"/>
      <c r="Q18" s="746"/>
      <c r="R18" s="746"/>
      <c r="S18" s="746"/>
      <c r="T18" s="746"/>
      <c r="U18" s="746"/>
      <c r="V18" s="746"/>
      <c r="W18" s="746"/>
      <c r="X18" s="746"/>
      <c r="Y18" s="746"/>
      <c r="Z18" s="746"/>
      <c r="AA18" s="746"/>
      <c r="AB18" s="746"/>
      <c r="AC18" s="746"/>
      <c r="AD18" s="746"/>
      <c r="AE18" s="746"/>
      <c r="AF18" s="746"/>
      <c r="AG18" s="746"/>
      <c r="AH18" s="746"/>
      <c r="AI18" s="746"/>
      <c r="AJ18" s="746"/>
      <c r="AK18" s="746"/>
      <c r="AL18" s="746"/>
      <c r="AM18" s="746"/>
      <c r="AN18" s="746"/>
      <c r="AO18" s="746"/>
      <c r="AP18" s="746"/>
      <c r="AQ18" s="746"/>
      <c r="AR18" s="746"/>
      <c r="AS18" s="746"/>
      <c r="AT18" s="746"/>
      <c r="AU18" s="746"/>
      <c r="AV18" s="746"/>
      <c r="AW18" s="746"/>
      <c r="AX18" s="746"/>
      <c r="AY18" s="746"/>
      <c r="AZ18" s="747"/>
    </row>
    <row r="19" spans="1:52" ht="15.75" thickBot="1">
      <c r="A19" s="529" t="s">
        <v>607</v>
      </c>
      <c r="B19" s="731"/>
      <c r="C19" s="732"/>
      <c r="D19" s="733"/>
      <c r="E19" s="538"/>
      <c r="F19" s="734"/>
      <c r="G19" s="735"/>
      <c r="H19" s="736"/>
      <c r="I19" s="781"/>
      <c r="J19" s="782"/>
      <c r="K19" s="782"/>
      <c r="L19" s="742"/>
      <c r="M19" s="742"/>
      <c r="N19" s="742"/>
      <c r="O19" s="742"/>
      <c r="P19" s="742"/>
      <c r="Q19" s="742"/>
      <c r="R19" s="742"/>
      <c r="S19" s="742"/>
      <c r="T19" s="742"/>
      <c r="U19" s="742"/>
      <c r="V19" s="742"/>
      <c r="W19" s="742"/>
      <c r="X19" s="742"/>
      <c r="Y19" s="742"/>
      <c r="Z19" s="742"/>
      <c r="AA19" s="742"/>
      <c r="AB19" s="742"/>
      <c r="AC19" s="742"/>
      <c r="AD19" s="742"/>
      <c r="AE19" s="742"/>
      <c r="AF19" s="742"/>
      <c r="AG19" s="742"/>
      <c r="AH19" s="742"/>
      <c r="AI19" s="742"/>
      <c r="AJ19" s="742"/>
      <c r="AK19" s="742"/>
      <c r="AL19" s="742"/>
      <c r="AM19" s="742"/>
      <c r="AN19" s="742"/>
      <c r="AO19" s="742"/>
      <c r="AP19" s="742"/>
      <c r="AQ19" s="742"/>
      <c r="AR19" s="742"/>
      <c r="AS19" s="742"/>
      <c r="AT19" s="742"/>
      <c r="AU19" s="742"/>
      <c r="AV19" s="742"/>
      <c r="AW19" s="742"/>
      <c r="AX19" s="742"/>
      <c r="AY19" s="742"/>
      <c r="AZ19" s="743"/>
    </row>
    <row r="20" spans="1:52">
      <c r="A20" s="529" t="s">
        <v>608</v>
      </c>
      <c r="B20" s="731"/>
      <c r="C20" s="732"/>
      <c r="D20" s="733"/>
      <c r="E20" s="538"/>
      <c r="F20" s="734"/>
      <c r="G20" s="735"/>
      <c r="H20" s="736"/>
      <c r="I20" s="744"/>
      <c r="J20" s="745"/>
      <c r="K20" s="745"/>
      <c r="L20" s="746"/>
      <c r="M20" s="746"/>
      <c r="N20" s="746"/>
      <c r="O20" s="746"/>
      <c r="P20" s="746"/>
      <c r="Q20" s="746"/>
      <c r="R20" s="746"/>
      <c r="S20" s="746"/>
      <c r="T20" s="746"/>
      <c r="U20" s="746"/>
      <c r="V20" s="746"/>
      <c r="W20" s="746"/>
      <c r="X20" s="746"/>
      <c r="Y20" s="746"/>
      <c r="Z20" s="746"/>
      <c r="AA20" s="746"/>
      <c r="AB20" s="746"/>
      <c r="AC20" s="746"/>
      <c r="AD20" s="746"/>
      <c r="AE20" s="746"/>
      <c r="AF20" s="746"/>
      <c r="AG20" s="746"/>
      <c r="AH20" s="746"/>
      <c r="AI20" s="746"/>
      <c r="AJ20" s="746"/>
      <c r="AK20" s="746"/>
      <c r="AL20" s="746"/>
      <c r="AM20" s="746"/>
      <c r="AN20" s="746"/>
      <c r="AO20" s="746"/>
      <c r="AP20" s="746"/>
      <c r="AQ20" s="746"/>
      <c r="AR20" s="746"/>
      <c r="AS20" s="746"/>
      <c r="AT20" s="746"/>
      <c r="AU20" s="746"/>
      <c r="AV20" s="746"/>
      <c r="AW20" s="746"/>
      <c r="AX20" s="746"/>
      <c r="AY20" s="746"/>
      <c r="AZ20" s="747"/>
    </row>
    <row r="21" spans="1:52" ht="15.75" thickBot="1">
      <c r="A21" s="529" t="s">
        <v>609</v>
      </c>
      <c r="B21" s="731"/>
      <c r="C21" s="732"/>
      <c r="D21" s="733"/>
      <c r="E21" s="538"/>
      <c r="F21" s="734"/>
      <c r="G21" s="735"/>
      <c r="H21" s="736"/>
      <c r="I21" s="539" t="s">
        <v>610</v>
      </c>
      <c r="J21" s="540"/>
      <c r="K21" s="540"/>
      <c r="L21" s="541" t="s">
        <v>611</v>
      </c>
      <c r="M21" s="542"/>
      <c r="N21" s="542"/>
      <c r="O21" s="541"/>
      <c r="P21" s="542"/>
      <c r="Q21" s="542"/>
      <c r="R21" s="541"/>
      <c r="S21" s="542"/>
      <c r="T21" s="542"/>
      <c r="U21" s="541"/>
      <c r="V21" s="542"/>
      <c r="W21" s="542"/>
      <c r="X21" s="541"/>
      <c r="Y21" s="542"/>
      <c r="Z21" s="542"/>
      <c r="AA21" s="543"/>
      <c r="AB21" s="543"/>
      <c r="AC21" s="541"/>
      <c r="AD21" s="542"/>
      <c r="AE21" s="542"/>
      <c r="AF21" s="541"/>
      <c r="AG21" s="542"/>
      <c r="AH21" s="542"/>
      <c r="AI21" s="541"/>
      <c r="AJ21" s="542"/>
      <c r="AK21" s="542"/>
      <c r="AL21" s="541"/>
      <c r="AM21" s="542"/>
      <c r="AN21" s="542"/>
      <c r="AO21" s="541"/>
      <c r="AP21" s="542"/>
      <c r="AQ21" s="542"/>
      <c r="AR21" s="541"/>
      <c r="AS21" s="542"/>
      <c r="AT21" s="542"/>
      <c r="AU21" s="541"/>
      <c r="AV21" s="542"/>
      <c r="AW21" s="542"/>
      <c r="AX21" s="541"/>
      <c r="AY21" s="542"/>
      <c r="AZ21" s="544"/>
    </row>
    <row r="22" spans="1:52">
      <c r="A22" s="529" t="s">
        <v>612</v>
      </c>
      <c r="B22" s="731"/>
      <c r="C22" s="732"/>
      <c r="D22" s="733"/>
      <c r="E22" s="538" t="s">
        <v>613</v>
      </c>
      <c r="F22" s="719"/>
      <c r="G22" s="720"/>
      <c r="H22" s="721"/>
      <c r="I22" s="545" t="s">
        <v>614</v>
      </c>
      <c r="J22" s="546"/>
      <c r="K22" s="547"/>
      <c r="L22" s="548"/>
      <c r="M22" s="546"/>
      <c r="N22" s="737"/>
      <c r="O22" s="737"/>
      <c r="P22" s="737"/>
      <c r="Q22" s="737"/>
      <c r="R22" s="549"/>
      <c r="S22" s="549"/>
      <c r="T22" s="550"/>
      <c r="U22" s="549"/>
      <c r="V22" s="549"/>
      <c r="W22" s="550"/>
      <c r="X22" s="549"/>
      <c r="Y22" s="551"/>
      <c r="Z22" s="527" t="s">
        <v>615</v>
      </c>
      <c r="AA22" s="549"/>
      <c r="AB22" s="549"/>
      <c r="AC22" s="552" t="s">
        <v>766</v>
      </c>
      <c r="AD22" s="549"/>
      <c r="AE22" s="549"/>
      <c r="AF22" s="547"/>
      <c r="AG22" s="549"/>
      <c r="AH22" s="549"/>
      <c r="AI22" s="547"/>
      <c r="AJ22" s="549"/>
      <c r="AK22" s="549"/>
      <c r="AL22" s="547"/>
      <c r="AM22" s="549"/>
      <c r="AN22" s="549"/>
      <c r="AO22" s="547"/>
      <c r="AP22" s="549"/>
      <c r="AQ22" s="549"/>
      <c r="AR22" s="547"/>
      <c r="AS22" s="549"/>
      <c r="AT22" s="549"/>
      <c r="AU22" s="547"/>
      <c r="AV22" s="549"/>
      <c r="AW22" s="549"/>
      <c r="AX22" s="547"/>
      <c r="AY22" s="549"/>
      <c r="AZ22" s="551"/>
    </row>
    <row r="23" spans="1:52" ht="15.75" thickBot="1">
      <c r="A23" s="530" t="s">
        <v>616</v>
      </c>
      <c r="B23" s="731"/>
      <c r="C23" s="732"/>
      <c r="D23" s="733"/>
      <c r="E23" s="553" t="s">
        <v>617</v>
      </c>
      <c r="F23" s="710"/>
      <c r="G23" s="711"/>
      <c r="H23" s="712"/>
      <c r="I23" s="554" t="s">
        <v>618</v>
      </c>
      <c r="J23" s="555"/>
      <c r="K23" s="556"/>
      <c r="L23" s="557"/>
      <c r="M23" s="555"/>
      <c r="N23" s="738"/>
      <c r="O23" s="738"/>
      <c r="P23" s="738"/>
      <c r="Q23" s="738"/>
      <c r="R23" s="558"/>
      <c r="S23" s="558"/>
      <c r="T23" s="559"/>
      <c r="U23" s="558"/>
      <c r="V23" s="558"/>
      <c r="W23" s="559"/>
      <c r="X23" s="558"/>
      <c r="Y23" s="560"/>
      <c r="Z23" s="531" t="s">
        <v>619</v>
      </c>
      <c r="AA23" s="558"/>
      <c r="AB23" s="558"/>
      <c r="AC23" s="561" t="s">
        <v>734</v>
      </c>
      <c r="AD23" s="558"/>
      <c r="AE23" s="558"/>
      <c r="AF23" s="556"/>
      <c r="AG23" s="558"/>
      <c r="AH23" s="558"/>
      <c r="AI23" s="556"/>
      <c r="AJ23" s="558"/>
      <c r="AK23" s="558"/>
      <c r="AL23" s="556"/>
      <c r="AM23" s="558"/>
      <c r="AN23" s="558"/>
      <c r="AO23" s="556"/>
      <c r="AP23" s="558"/>
      <c r="AQ23" s="558"/>
      <c r="AR23" s="556"/>
      <c r="AS23" s="558"/>
      <c r="AT23" s="558"/>
      <c r="AU23" s="556"/>
      <c r="AV23" s="558"/>
      <c r="AW23" s="558"/>
      <c r="AX23" s="556"/>
      <c r="AY23" s="558"/>
      <c r="AZ23" s="560"/>
    </row>
    <row r="24" spans="1:52">
      <c r="A24" s="530" t="s">
        <v>620</v>
      </c>
      <c r="B24" s="725" t="s">
        <v>621</v>
      </c>
      <c r="C24" s="726"/>
      <c r="D24" s="727"/>
      <c r="E24" s="537" t="s">
        <v>622</v>
      </c>
      <c r="F24" s="739"/>
      <c r="G24" s="740"/>
      <c r="H24" s="741"/>
      <c r="I24" s="562" t="s">
        <v>623</v>
      </c>
      <c r="J24" s="563"/>
      <c r="K24" s="564"/>
      <c r="L24" s="565"/>
      <c r="M24" s="566"/>
      <c r="N24" s="566"/>
      <c r="O24" s="566"/>
      <c r="P24" s="566"/>
      <c r="Q24" s="566"/>
      <c r="R24" s="566"/>
      <c r="S24" s="566"/>
      <c r="T24" s="566"/>
      <c r="U24" s="566"/>
      <c r="V24" s="566"/>
      <c r="W24" s="566"/>
      <c r="X24" s="566"/>
      <c r="Y24" s="566"/>
      <c r="Z24" s="566"/>
      <c r="AA24" s="566"/>
      <c r="AB24" s="566"/>
      <c r="AC24" s="566"/>
      <c r="AD24" s="566"/>
      <c r="AE24" s="566"/>
      <c r="AF24" s="566"/>
      <c r="AG24" s="566"/>
      <c r="AH24" s="566"/>
      <c r="AI24" s="566"/>
      <c r="AJ24" s="566"/>
      <c r="AK24" s="566"/>
      <c r="AL24" s="566"/>
      <c r="AM24" s="566"/>
      <c r="AN24" s="566"/>
      <c r="AO24" s="566"/>
      <c r="AP24" s="566"/>
      <c r="AQ24" s="566"/>
      <c r="AR24" s="566"/>
      <c r="AS24" s="566"/>
      <c r="AT24" s="566"/>
      <c r="AU24" s="566"/>
      <c r="AV24" s="566"/>
      <c r="AW24" s="566"/>
      <c r="AX24" s="566"/>
      <c r="AY24" s="566"/>
      <c r="AZ24" s="567"/>
    </row>
    <row r="25" spans="1:52">
      <c r="A25" s="530" t="s">
        <v>624</v>
      </c>
      <c r="B25" s="725" t="s">
        <v>625</v>
      </c>
      <c r="C25" s="726"/>
      <c r="D25" s="727"/>
      <c r="E25" s="538"/>
      <c r="F25" s="719"/>
      <c r="G25" s="720"/>
      <c r="H25" s="721"/>
      <c r="I25" s="562"/>
      <c r="J25" s="563"/>
      <c r="K25" s="564"/>
      <c r="L25" s="722"/>
      <c r="M25" s="723"/>
      <c r="N25" s="723"/>
      <c r="O25" s="723"/>
      <c r="P25" s="723"/>
      <c r="Q25" s="723"/>
      <c r="R25" s="723"/>
      <c r="S25" s="723"/>
      <c r="T25" s="723"/>
      <c r="U25" s="723"/>
      <c r="V25" s="723"/>
      <c r="W25" s="723"/>
      <c r="X25" s="723"/>
      <c r="Y25" s="723"/>
      <c r="Z25" s="723"/>
      <c r="AA25" s="723"/>
      <c r="AB25" s="723"/>
      <c r="AC25" s="723"/>
      <c r="AD25" s="723"/>
      <c r="AE25" s="723"/>
      <c r="AF25" s="723"/>
      <c r="AG25" s="723"/>
      <c r="AH25" s="723"/>
      <c r="AI25" s="723"/>
      <c r="AJ25" s="723"/>
      <c r="AK25" s="723"/>
      <c r="AL25" s="723"/>
      <c r="AM25" s="723"/>
      <c r="AN25" s="723"/>
      <c r="AO25" s="723"/>
      <c r="AP25" s="723"/>
      <c r="AQ25" s="723"/>
      <c r="AR25" s="723"/>
      <c r="AS25" s="723"/>
      <c r="AT25" s="723"/>
      <c r="AU25" s="723"/>
      <c r="AV25" s="723"/>
      <c r="AW25" s="723"/>
      <c r="AX25" s="723"/>
      <c r="AY25" s="723"/>
      <c r="AZ25" s="724"/>
    </row>
    <row r="26" spans="1:52">
      <c r="A26" s="530" t="s">
        <v>587</v>
      </c>
      <c r="B26" s="725" t="s">
        <v>626</v>
      </c>
      <c r="C26" s="726"/>
      <c r="D26" s="727"/>
      <c r="E26" s="538" t="s">
        <v>627</v>
      </c>
      <c r="F26" s="719"/>
      <c r="G26" s="720"/>
      <c r="H26" s="721"/>
      <c r="I26" s="562"/>
      <c r="J26" s="563"/>
      <c r="K26" s="564"/>
      <c r="L26" s="722"/>
      <c r="M26" s="723"/>
      <c r="N26" s="723"/>
      <c r="O26" s="723"/>
      <c r="P26" s="723"/>
      <c r="Q26" s="723"/>
      <c r="R26" s="723"/>
      <c r="S26" s="723"/>
      <c r="T26" s="723"/>
      <c r="U26" s="723"/>
      <c r="V26" s="723"/>
      <c r="W26" s="723"/>
      <c r="X26" s="723"/>
      <c r="Y26" s="723"/>
      <c r="Z26" s="723"/>
      <c r="AA26" s="723"/>
      <c r="AB26" s="723"/>
      <c r="AC26" s="723"/>
      <c r="AD26" s="723"/>
      <c r="AE26" s="723"/>
      <c r="AF26" s="723"/>
      <c r="AG26" s="723"/>
      <c r="AH26" s="723"/>
      <c r="AI26" s="723"/>
      <c r="AJ26" s="723"/>
      <c r="AK26" s="723"/>
      <c r="AL26" s="723"/>
      <c r="AM26" s="723"/>
      <c r="AN26" s="723"/>
      <c r="AO26" s="723"/>
      <c r="AP26" s="723"/>
      <c r="AQ26" s="723"/>
      <c r="AR26" s="723"/>
      <c r="AS26" s="723"/>
      <c r="AT26" s="723"/>
      <c r="AU26" s="723"/>
      <c r="AV26" s="723"/>
      <c r="AW26" s="723"/>
      <c r="AX26" s="723"/>
      <c r="AY26" s="723"/>
      <c r="AZ26" s="724"/>
    </row>
    <row r="27" spans="1:52" ht="15.75" thickBot="1">
      <c r="A27" s="531" t="s">
        <v>628</v>
      </c>
      <c r="B27" s="725" t="s">
        <v>629</v>
      </c>
      <c r="C27" s="726"/>
      <c r="D27" s="727"/>
      <c r="E27" s="538" t="s">
        <v>630</v>
      </c>
      <c r="F27" s="719"/>
      <c r="G27" s="720"/>
      <c r="H27" s="721"/>
      <c r="I27" s="562"/>
      <c r="J27" s="563"/>
      <c r="K27" s="564"/>
      <c r="L27" s="722"/>
      <c r="M27" s="723"/>
      <c r="N27" s="723"/>
      <c r="O27" s="723"/>
      <c r="P27" s="723"/>
      <c r="Q27" s="723"/>
      <c r="R27" s="723"/>
      <c r="S27" s="723"/>
      <c r="T27" s="723"/>
      <c r="U27" s="723"/>
      <c r="V27" s="723"/>
      <c r="W27" s="723"/>
      <c r="X27" s="723"/>
      <c r="Y27" s="723"/>
      <c r="Z27" s="723"/>
      <c r="AA27" s="723"/>
      <c r="AB27" s="723"/>
      <c r="AC27" s="723"/>
      <c r="AD27" s="723"/>
      <c r="AE27" s="723"/>
      <c r="AF27" s="723"/>
      <c r="AG27" s="723"/>
      <c r="AH27" s="723"/>
      <c r="AI27" s="723"/>
      <c r="AJ27" s="723"/>
      <c r="AK27" s="723"/>
      <c r="AL27" s="723"/>
      <c r="AM27" s="723"/>
      <c r="AN27" s="723"/>
      <c r="AO27" s="723"/>
      <c r="AP27" s="723"/>
      <c r="AQ27" s="723"/>
      <c r="AR27" s="723"/>
      <c r="AS27" s="723"/>
      <c r="AT27" s="723"/>
      <c r="AU27" s="723"/>
      <c r="AV27" s="723"/>
      <c r="AW27" s="723"/>
      <c r="AX27" s="723"/>
      <c r="AY27" s="723"/>
      <c r="AZ27" s="724"/>
    </row>
    <row r="28" spans="1:52">
      <c r="A28" s="568"/>
      <c r="B28" s="728"/>
      <c r="C28" s="729"/>
      <c r="D28" s="730"/>
      <c r="E28" s="538" t="s">
        <v>631</v>
      </c>
      <c r="F28" s="719"/>
      <c r="G28" s="720"/>
      <c r="H28" s="721"/>
      <c r="I28" s="562"/>
      <c r="J28" s="563"/>
      <c r="K28" s="564"/>
      <c r="L28" s="722"/>
      <c r="M28" s="723"/>
      <c r="N28" s="723"/>
      <c r="O28" s="723"/>
      <c r="P28" s="723"/>
      <c r="Q28" s="723"/>
      <c r="R28" s="723"/>
      <c r="S28" s="723"/>
      <c r="T28" s="723"/>
      <c r="U28" s="723"/>
      <c r="V28" s="723"/>
      <c r="W28" s="723"/>
      <c r="X28" s="723"/>
      <c r="Y28" s="723"/>
      <c r="Z28" s="723"/>
      <c r="AA28" s="723"/>
      <c r="AB28" s="723"/>
      <c r="AC28" s="723"/>
      <c r="AD28" s="723"/>
      <c r="AE28" s="723"/>
      <c r="AF28" s="723"/>
      <c r="AG28" s="723"/>
      <c r="AH28" s="723"/>
      <c r="AI28" s="723"/>
      <c r="AJ28" s="723"/>
      <c r="AK28" s="723"/>
      <c r="AL28" s="723"/>
      <c r="AM28" s="723"/>
      <c r="AN28" s="723"/>
      <c r="AO28" s="723"/>
      <c r="AP28" s="723"/>
      <c r="AQ28" s="723"/>
      <c r="AR28" s="723"/>
      <c r="AS28" s="723"/>
      <c r="AT28" s="723"/>
      <c r="AU28" s="723"/>
      <c r="AV28" s="723"/>
      <c r="AW28" s="723"/>
      <c r="AX28" s="723"/>
      <c r="AY28" s="723"/>
      <c r="AZ28" s="724"/>
    </row>
    <row r="29" spans="1:52">
      <c r="A29" s="568"/>
      <c r="B29" s="716"/>
      <c r="C29" s="717"/>
      <c r="D29" s="718"/>
      <c r="E29" s="538" t="s">
        <v>632</v>
      </c>
      <c r="F29" s="719"/>
      <c r="G29" s="720"/>
      <c r="H29" s="721"/>
      <c r="I29" s="562"/>
      <c r="J29" s="563"/>
      <c r="K29" s="564"/>
      <c r="L29" s="722"/>
      <c r="M29" s="723"/>
      <c r="N29" s="723"/>
      <c r="O29" s="723"/>
      <c r="P29" s="723"/>
      <c r="Q29" s="723"/>
      <c r="R29" s="723"/>
      <c r="S29" s="723"/>
      <c r="T29" s="723"/>
      <c r="U29" s="723"/>
      <c r="V29" s="723"/>
      <c r="W29" s="723"/>
      <c r="X29" s="723"/>
      <c r="Y29" s="723"/>
      <c r="Z29" s="723"/>
      <c r="AA29" s="723"/>
      <c r="AB29" s="723"/>
      <c r="AC29" s="723"/>
      <c r="AD29" s="723"/>
      <c r="AE29" s="723"/>
      <c r="AF29" s="723"/>
      <c r="AG29" s="723"/>
      <c r="AH29" s="723"/>
      <c r="AI29" s="723"/>
      <c r="AJ29" s="723"/>
      <c r="AK29" s="723"/>
      <c r="AL29" s="723"/>
      <c r="AM29" s="723"/>
      <c r="AN29" s="723"/>
      <c r="AO29" s="723"/>
      <c r="AP29" s="723"/>
      <c r="AQ29" s="723"/>
      <c r="AR29" s="723"/>
      <c r="AS29" s="723"/>
      <c r="AT29" s="723"/>
      <c r="AU29" s="723"/>
      <c r="AV29" s="723"/>
      <c r="AW29" s="723"/>
      <c r="AX29" s="723"/>
      <c r="AY29" s="723"/>
      <c r="AZ29" s="724"/>
    </row>
    <row r="30" spans="1:52">
      <c r="A30" s="568"/>
      <c r="B30" s="716"/>
      <c r="C30" s="717"/>
      <c r="D30" s="718"/>
      <c r="E30" s="538"/>
      <c r="F30" s="719"/>
      <c r="G30" s="720"/>
      <c r="H30" s="721"/>
      <c r="I30" s="562"/>
      <c r="J30" s="563"/>
      <c r="K30" s="564"/>
      <c r="L30" s="722"/>
      <c r="M30" s="723"/>
      <c r="N30" s="723"/>
      <c r="O30" s="723"/>
      <c r="P30" s="723"/>
      <c r="Q30" s="723"/>
      <c r="R30" s="723"/>
      <c r="S30" s="723"/>
      <c r="T30" s="723"/>
      <c r="U30" s="723"/>
      <c r="V30" s="723"/>
      <c r="W30" s="723"/>
      <c r="X30" s="723"/>
      <c r="Y30" s="723"/>
      <c r="Z30" s="723"/>
      <c r="AA30" s="723"/>
      <c r="AB30" s="723"/>
      <c r="AC30" s="723"/>
      <c r="AD30" s="723"/>
      <c r="AE30" s="723"/>
      <c r="AF30" s="723"/>
      <c r="AG30" s="723"/>
      <c r="AH30" s="723"/>
      <c r="AI30" s="723"/>
      <c r="AJ30" s="723"/>
      <c r="AK30" s="723"/>
      <c r="AL30" s="723"/>
      <c r="AM30" s="723"/>
      <c r="AN30" s="723"/>
      <c r="AO30" s="723"/>
      <c r="AP30" s="723"/>
      <c r="AQ30" s="723"/>
      <c r="AR30" s="723"/>
      <c r="AS30" s="723"/>
      <c r="AT30" s="723"/>
      <c r="AU30" s="723"/>
      <c r="AV30" s="723"/>
      <c r="AW30" s="723"/>
      <c r="AX30" s="723"/>
      <c r="AY30" s="723"/>
      <c r="AZ30" s="724"/>
    </row>
    <row r="31" spans="1:52" ht="15.75" thickBot="1">
      <c r="A31" s="569"/>
      <c r="B31" s="707"/>
      <c r="C31" s="708"/>
      <c r="D31" s="709"/>
      <c r="E31" s="553" t="s">
        <v>633</v>
      </c>
      <c r="F31" s="710"/>
      <c r="G31" s="711"/>
      <c r="H31" s="712"/>
      <c r="I31" s="570"/>
      <c r="J31" s="571"/>
      <c r="K31" s="572"/>
      <c r="L31" s="713"/>
      <c r="M31" s="714"/>
      <c r="N31" s="714"/>
      <c r="O31" s="714"/>
      <c r="P31" s="714"/>
      <c r="Q31" s="714"/>
      <c r="R31" s="714"/>
      <c r="S31" s="714"/>
      <c r="T31" s="714"/>
      <c r="U31" s="714"/>
      <c r="V31" s="714"/>
      <c r="W31" s="714"/>
      <c r="X31" s="714"/>
      <c r="Y31" s="714"/>
      <c r="Z31" s="714"/>
      <c r="AA31" s="714"/>
      <c r="AB31" s="714"/>
      <c r="AC31" s="714"/>
      <c r="AD31" s="714"/>
      <c r="AE31" s="714"/>
      <c r="AF31" s="714"/>
      <c r="AG31" s="714"/>
      <c r="AH31" s="714"/>
      <c r="AI31" s="714"/>
      <c r="AJ31" s="714"/>
      <c r="AK31" s="714"/>
      <c r="AL31" s="714"/>
      <c r="AM31" s="714"/>
      <c r="AN31" s="714"/>
      <c r="AO31" s="714"/>
      <c r="AP31" s="714"/>
      <c r="AQ31" s="714"/>
      <c r="AR31" s="714"/>
      <c r="AS31" s="714"/>
      <c r="AT31" s="714"/>
      <c r="AU31" s="714"/>
      <c r="AV31" s="714"/>
      <c r="AW31" s="714"/>
      <c r="AX31" s="714"/>
      <c r="AY31" s="714"/>
      <c r="AZ31" s="715"/>
    </row>
    <row r="33" spans="1:29" ht="25.5">
      <c r="A33" s="573" t="s">
        <v>634</v>
      </c>
      <c r="B33" s="573" t="s">
        <v>635</v>
      </c>
      <c r="C33" s="573" t="s">
        <v>636</v>
      </c>
      <c r="D33" s="573" t="s">
        <v>637</v>
      </c>
      <c r="E33" s="573" t="s">
        <v>638</v>
      </c>
      <c r="F33" s="573" t="s">
        <v>639</v>
      </c>
      <c r="G33" s="573" t="s">
        <v>768</v>
      </c>
      <c r="H33" s="573" t="s">
        <v>640</v>
      </c>
      <c r="I33" s="573" t="s">
        <v>641</v>
      </c>
      <c r="J33" s="573" t="s">
        <v>642</v>
      </c>
      <c r="K33" s="573" t="s">
        <v>643</v>
      </c>
      <c r="L33" s="573" t="s">
        <v>644</v>
      </c>
      <c r="M33" s="573" t="s">
        <v>645</v>
      </c>
      <c r="N33" s="573" t="s">
        <v>646</v>
      </c>
      <c r="O33" s="574" t="s">
        <v>767</v>
      </c>
      <c r="P33" s="573" t="s">
        <v>647</v>
      </c>
      <c r="Q33" s="573" t="s">
        <v>648</v>
      </c>
      <c r="R33" s="573" t="s">
        <v>649</v>
      </c>
      <c r="S33" s="573">
        <f>'Table 1'!E5</f>
        <v>2016</v>
      </c>
      <c r="T33" s="573">
        <f>'Table 1'!F5</f>
        <v>2017</v>
      </c>
      <c r="U33" s="573">
        <f>'Table 1'!G5</f>
        <v>2018</v>
      </c>
      <c r="V33" s="573">
        <f>'Table 1'!H5</f>
        <v>2019</v>
      </c>
      <c r="W33" s="573">
        <f>'Table 1'!I5</f>
        <v>2020</v>
      </c>
      <c r="X33" s="575" t="s">
        <v>485</v>
      </c>
      <c r="Y33" s="575"/>
      <c r="Z33" s="575"/>
      <c r="AA33" s="576" t="str">
        <f>"vlookup - "&amp;IF(COUNTIF(AA34:AA345,"check!!!!")=0,"ok","check!")</f>
        <v>vlookup - check!</v>
      </c>
      <c r="AB33" s="576" t="str">
        <f>"link - "&amp;IF(COUNTIF(AB34:AB345,"check!!!!")=0,"ok","check!")</f>
        <v>link - check!</v>
      </c>
    </row>
    <row r="34" spans="1:29">
      <c r="A34" s="573" t="s">
        <v>650</v>
      </c>
      <c r="B34" s="573" t="s">
        <v>651</v>
      </c>
      <c r="C34" s="573" t="s">
        <v>652</v>
      </c>
      <c r="D34" s="573" t="s">
        <v>653</v>
      </c>
      <c r="E34" s="573" t="s">
        <v>654</v>
      </c>
      <c r="F34" s="573" t="s">
        <v>653</v>
      </c>
      <c r="G34" s="573" t="s">
        <v>653</v>
      </c>
      <c r="H34" s="573" t="s">
        <v>655</v>
      </c>
      <c r="I34" s="573" t="s">
        <v>656</v>
      </c>
      <c r="J34" s="573" t="s">
        <v>653</v>
      </c>
      <c r="K34" s="573" t="s">
        <v>653</v>
      </c>
      <c r="L34" s="573" t="s">
        <v>657</v>
      </c>
      <c r="M34" s="573" t="s">
        <v>658</v>
      </c>
      <c r="N34" s="573" t="s">
        <v>659</v>
      </c>
      <c r="O34" s="573" t="s">
        <v>659</v>
      </c>
      <c r="P34" s="573" t="s">
        <v>660</v>
      </c>
      <c r="Q34" s="573" t="s">
        <v>651</v>
      </c>
      <c r="R34" s="573" t="s">
        <v>661</v>
      </c>
      <c r="S34" s="577" t="e">
        <f>IF(VLOOKUP($X34,'Table 1'!$B$10:$I$35,'Table 1'!M$1,0)="","",VLOOKUP($X34,'Table 1'!$B$10:$I$35,'Table 1'!M$1,0))</f>
        <v>#N/A</v>
      </c>
      <c r="T34" s="577" t="e">
        <f>IF(VLOOKUP($X34,'Table 1'!$B$10:$I$35,'Table 1'!N$1,0)="","",VLOOKUP($X34,'Table 1'!$B$10:$I$35,'Table 1'!N$1,0))</f>
        <v>#N/A</v>
      </c>
      <c r="U34" s="577" t="e">
        <f>IF(VLOOKUP($X34,'Table 1'!$B$10:$I$35,'Table 1'!O$1,0)="","",VLOOKUP($X34,'Table 1'!$B$10:$I$35,'Table 1'!O$1,0))</f>
        <v>#N/A</v>
      </c>
      <c r="V34" s="577" t="e">
        <f>IF(VLOOKUP($X34,'Table 1'!$B$10:$I$35,'Table 1'!P$1,0)="","",VLOOKUP($X34,'Table 1'!$B$10:$I$35,'Table 1'!P$1,0))</f>
        <v>#N/A</v>
      </c>
      <c r="W34" s="577" t="e">
        <f>IF(VLOOKUP($X34,'Table 1'!$B$10:$I$35,'Table 1'!Q$1,0)="","",VLOOKUP($X34,'Table 1'!$B$10:$I$35,'Table 1'!Q$1,0))</f>
        <v>#N/A</v>
      </c>
      <c r="X34" s="573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73"/>
      <c r="Z34" s="573"/>
      <c r="AA34" s="578" t="str">
        <f>IFERROR(+IF(X34=VLOOKUP(X34,'Table 1'!$B$10:$B$35,1,0),"OK","check!!!!"),"check!!!!")</f>
        <v>check!!!!</v>
      </c>
      <c r="AB34" s="573" t="str">
        <f>IF(X34='Table 1'!B10,"ok","check!!!!")</f>
        <v>check!!!!</v>
      </c>
      <c r="AC34" s="579"/>
    </row>
    <row r="35" spans="1:29">
      <c r="A35" s="573" t="s">
        <v>650</v>
      </c>
      <c r="B35" s="573" t="s">
        <v>651</v>
      </c>
      <c r="C35" s="573" t="s">
        <v>652</v>
      </c>
      <c r="D35" s="573" t="s">
        <v>653</v>
      </c>
      <c r="E35" s="573" t="s">
        <v>662</v>
      </c>
      <c r="F35" s="573" t="s">
        <v>653</v>
      </c>
      <c r="G35" s="573" t="s">
        <v>653</v>
      </c>
      <c r="H35" s="573" t="s">
        <v>655</v>
      </c>
      <c r="I35" s="573" t="s">
        <v>656</v>
      </c>
      <c r="J35" s="573" t="s">
        <v>653</v>
      </c>
      <c r="K35" s="573" t="s">
        <v>653</v>
      </c>
      <c r="L35" s="573" t="s">
        <v>657</v>
      </c>
      <c r="M35" s="573" t="s">
        <v>658</v>
      </c>
      <c r="N35" s="573" t="s">
        <v>659</v>
      </c>
      <c r="O35" s="573" t="s">
        <v>659</v>
      </c>
      <c r="P35" s="573" t="s">
        <v>660</v>
      </c>
      <c r="Q35" s="573" t="s">
        <v>651</v>
      </c>
      <c r="R35" s="573" t="s">
        <v>661</v>
      </c>
      <c r="S35" s="577" t="e">
        <f>IF(VLOOKUP($X35,'Table 1'!$B$10:$I$35,'Table 1'!M$1,0)="","",VLOOKUP($X35,'Table 1'!$B$10:$I$35,'Table 1'!M$1,0))</f>
        <v>#N/A</v>
      </c>
      <c r="T35" s="577" t="e">
        <f>IF(VLOOKUP($X35,'Table 1'!$B$10:$I$35,'Table 1'!N$1,0)="","",VLOOKUP($X35,'Table 1'!$B$10:$I$35,'Table 1'!N$1,0))</f>
        <v>#N/A</v>
      </c>
      <c r="U35" s="577" t="e">
        <f>IF(VLOOKUP($X35,'Table 1'!$B$10:$I$35,'Table 1'!O$1,0)="","",VLOOKUP($X35,'Table 1'!$B$10:$I$35,'Table 1'!O$1,0))</f>
        <v>#N/A</v>
      </c>
      <c r="V35" s="577" t="e">
        <f>IF(VLOOKUP($X35,'Table 1'!$B$10:$I$35,'Table 1'!P$1,0)="","",VLOOKUP($X35,'Table 1'!$B$10:$I$35,'Table 1'!P$1,0))</f>
        <v>#N/A</v>
      </c>
      <c r="W35" s="577" t="e">
        <f>IF(VLOOKUP($X35,'Table 1'!$B$10:$I$35,'Table 1'!Q$1,0)="","",VLOOKUP($X35,'Table 1'!$B$10:$I$35,'Table 1'!Q$1,0))</f>
        <v>#N/A</v>
      </c>
      <c r="X35" s="573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73"/>
      <c r="Z35" s="573"/>
      <c r="AA35" s="578" t="str">
        <f>IFERROR(+IF(X35=VLOOKUP(X35,'Table 1'!$B$10:$B$35,1,0),"OK","check!!!!"),"check!!!!")</f>
        <v>check!!!!</v>
      </c>
      <c r="AB35" s="573" t="str">
        <f>IF(X35='Table 1'!B11,"ok","check!!!!")</f>
        <v>check!!!!</v>
      </c>
      <c r="AC35" s="579"/>
    </row>
    <row r="36" spans="1:29">
      <c r="A36" s="573" t="s">
        <v>650</v>
      </c>
      <c r="B36" s="573" t="s">
        <v>651</v>
      </c>
      <c r="C36" s="573" t="s">
        <v>652</v>
      </c>
      <c r="D36" s="573" t="s">
        <v>653</v>
      </c>
      <c r="E36" s="573" t="s">
        <v>663</v>
      </c>
      <c r="F36" s="573" t="s">
        <v>653</v>
      </c>
      <c r="G36" s="573" t="s">
        <v>653</v>
      </c>
      <c r="H36" s="573" t="s">
        <v>655</v>
      </c>
      <c r="I36" s="573" t="s">
        <v>656</v>
      </c>
      <c r="J36" s="573" t="s">
        <v>653</v>
      </c>
      <c r="K36" s="573" t="s">
        <v>653</v>
      </c>
      <c r="L36" s="573" t="s">
        <v>657</v>
      </c>
      <c r="M36" s="573" t="s">
        <v>658</v>
      </c>
      <c r="N36" s="573" t="s">
        <v>659</v>
      </c>
      <c r="O36" s="573" t="s">
        <v>659</v>
      </c>
      <c r="P36" s="573" t="s">
        <v>660</v>
      </c>
      <c r="Q36" s="573" t="s">
        <v>651</v>
      </c>
      <c r="R36" s="573" t="s">
        <v>661</v>
      </c>
      <c r="S36" s="577" t="e">
        <f>IF(VLOOKUP($X36,'Table 1'!$B$10:$I$35,'Table 1'!M$1,0)="","",VLOOKUP($X36,'Table 1'!$B$10:$I$35,'Table 1'!M$1,0))</f>
        <v>#N/A</v>
      </c>
      <c r="T36" s="577" t="e">
        <f>IF(VLOOKUP($X36,'Table 1'!$B$10:$I$35,'Table 1'!N$1,0)="","",VLOOKUP($X36,'Table 1'!$B$10:$I$35,'Table 1'!N$1,0))</f>
        <v>#N/A</v>
      </c>
      <c r="U36" s="577" t="e">
        <f>IF(VLOOKUP($X36,'Table 1'!$B$10:$I$35,'Table 1'!O$1,0)="","",VLOOKUP($X36,'Table 1'!$B$10:$I$35,'Table 1'!O$1,0))</f>
        <v>#N/A</v>
      </c>
      <c r="V36" s="577" t="e">
        <f>IF(VLOOKUP($X36,'Table 1'!$B$10:$I$35,'Table 1'!P$1,0)="","",VLOOKUP($X36,'Table 1'!$B$10:$I$35,'Table 1'!P$1,0))</f>
        <v>#N/A</v>
      </c>
      <c r="W36" s="577" t="e">
        <f>IF(VLOOKUP($X36,'Table 1'!$B$10:$I$35,'Table 1'!Q$1,0)="","",VLOOKUP($X36,'Table 1'!$B$10:$I$35,'Table 1'!Q$1,0))</f>
        <v>#N/A</v>
      </c>
      <c r="X36" s="573" t="str">
        <f t="shared" si="0"/>
        <v>A.N.@@._Z.S1312._Z._Z.B.B9._Z._Z.S.V._T._T.XDC.N.EDP1</v>
      </c>
      <c r="Y36" s="573"/>
      <c r="Z36" s="573"/>
      <c r="AA36" s="578" t="str">
        <f>IFERROR(+IF(X36=VLOOKUP(X36,'Table 1'!$B$10:$B$35,1,0),"OK","check!!!!"),"check!!!!")</f>
        <v>check!!!!</v>
      </c>
      <c r="AB36" s="573" t="str">
        <f>IF(X36='Table 1'!B12,"ok","check!!!!")</f>
        <v>check!!!!</v>
      </c>
      <c r="AC36" s="579"/>
    </row>
    <row r="37" spans="1:29">
      <c r="A37" s="573" t="s">
        <v>650</v>
      </c>
      <c r="B37" s="573" t="s">
        <v>651</v>
      </c>
      <c r="C37" s="573" t="s">
        <v>652</v>
      </c>
      <c r="D37" s="573" t="s">
        <v>653</v>
      </c>
      <c r="E37" s="573" t="s">
        <v>664</v>
      </c>
      <c r="F37" s="573" t="s">
        <v>653</v>
      </c>
      <c r="G37" s="573" t="s">
        <v>653</v>
      </c>
      <c r="H37" s="573" t="s">
        <v>655</v>
      </c>
      <c r="I37" s="573" t="s">
        <v>656</v>
      </c>
      <c r="J37" s="573" t="s">
        <v>653</v>
      </c>
      <c r="K37" s="573" t="s">
        <v>653</v>
      </c>
      <c r="L37" s="573" t="s">
        <v>657</v>
      </c>
      <c r="M37" s="573" t="s">
        <v>658</v>
      </c>
      <c r="N37" s="573" t="s">
        <v>659</v>
      </c>
      <c r="O37" s="573" t="s">
        <v>659</v>
      </c>
      <c r="P37" s="573" t="s">
        <v>660</v>
      </c>
      <c r="Q37" s="573" t="s">
        <v>651</v>
      </c>
      <c r="R37" s="573" t="s">
        <v>661</v>
      </c>
      <c r="S37" s="577" t="e">
        <f>IF(VLOOKUP($X37,'Table 1'!$B$10:$I$35,'Table 1'!M$1,0)="","",VLOOKUP($X37,'Table 1'!$B$10:$I$35,'Table 1'!M$1,0))</f>
        <v>#N/A</v>
      </c>
      <c r="T37" s="577" t="e">
        <f>IF(VLOOKUP($X37,'Table 1'!$B$10:$I$35,'Table 1'!N$1,0)="","",VLOOKUP($X37,'Table 1'!$B$10:$I$35,'Table 1'!N$1,0))</f>
        <v>#N/A</v>
      </c>
      <c r="U37" s="577" t="e">
        <f>IF(VLOOKUP($X37,'Table 1'!$B$10:$I$35,'Table 1'!O$1,0)="","",VLOOKUP($X37,'Table 1'!$B$10:$I$35,'Table 1'!O$1,0))</f>
        <v>#N/A</v>
      </c>
      <c r="V37" s="577" t="e">
        <f>IF(VLOOKUP($X37,'Table 1'!$B$10:$I$35,'Table 1'!P$1,0)="","",VLOOKUP($X37,'Table 1'!$B$10:$I$35,'Table 1'!P$1,0))</f>
        <v>#N/A</v>
      </c>
      <c r="W37" s="577" t="e">
        <f>IF(VLOOKUP($X37,'Table 1'!$B$10:$I$35,'Table 1'!Q$1,0)="","",VLOOKUP($X37,'Table 1'!$B$10:$I$35,'Table 1'!Q$1,0))</f>
        <v>#N/A</v>
      </c>
      <c r="X37" s="573" t="str">
        <f t="shared" si="0"/>
        <v>A.N.@@._Z.S1313._Z._Z.B.B9._Z._Z.S.V._T._T.XDC.N.EDP1</v>
      </c>
      <c r="Y37" s="573"/>
      <c r="Z37" s="573"/>
      <c r="AA37" s="578" t="str">
        <f>IFERROR(+IF(X37=VLOOKUP(X37,'Table 1'!$B$10:$B$35,1,0),"OK","check!!!!"),"check!!!!")</f>
        <v>check!!!!</v>
      </c>
      <c r="AB37" s="573" t="str">
        <f>IF(X37='Table 1'!B13,"ok","check!!!!")</f>
        <v>check!!!!</v>
      </c>
      <c r="AC37" s="579"/>
    </row>
    <row r="38" spans="1:29">
      <c r="A38" s="573" t="s">
        <v>650</v>
      </c>
      <c r="B38" s="573" t="s">
        <v>651</v>
      </c>
      <c r="C38" s="573" t="s">
        <v>652</v>
      </c>
      <c r="D38" s="573" t="s">
        <v>653</v>
      </c>
      <c r="E38" s="573" t="s">
        <v>665</v>
      </c>
      <c r="F38" s="573" t="s">
        <v>653</v>
      </c>
      <c r="G38" s="573" t="s">
        <v>653</v>
      </c>
      <c r="H38" s="573" t="s">
        <v>655</v>
      </c>
      <c r="I38" s="573" t="s">
        <v>656</v>
      </c>
      <c r="J38" s="573" t="s">
        <v>653</v>
      </c>
      <c r="K38" s="573" t="s">
        <v>653</v>
      </c>
      <c r="L38" s="573" t="s">
        <v>657</v>
      </c>
      <c r="M38" s="573" t="s">
        <v>658</v>
      </c>
      <c r="N38" s="573" t="s">
        <v>659</v>
      </c>
      <c r="O38" s="573" t="s">
        <v>659</v>
      </c>
      <c r="P38" s="573" t="s">
        <v>660</v>
      </c>
      <c r="Q38" s="573" t="s">
        <v>651</v>
      </c>
      <c r="R38" s="573" t="s">
        <v>661</v>
      </c>
      <c r="S38" s="577" t="e">
        <f>IF(VLOOKUP($X38,'Table 1'!$B$10:$I$35,'Table 1'!M$1,0)="","",VLOOKUP($X38,'Table 1'!$B$10:$I$35,'Table 1'!M$1,0))</f>
        <v>#N/A</v>
      </c>
      <c r="T38" s="577" t="e">
        <f>IF(VLOOKUP($X38,'Table 1'!$B$10:$I$35,'Table 1'!N$1,0)="","",VLOOKUP($X38,'Table 1'!$B$10:$I$35,'Table 1'!N$1,0))</f>
        <v>#N/A</v>
      </c>
      <c r="U38" s="577" t="e">
        <f>IF(VLOOKUP($X38,'Table 1'!$B$10:$I$35,'Table 1'!O$1,0)="","",VLOOKUP($X38,'Table 1'!$B$10:$I$35,'Table 1'!O$1,0))</f>
        <v>#N/A</v>
      </c>
      <c r="V38" s="577" t="e">
        <f>IF(VLOOKUP($X38,'Table 1'!$B$10:$I$35,'Table 1'!P$1,0)="","",VLOOKUP($X38,'Table 1'!$B$10:$I$35,'Table 1'!P$1,0))</f>
        <v>#N/A</v>
      </c>
      <c r="W38" s="577" t="e">
        <f>IF(VLOOKUP($X38,'Table 1'!$B$10:$I$35,'Table 1'!Q$1,0)="","",VLOOKUP($X38,'Table 1'!$B$10:$I$35,'Table 1'!Q$1,0))</f>
        <v>#N/A</v>
      </c>
      <c r="X38" s="573" t="str">
        <f t="shared" si="0"/>
        <v>A.N.@@._Z.S1314._Z._Z.B.B9._Z._Z.S.V._T._T.XDC.N.EDP1</v>
      </c>
      <c r="Y38" s="573"/>
      <c r="Z38" s="573"/>
      <c r="AA38" s="578" t="str">
        <f>IFERROR(+IF(X38=VLOOKUP(X38,'Table 1'!$B$10:$B$35,1,0),"OK","check!!!!"),"check!!!!")</f>
        <v>check!!!!</v>
      </c>
      <c r="AB38" s="573" t="str">
        <f>IF(X38='Table 1'!B14,"ok","check!!!!")</f>
        <v>check!!!!</v>
      </c>
      <c r="AC38" s="579"/>
    </row>
    <row r="39" spans="1:29">
      <c r="A39" s="573" t="s">
        <v>650</v>
      </c>
      <c r="B39" s="573" t="s">
        <v>651</v>
      </c>
      <c r="C39" s="573" t="s">
        <v>652</v>
      </c>
      <c r="D39" s="573" t="s">
        <v>653</v>
      </c>
      <c r="E39" s="573" t="s">
        <v>654</v>
      </c>
      <c r="F39" s="573" t="s">
        <v>653</v>
      </c>
      <c r="G39" s="573" t="s">
        <v>666</v>
      </c>
      <c r="H39" s="573" t="s">
        <v>667</v>
      </c>
      <c r="I39" s="573" t="s">
        <v>668</v>
      </c>
      <c r="J39" s="573" t="s">
        <v>669</v>
      </c>
      <c r="K39" s="573" t="s">
        <v>670</v>
      </c>
      <c r="L39" s="573" t="s">
        <v>671</v>
      </c>
      <c r="M39" s="573" t="s">
        <v>658</v>
      </c>
      <c r="N39" s="573" t="s">
        <v>659</v>
      </c>
      <c r="O39" s="573" t="s">
        <v>659</v>
      </c>
      <c r="P39" s="573" t="s">
        <v>660</v>
      </c>
      <c r="Q39" s="573" t="s">
        <v>651</v>
      </c>
      <c r="R39" s="573" t="s">
        <v>661</v>
      </c>
      <c r="S39" s="577" t="e">
        <f>IF(VLOOKUP($X39,'Table 1'!$B$10:$I$35,'Table 1'!M$1,0)="","",VLOOKUP($X39,'Table 1'!$B$10:$I$35,'Table 1'!M$1,0))</f>
        <v>#N/A</v>
      </c>
      <c r="T39" s="577" t="e">
        <f>IF(VLOOKUP($X39,'Table 1'!$B$10:$I$35,'Table 1'!N$1,0)="","",VLOOKUP($X39,'Table 1'!$B$10:$I$35,'Table 1'!N$1,0))</f>
        <v>#N/A</v>
      </c>
      <c r="U39" s="577" t="e">
        <f>IF(VLOOKUP($X39,'Table 1'!$B$10:$I$35,'Table 1'!O$1,0)="","",VLOOKUP($X39,'Table 1'!$B$10:$I$35,'Table 1'!O$1,0))</f>
        <v>#N/A</v>
      </c>
      <c r="V39" s="577" t="e">
        <f>IF(VLOOKUP($X39,'Table 1'!$B$10:$I$35,'Table 1'!P$1,0)="","",VLOOKUP($X39,'Table 1'!$B$10:$I$35,'Table 1'!P$1,0))</f>
        <v>#N/A</v>
      </c>
      <c r="W39" s="577" t="e">
        <f>IF(VLOOKUP($X39,'Table 1'!$B$10:$I$35,'Table 1'!Q$1,0)="","",VLOOKUP($X39,'Table 1'!$B$10:$I$35,'Table 1'!Q$1,0))</f>
        <v>#N/A</v>
      </c>
      <c r="X39" s="573" t="str">
        <f t="shared" si="0"/>
        <v>A.N.@@._Z.S13._Z.C.L.LE.GD.T.F.V._T._T.XDC.N.EDP1</v>
      </c>
      <c r="Y39" s="573"/>
      <c r="Z39" s="573"/>
      <c r="AA39" s="578" t="str">
        <f>IFERROR(+IF(X39=VLOOKUP(X39,'Table 1'!$B$10:$B$35,1,0),"OK","check!!!!"),"check!!!!")</f>
        <v>check!!!!</v>
      </c>
      <c r="AB39" s="573" t="str">
        <f>IF(X39='Table 1'!B18,"ok","check!!!!")</f>
        <v>check!!!!</v>
      </c>
      <c r="AC39" s="579"/>
    </row>
    <row r="40" spans="1:29">
      <c r="A40" s="573" t="s">
        <v>650</v>
      </c>
      <c r="B40" s="573" t="s">
        <v>651</v>
      </c>
      <c r="C40" s="573" t="s">
        <v>652</v>
      </c>
      <c r="D40" s="573" t="s">
        <v>653</v>
      </c>
      <c r="E40" s="573" t="s">
        <v>654</v>
      </c>
      <c r="F40" s="573" t="s">
        <v>653</v>
      </c>
      <c r="G40" s="573" t="s">
        <v>666</v>
      </c>
      <c r="H40" s="573" t="s">
        <v>667</v>
      </c>
      <c r="I40" s="573" t="s">
        <v>668</v>
      </c>
      <c r="J40" s="573" t="s">
        <v>672</v>
      </c>
      <c r="K40" s="573" t="s">
        <v>670</v>
      </c>
      <c r="L40" s="573" t="s">
        <v>671</v>
      </c>
      <c r="M40" s="573" t="s">
        <v>658</v>
      </c>
      <c r="N40" s="573" t="s">
        <v>659</v>
      </c>
      <c r="O40" s="573" t="s">
        <v>659</v>
      </c>
      <c r="P40" s="573" t="s">
        <v>660</v>
      </c>
      <c r="Q40" s="573" t="s">
        <v>651</v>
      </c>
      <c r="R40" s="573" t="s">
        <v>661</v>
      </c>
      <c r="S40" s="577" t="e">
        <f>IF(VLOOKUP($X40,'Table 1'!$B$10:$I$35,'Table 1'!M$1,0)="","",VLOOKUP($X40,'Table 1'!$B$10:$I$35,'Table 1'!M$1,0))</f>
        <v>#N/A</v>
      </c>
      <c r="T40" s="577" t="e">
        <f>IF(VLOOKUP($X40,'Table 1'!$B$10:$I$35,'Table 1'!N$1,0)="","",VLOOKUP($X40,'Table 1'!$B$10:$I$35,'Table 1'!N$1,0))</f>
        <v>#N/A</v>
      </c>
      <c r="U40" s="577" t="e">
        <f>IF(VLOOKUP($X40,'Table 1'!$B$10:$I$35,'Table 1'!O$1,0)="","",VLOOKUP($X40,'Table 1'!$B$10:$I$35,'Table 1'!O$1,0))</f>
        <v>#N/A</v>
      </c>
      <c r="V40" s="577" t="e">
        <f>IF(VLOOKUP($X40,'Table 1'!$B$10:$I$35,'Table 1'!P$1,0)="","",VLOOKUP($X40,'Table 1'!$B$10:$I$35,'Table 1'!P$1,0))</f>
        <v>#N/A</v>
      </c>
      <c r="W40" s="580" t="e">
        <f>IF(VLOOKUP($X40,'Table 1'!$B$10:$I$35,'Table 1'!Q$1,0)="","",VLOOKUP($X40,'Table 1'!$B$10:$I$35,'Table 1'!Q$1,0))</f>
        <v>#N/A</v>
      </c>
      <c r="X40" s="573" t="str">
        <f t="shared" si="0"/>
        <v>A.N.@@._Z.S13._Z.C.L.LE.F2.T.F.V._T._T.XDC.N.EDP1</v>
      </c>
      <c r="Y40" s="573"/>
      <c r="Z40" s="573"/>
      <c r="AA40" s="578" t="str">
        <f>IFERROR(+IF(X40=VLOOKUP(X40,'Table 1'!$B$10:$B$35,1,0),"OK","check!!!!"),"check!!!!")</f>
        <v>check!!!!</v>
      </c>
      <c r="AB40" s="573" t="str">
        <f>IF(X40='Table 1'!B20,"ok","check!!!!")</f>
        <v>check!!!!</v>
      </c>
      <c r="AC40" s="579"/>
    </row>
    <row r="41" spans="1:29">
      <c r="A41" s="573" t="s">
        <v>650</v>
      </c>
      <c r="B41" s="573" t="s">
        <v>651</v>
      </c>
      <c r="C41" s="573" t="s">
        <v>652</v>
      </c>
      <c r="D41" s="573" t="s">
        <v>653</v>
      </c>
      <c r="E41" s="573" t="s">
        <v>654</v>
      </c>
      <c r="F41" s="573" t="s">
        <v>653</v>
      </c>
      <c r="G41" s="573" t="s">
        <v>666</v>
      </c>
      <c r="H41" s="573" t="s">
        <v>667</v>
      </c>
      <c r="I41" s="573" t="s">
        <v>668</v>
      </c>
      <c r="J41" s="573" t="s">
        <v>673</v>
      </c>
      <c r="K41" s="573" t="s">
        <v>670</v>
      </c>
      <c r="L41" s="573" t="s">
        <v>671</v>
      </c>
      <c r="M41" s="573" t="s">
        <v>658</v>
      </c>
      <c r="N41" s="573" t="s">
        <v>659</v>
      </c>
      <c r="O41" s="573" t="s">
        <v>659</v>
      </c>
      <c r="P41" s="573" t="s">
        <v>660</v>
      </c>
      <c r="Q41" s="573" t="s">
        <v>651</v>
      </c>
      <c r="R41" s="573" t="s">
        <v>661</v>
      </c>
      <c r="S41" s="577" t="e">
        <f>IF(VLOOKUP($X41,'Table 1'!$B$10:$I$35,'Table 1'!M$1,0)="","",VLOOKUP($X41,'Table 1'!$B$10:$I$35,'Table 1'!M$1,0))</f>
        <v>#N/A</v>
      </c>
      <c r="T41" s="577" t="e">
        <f>IF(VLOOKUP($X41,'Table 1'!$B$10:$I$35,'Table 1'!N$1,0)="","",VLOOKUP($X41,'Table 1'!$B$10:$I$35,'Table 1'!N$1,0))</f>
        <v>#N/A</v>
      </c>
      <c r="U41" s="577" t="e">
        <f>IF(VLOOKUP($X41,'Table 1'!$B$10:$I$35,'Table 1'!O$1,0)="","",VLOOKUP($X41,'Table 1'!$B$10:$I$35,'Table 1'!O$1,0))</f>
        <v>#N/A</v>
      </c>
      <c r="V41" s="577" t="e">
        <f>IF(VLOOKUP($X41,'Table 1'!$B$10:$I$35,'Table 1'!P$1,0)="","",VLOOKUP($X41,'Table 1'!$B$10:$I$35,'Table 1'!P$1,0))</f>
        <v>#N/A</v>
      </c>
      <c r="W41" s="580" t="e">
        <f>IF(VLOOKUP($X41,'Table 1'!$B$10:$I$35,'Table 1'!Q$1,0)="","",VLOOKUP($X41,'Table 1'!$B$10:$I$35,'Table 1'!Q$1,0))</f>
        <v>#N/A</v>
      </c>
      <c r="X41" s="573" t="str">
        <f t="shared" si="0"/>
        <v>A.N.@@._Z.S13._Z.C.L.LE.F3.T.F.V._T._T.XDC.N.EDP1</v>
      </c>
      <c r="Y41" s="573"/>
      <c r="Z41" s="573"/>
      <c r="AA41" s="578" t="str">
        <f>IFERROR(+IF(X41=VLOOKUP(X41,'Table 1'!$B$10:$B$35,1,0),"OK","check!!!!"),"check!!!!")</f>
        <v>check!!!!</v>
      </c>
      <c r="AB41" s="573" t="str">
        <f>IF(X41='Table 1'!B21,"ok","check!!!!")</f>
        <v>check!!!!</v>
      </c>
      <c r="AC41" s="579"/>
    </row>
    <row r="42" spans="1:29">
      <c r="A42" s="573" t="s">
        <v>650</v>
      </c>
      <c r="B42" s="573" t="s">
        <v>651</v>
      </c>
      <c r="C42" s="573" t="s">
        <v>652</v>
      </c>
      <c r="D42" s="573" t="s">
        <v>653</v>
      </c>
      <c r="E42" s="573" t="s">
        <v>654</v>
      </c>
      <c r="F42" s="573" t="s">
        <v>653</v>
      </c>
      <c r="G42" s="573" t="s">
        <v>666</v>
      </c>
      <c r="H42" s="573" t="s">
        <v>667</v>
      </c>
      <c r="I42" s="573" t="s">
        <v>668</v>
      </c>
      <c r="J42" s="573" t="s">
        <v>673</v>
      </c>
      <c r="K42" s="573" t="s">
        <v>657</v>
      </c>
      <c r="L42" s="573" t="s">
        <v>671</v>
      </c>
      <c r="M42" s="573" t="s">
        <v>658</v>
      </c>
      <c r="N42" s="573" t="s">
        <v>659</v>
      </c>
      <c r="O42" s="573" t="s">
        <v>659</v>
      </c>
      <c r="P42" s="573" t="s">
        <v>660</v>
      </c>
      <c r="Q42" s="573" t="s">
        <v>651</v>
      </c>
      <c r="R42" s="573" t="s">
        <v>661</v>
      </c>
      <c r="S42" s="577" t="e">
        <f>IF(VLOOKUP($X42,'Table 1'!$B$10:$I$35,'Table 1'!M$1,0)="","",VLOOKUP($X42,'Table 1'!$B$10:$I$35,'Table 1'!M$1,0))</f>
        <v>#N/A</v>
      </c>
      <c r="T42" s="577" t="e">
        <f>IF(VLOOKUP($X42,'Table 1'!$B$10:$I$35,'Table 1'!N$1,0)="","",VLOOKUP($X42,'Table 1'!$B$10:$I$35,'Table 1'!N$1,0))</f>
        <v>#N/A</v>
      </c>
      <c r="U42" s="577" t="e">
        <f>IF(VLOOKUP($X42,'Table 1'!$B$10:$I$35,'Table 1'!O$1,0)="","",VLOOKUP($X42,'Table 1'!$B$10:$I$35,'Table 1'!O$1,0))</f>
        <v>#N/A</v>
      </c>
      <c r="V42" s="577" t="e">
        <f>IF(VLOOKUP($X42,'Table 1'!$B$10:$I$35,'Table 1'!P$1,0)="","",VLOOKUP($X42,'Table 1'!$B$10:$I$35,'Table 1'!P$1,0))</f>
        <v>#N/A</v>
      </c>
      <c r="W42" s="580" t="e">
        <f>IF(VLOOKUP($X42,'Table 1'!$B$10:$I$35,'Table 1'!Q$1,0)="","",VLOOKUP($X42,'Table 1'!$B$10:$I$35,'Table 1'!Q$1,0))</f>
        <v>#N/A</v>
      </c>
      <c r="X42" s="573" t="str">
        <f t="shared" si="0"/>
        <v>A.N.@@._Z.S13._Z.C.L.LE.F3.S.F.V._T._T.XDC.N.EDP1</v>
      </c>
      <c r="Y42" s="573"/>
      <c r="Z42" s="573"/>
      <c r="AA42" s="578" t="str">
        <f>IFERROR(+IF(X42=VLOOKUP(X42,'Table 1'!$B$10:$B$35,1,0),"OK","check!!!!"),"check!!!!")</f>
        <v>check!!!!</v>
      </c>
      <c r="AB42" s="573" t="str">
        <f>IF(X42='Table 1'!B22,"ok","check!!!!")</f>
        <v>check!!!!</v>
      </c>
      <c r="AC42" s="579"/>
    </row>
    <row r="43" spans="1:29">
      <c r="A43" s="573" t="s">
        <v>650</v>
      </c>
      <c r="B43" s="573" t="s">
        <v>651</v>
      </c>
      <c r="C43" s="573" t="s">
        <v>652</v>
      </c>
      <c r="D43" s="573" t="s">
        <v>653</v>
      </c>
      <c r="E43" s="573" t="s">
        <v>654</v>
      </c>
      <c r="F43" s="573" t="s">
        <v>653</v>
      </c>
      <c r="G43" s="573" t="s">
        <v>666</v>
      </c>
      <c r="H43" s="573" t="s">
        <v>667</v>
      </c>
      <c r="I43" s="573" t="s">
        <v>668</v>
      </c>
      <c r="J43" s="573" t="s">
        <v>673</v>
      </c>
      <c r="K43" s="573" t="s">
        <v>667</v>
      </c>
      <c r="L43" s="573" t="s">
        <v>671</v>
      </c>
      <c r="M43" s="573" t="s">
        <v>658</v>
      </c>
      <c r="N43" s="573" t="s">
        <v>659</v>
      </c>
      <c r="O43" s="573" t="s">
        <v>659</v>
      </c>
      <c r="P43" s="573" t="s">
        <v>660</v>
      </c>
      <c r="Q43" s="573" t="s">
        <v>651</v>
      </c>
      <c r="R43" s="573" t="s">
        <v>661</v>
      </c>
      <c r="S43" s="577" t="e">
        <f>IF(VLOOKUP($X43,'Table 1'!$B$10:$I$35,'Table 1'!M$1,0)="","",VLOOKUP($X43,'Table 1'!$B$10:$I$35,'Table 1'!M$1,0))</f>
        <v>#N/A</v>
      </c>
      <c r="T43" s="577" t="e">
        <f>IF(VLOOKUP($X43,'Table 1'!$B$10:$I$35,'Table 1'!N$1,0)="","",VLOOKUP($X43,'Table 1'!$B$10:$I$35,'Table 1'!N$1,0))</f>
        <v>#N/A</v>
      </c>
      <c r="U43" s="577" t="e">
        <f>IF(VLOOKUP($X43,'Table 1'!$B$10:$I$35,'Table 1'!O$1,0)="","",VLOOKUP($X43,'Table 1'!$B$10:$I$35,'Table 1'!O$1,0))</f>
        <v>#N/A</v>
      </c>
      <c r="V43" s="577" t="e">
        <f>IF(VLOOKUP($X43,'Table 1'!$B$10:$I$35,'Table 1'!P$1,0)="","",VLOOKUP($X43,'Table 1'!$B$10:$I$35,'Table 1'!P$1,0))</f>
        <v>#N/A</v>
      </c>
      <c r="W43" s="580" t="e">
        <f>IF(VLOOKUP($X43,'Table 1'!$B$10:$I$35,'Table 1'!Q$1,0)="","",VLOOKUP($X43,'Table 1'!$B$10:$I$35,'Table 1'!Q$1,0))</f>
        <v>#N/A</v>
      </c>
      <c r="X43" s="573" t="str">
        <f t="shared" si="0"/>
        <v>A.N.@@._Z.S13._Z.C.L.LE.F3.L.F.V._T._T.XDC.N.EDP1</v>
      </c>
      <c r="Y43" s="573"/>
      <c r="Z43" s="573"/>
      <c r="AA43" s="578" t="str">
        <f>IFERROR(+IF(X43=VLOOKUP(X43,'Table 1'!$B$10:$B$35,1,0),"OK","check!!!!"),"check!!!!")</f>
        <v>check!!!!</v>
      </c>
      <c r="AB43" s="573" t="str">
        <f>IF(X43='Table 1'!B23,"ok","check!!!!")</f>
        <v>check!!!!</v>
      </c>
      <c r="AC43" s="579"/>
    </row>
    <row r="44" spans="1:29">
      <c r="A44" s="573" t="s">
        <v>650</v>
      </c>
      <c r="B44" s="573" t="s">
        <v>651</v>
      </c>
      <c r="C44" s="573" t="s">
        <v>652</v>
      </c>
      <c r="D44" s="573" t="s">
        <v>653</v>
      </c>
      <c r="E44" s="573" t="s">
        <v>654</v>
      </c>
      <c r="F44" s="573" t="s">
        <v>653</v>
      </c>
      <c r="G44" s="573" t="s">
        <v>666</v>
      </c>
      <c r="H44" s="573" t="s">
        <v>667</v>
      </c>
      <c r="I44" s="573" t="s">
        <v>668</v>
      </c>
      <c r="J44" s="573" t="s">
        <v>674</v>
      </c>
      <c r="K44" s="573" t="s">
        <v>670</v>
      </c>
      <c r="L44" s="573" t="s">
        <v>671</v>
      </c>
      <c r="M44" s="573" t="s">
        <v>658</v>
      </c>
      <c r="N44" s="573" t="s">
        <v>659</v>
      </c>
      <c r="O44" s="573" t="s">
        <v>659</v>
      </c>
      <c r="P44" s="573" t="s">
        <v>660</v>
      </c>
      <c r="Q44" s="573" t="s">
        <v>651</v>
      </c>
      <c r="R44" s="573" t="s">
        <v>661</v>
      </c>
      <c r="S44" s="577" t="e">
        <f>IF(VLOOKUP($X44,'Table 1'!$B$10:$I$35,'Table 1'!M$1,0)="","",VLOOKUP($X44,'Table 1'!$B$10:$I$35,'Table 1'!M$1,0))</f>
        <v>#N/A</v>
      </c>
      <c r="T44" s="577" t="e">
        <f>IF(VLOOKUP($X44,'Table 1'!$B$10:$I$35,'Table 1'!N$1,0)="","",VLOOKUP($X44,'Table 1'!$B$10:$I$35,'Table 1'!N$1,0))</f>
        <v>#N/A</v>
      </c>
      <c r="U44" s="577" t="e">
        <f>IF(VLOOKUP($X44,'Table 1'!$B$10:$I$35,'Table 1'!O$1,0)="","",VLOOKUP($X44,'Table 1'!$B$10:$I$35,'Table 1'!O$1,0))</f>
        <v>#N/A</v>
      </c>
      <c r="V44" s="577" t="e">
        <f>IF(VLOOKUP($X44,'Table 1'!$B$10:$I$35,'Table 1'!P$1,0)="","",VLOOKUP($X44,'Table 1'!$B$10:$I$35,'Table 1'!P$1,0))</f>
        <v>#N/A</v>
      </c>
      <c r="W44" s="580" t="e">
        <f>IF(VLOOKUP($X44,'Table 1'!$B$10:$I$35,'Table 1'!Q$1,0)="","",VLOOKUP($X44,'Table 1'!$B$10:$I$35,'Table 1'!Q$1,0))</f>
        <v>#N/A</v>
      </c>
      <c r="X44" s="573" t="str">
        <f t="shared" si="0"/>
        <v>A.N.@@._Z.S13._Z.C.L.LE.F4.T.F.V._T._T.XDC.N.EDP1</v>
      </c>
      <c r="Y44" s="573"/>
      <c r="Z44" s="573"/>
      <c r="AA44" s="578" t="str">
        <f>IFERROR(+IF(X44=VLOOKUP(X44,'Table 1'!$B$10:$B$35,1,0),"OK","check!!!!"),"check!!!!")</f>
        <v>check!!!!</v>
      </c>
      <c r="AB44" s="573" t="str">
        <f>IF(X44='Table 1'!B24,"ok","check!!!!")</f>
        <v>check!!!!</v>
      </c>
      <c r="AC44" s="579"/>
    </row>
    <row r="45" spans="1:29">
      <c r="A45" s="573" t="s">
        <v>650</v>
      </c>
      <c r="B45" s="573" t="s">
        <v>651</v>
      </c>
      <c r="C45" s="573" t="s">
        <v>652</v>
      </c>
      <c r="D45" s="573" t="s">
        <v>653</v>
      </c>
      <c r="E45" s="573" t="s">
        <v>654</v>
      </c>
      <c r="F45" s="573" t="s">
        <v>653</v>
      </c>
      <c r="G45" s="573" t="s">
        <v>666</v>
      </c>
      <c r="H45" s="573" t="s">
        <v>667</v>
      </c>
      <c r="I45" s="573" t="s">
        <v>668</v>
      </c>
      <c r="J45" s="573" t="s">
        <v>674</v>
      </c>
      <c r="K45" s="573" t="s">
        <v>657</v>
      </c>
      <c r="L45" s="573" t="s">
        <v>671</v>
      </c>
      <c r="M45" s="573" t="s">
        <v>658</v>
      </c>
      <c r="N45" s="573" t="s">
        <v>659</v>
      </c>
      <c r="O45" s="573" t="s">
        <v>659</v>
      </c>
      <c r="P45" s="573" t="s">
        <v>660</v>
      </c>
      <c r="Q45" s="573" t="s">
        <v>651</v>
      </c>
      <c r="R45" s="573" t="s">
        <v>661</v>
      </c>
      <c r="S45" s="577" t="e">
        <f>IF(VLOOKUP($X45,'Table 1'!$B$10:$I$35,'Table 1'!M$1,0)="","",VLOOKUP($X45,'Table 1'!$B$10:$I$35,'Table 1'!M$1,0))</f>
        <v>#N/A</v>
      </c>
      <c r="T45" s="577" t="e">
        <f>IF(VLOOKUP($X45,'Table 1'!$B$10:$I$35,'Table 1'!N$1,0)="","",VLOOKUP($X45,'Table 1'!$B$10:$I$35,'Table 1'!N$1,0))</f>
        <v>#N/A</v>
      </c>
      <c r="U45" s="577" t="e">
        <f>IF(VLOOKUP($X45,'Table 1'!$B$10:$I$35,'Table 1'!O$1,0)="","",VLOOKUP($X45,'Table 1'!$B$10:$I$35,'Table 1'!O$1,0))</f>
        <v>#N/A</v>
      </c>
      <c r="V45" s="577" t="e">
        <f>IF(VLOOKUP($X45,'Table 1'!$B$10:$I$35,'Table 1'!P$1,0)="","",VLOOKUP($X45,'Table 1'!$B$10:$I$35,'Table 1'!P$1,0))</f>
        <v>#N/A</v>
      </c>
      <c r="W45" s="580" t="e">
        <f>IF(VLOOKUP($X45,'Table 1'!$B$10:$I$35,'Table 1'!Q$1,0)="","",VLOOKUP($X45,'Table 1'!$B$10:$I$35,'Table 1'!Q$1,0))</f>
        <v>#N/A</v>
      </c>
      <c r="X45" s="573" t="str">
        <f t="shared" si="0"/>
        <v>A.N.@@._Z.S13._Z.C.L.LE.F4.S.F.V._T._T.XDC.N.EDP1</v>
      </c>
      <c r="Y45" s="573"/>
      <c r="Z45" s="573"/>
      <c r="AA45" s="578" t="str">
        <f>IFERROR(+IF(X45=VLOOKUP(X45,'Table 1'!$B$10:$B$35,1,0),"OK","check!!!!"),"check!!!!")</f>
        <v>check!!!!</v>
      </c>
      <c r="AB45" s="573" t="str">
        <f>IF(X45='Table 1'!B25,"ok","check!!!!")</f>
        <v>check!!!!</v>
      </c>
      <c r="AC45" s="579"/>
    </row>
    <row r="46" spans="1:29">
      <c r="A46" s="573" t="s">
        <v>650</v>
      </c>
      <c r="B46" s="573" t="s">
        <v>651</v>
      </c>
      <c r="C46" s="573" t="s">
        <v>652</v>
      </c>
      <c r="D46" s="573" t="s">
        <v>653</v>
      </c>
      <c r="E46" s="573" t="s">
        <v>654</v>
      </c>
      <c r="F46" s="573" t="s">
        <v>653</v>
      </c>
      <c r="G46" s="573" t="s">
        <v>666</v>
      </c>
      <c r="H46" s="573" t="s">
        <v>667</v>
      </c>
      <c r="I46" s="573" t="s">
        <v>668</v>
      </c>
      <c r="J46" s="573" t="s">
        <v>674</v>
      </c>
      <c r="K46" s="573" t="s">
        <v>667</v>
      </c>
      <c r="L46" s="573" t="s">
        <v>671</v>
      </c>
      <c r="M46" s="573" t="s">
        <v>658</v>
      </c>
      <c r="N46" s="573" t="s">
        <v>659</v>
      </c>
      <c r="O46" s="573" t="s">
        <v>659</v>
      </c>
      <c r="P46" s="573" t="s">
        <v>660</v>
      </c>
      <c r="Q46" s="573" t="s">
        <v>651</v>
      </c>
      <c r="R46" s="573" t="s">
        <v>661</v>
      </c>
      <c r="S46" s="577" t="e">
        <f>IF(VLOOKUP($X46,'Table 1'!$B$10:$I$35,'Table 1'!M$1,0)="","",VLOOKUP($X46,'Table 1'!$B$10:$I$35,'Table 1'!M$1,0))</f>
        <v>#N/A</v>
      </c>
      <c r="T46" s="577" t="e">
        <f>IF(VLOOKUP($X46,'Table 1'!$B$10:$I$35,'Table 1'!N$1,0)="","",VLOOKUP($X46,'Table 1'!$B$10:$I$35,'Table 1'!N$1,0))</f>
        <v>#N/A</v>
      </c>
      <c r="U46" s="577" t="e">
        <f>IF(VLOOKUP($X46,'Table 1'!$B$10:$I$35,'Table 1'!O$1,0)="","",VLOOKUP($X46,'Table 1'!$B$10:$I$35,'Table 1'!O$1,0))</f>
        <v>#N/A</v>
      </c>
      <c r="V46" s="577" t="e">
        <f>IF(VLOOKUP($X46,'Table 1'!$B$10:$I$35,'Table 1'!P$1,0)="","",VLOOKUP($X46,'Table 1'!$B$10:$I$35,'Table 1'!P$1,0))</f>
        <v>#N/A</v>
      </c>
      <c r="W46" s="580" t="e">
        <f>IF(VLOOKUP($X46,'Table 1'!$B$10:$I$35,'Table 1'!Q$1,0)="","",VLOOKUP($X46,'Table 1'!$B$10:$I$35,'Table 1'!Q$1,0))</f>
        <v>#N/A</v>
      </c>
      <c r="X46" s="573" t="str">
        <f t="shared" si="0"/>
        <v>A.N.@@._Z.S13._Z.C.L.LE.F4.L.F.V._T._T.XDC.N.EDP1</v>
      </c>
      <c r="Y46" s="573"/>
      <c r="Z46" s="573"/>
      <c r="AA46" s="578" t="str">
        <f>IFERROR(+IF(X46=VLOOKUP(X46,'Table 1'!$B$10:$B$35,1,0),"OK","check!!!!"),"check!!!!")</f>
        <v>check!!!!</v>
      </c>
      <c r="AB46" s="573" t="str">
        <f>IF(X46='Table 1'!B26,"ok","check!!!!")</f>
        <v>check!!!!</v>
      </c>
      <c r="AC46" s="579"/>
    </row>
    <row r="47" spans="1:29">
      <c r="A47" s="573" t="s">
        <v>650</v>
      </c>
      <c r="B47" s="573" t="s">
        <v>651</v>
      </c>
      <c r="C47" s="573" t="s">
        <v>652</v>
      </c>
      <c r="D47" s="573" t="s">
        <v>653</v>
      </c>
      <c r="E47" s="573" t="s">
        <v>654</v>
      </c>
      <c r="F47" s="573" t="s">
        <v>653</v>
      </c>
      <c r="G47" s="573" t="s">
        <v>653</v>
      </c>
      <c r="H47" s="573" t="s">
        <v>675</v>
      </c>
      <c r="I47" s="573" t="s">
        <v>676</v>
      </c>
      <c r="J47" s="573" t="s">
        <v>653</v>
      </c>
      <c r="K47" s="573" t="s">
        <v>670</v>
      </c>
      <c r="L47" s="573" t="s">
        <v>657</v>
      </c>
      <c r="M47" s="573" t="s">
        <v>658</v>
      </c>
      <c r="N47" s="573" t="s">
        <v>659</v>
      </c>
      <c r="O47" s="573" t="s">
        <v>659</v>
      </c>
      <c r="P47" s="573" t="s">
        <v>660</v>
      </c>
      <c r="Q47" s="573" t="s">
        <v>651</v>
      </c>
      <c r="R47" s="573" t="s">
        <v>661</v>
      </c>
      <c r="S47" s="577" t="e">
        <f>IF(VLOOKUP($X47,'Table 1'!$B$10:$I$35,'Table 1'!M$1,0)="","",VLOOKUP($X47,'Table 1'!$B$10:$I$35,'Table 1'!M$1,0))</f>
        <v>#N/A</v>
      </c>
      <c r="T47" s="577" t="e">
        <f>IF(VLOOKUP($X47,'Table 1'!$B$10:$I$35,'Table 1'!N$1,0)="","",VLOOKUP($X47,'Table 1'!$B$10:$I$35,'Table 1'!N$1,0))</f>
        <v>#N/A</v>
      </c>
      <c r="U47" s="577" t="e">
        <f>IF(VLOOKUP($X47,'Table 1'!$B$10:$I$35,'Table 1'!O$1,0)="","",VLOOKUP($X47,'Table 1'!$B$10:$I$35,'Table 1'!O$1,0))</f>
        <v>#N/A</v>
      </c>
      <c r="V47" s="577" t="e">
        <f>IF(VLOOKUP($X47,'Table 1'!$B$10:$I$35,'Table 1'!P$1,0)="","",VLOOKUP($X47,'Table 1'!$B$10:$I$35,'Table 1'!P$1,0))</f>
        <v>#N/A</v>
      </c>
      <c r="W47" s="577" t="e">
        <f>IF(VLOOKUP($X47,'Table 1'!$B$10:$I$35,'Table 1'!Q$1,0)="","",VLOOKUP($X47,'Table 1'!$B$10:$I$35,'Table 1'!Q$1,0))</f>
        <v>#N/A</v>
      </c>
      <c r="X47" s="573" t="str">
        <f t="shared" si="0"/>
        <v>A.N.@@._Z.S13._Z._Z.D.P51G._Z.T.S.V._T._T.XDC.N.EDP1</v>
      </c>
      <c r="Y47" s="573"/>
      <c r="Z47" s="573"/>
      <c r="AA47" s="578" t="str">
        <f>IFERROR(+IF(X47=VLOOKUP(X47,'Table 1'!$B$10:$B$35,1,0),"OK","check!!!!"),"check!!!!")</f>
        <v>check!!!!</v>
      </c>
      <c r="AB47" s="573" t="str">
        <f>IF(X47='Table 1'!B31,"ok","check!!!!")</f>
        <v>check!!!!</v>
      </c>
      <c r="AC47" s="579"/>
    </row>
    <row r="48" spans="1:29">
      <c r="A48" s="573" t="s">
        <v>650</v>
      </c>
      <c r="B48" s="573" t="s">
        <v>651</v>
      </c>
      <c r="C48" s="573" t="s">
        <v>652</v>
      </c>
      <c r="D48" s="573" t="s">
        <v>653</v>
      </c>
      <c r="E48" s="573" t="s">
        <v>654</v>
      </c>
      <c r="F48" s="573" t="s">
        <v>653</v>
      </c>
      <c r="G48" s="573" t="s">
        <v>666</v>
      </c>
      <c r="H48" s="573" t="s">
        <v>675</v>
      </c>
      <c r="I48" s="573" t="s">
        <v>677</v>
      </c>
      <c r="J48" s="573" t="s">
        <v>653</v>
      </c>
      <c r="K48" s="573" t="s">
        <v>653</v>
      </c>
      <c r="L48" s="573" t="s">
        <v>657</v>
      </c>
      <c r="M48" s="573" t="s">
        <v>658</v>
      </c>
      <c r="N48" s="573" t="s">
        <v>659</v>
      </c>
      <c r="O48" s="573" t="s">
        <v>659</v>
      </c>
      <c r="P48" s="573" t="s">
        <v>660</v>
      </c>
      <c r="Q48" s="573" t="s">
        <v>651</v>
      </c>
      <c r="R48" s="573" t="s">
        <v>661</v>
      </c>
      <c r="S48" s="577" t="e">
        <f>IF(VLOOKUP($X48,'Table 1'!$B$10:$I$35,'Table 1'!M$1,0)="","",VLOOKUP($X48,'Table 1'!$B$10:$I$35,'Table 1'!M$1,0))</f>
        <v>#N/A</v>
      </c>
      <c r="T48" s="577" t="e">
        <f>IF(VLOOKUP($X48,'Table 1'!$B$10:$I$35,'Table 1'!N$1,0)="","",VLOOKUP($X48,'Table 1'!$B$10:$I$35,'Table 1'!N$1,0))</f>
        <v>#N/A</v>
      </c>
      <c r="U48" s="577" t="e">
        <f>IF(VLOOKUP($X48,'Table 1'!$B$10:$I$35,'Table 1'!O$1,0)="","",VLOOKUP($X48,'Table 1'!$B$10:$I$35,'Table 1'!O$1,0))</f>
        <v>#N/A</v>
      </c>
      <c r="V48" s="577" t="e">
        <f>IF(VLOOKUP($X48,'Table 1'!$B$10:$I$35,'Table 1'!P$1,0)="","",VLOOKUP($X48,'Table 1'!$B$10:$I$35,'Table 1'!P$1,0))</f>
        <v>#N/A</v>
      </c>
      <c r="W48" s="577" t="e">
        <f>IF(VLOOKUP($X48,'Table 1'!$B$10:$I$35,'Table 1'!Q$1,0)="","",VLOOKUP($X48,'Table 1'!$B$10:$I$35,'Table 1'!Q$1,0))</f>
        <v>#N/A</v>
      </c>
      <c r="X48" s="573" t="str">
        <f t="shared" si="0"/>
        <v>A.N.@@._Z.S13._Z.C.D.D41._Z._Z.S.V._T._T.XDC.N.EDP1</v>
      </c>
      <c r="Y48" s="573"/>
      <c r="Z48" s="573"/>
      <c r="AA48" s="578" t="str">
        <f>IFERROR(+IF(X48=VLOOKUP(X48,'Table 1'!$B$10:$B$35,1,0),"OK","check!!!!"),"check!!!!")</f>
        <v>check!!!!</v>
      </c>
      <c r="AB48" s="573" t="str">
        <f>IF(X48='Table 1'!B32,"ok","check!!!!")</f>
        <v>check!!!!</v>
      </c>
      <c r="AC48" s="579"/>
    </row>
    <row r="49" spans="1:41">
      <c r="A49" s="573" t="s">
        <v>650</v>
      </c>
      <c r="B49" s="573" t="s">
        <v>651</v>
      </c>
      <c r="C49" s="573" t="s">
        <v>652</v>
      </c>
      <c r="D49" s="573" t="s">
        <v>653</v>
      </c>
      <c r="E49" s="573" t="s">
        <v>678</v>
      </c>
      <c r="F49" s="573" t="s">
        <v>653</v>
      </c>
      <c r="G49" s="573" t="s">
        <v>653</v>
      </c>
      <c r="H49" s="573" t="s">
        <v>655</v>
      </c>
      <c r="I49" s="573" t="s">
        <v>679</v>
      </c>
      <c r="J49" s="573" t="s">
        <v>653</v>
      </c>
      <c r="K49" s="573" t="s">
        <v>670</v>
      </c>
      <c r="L49" s="573" t="s">
        <v>657</v>
      </c>
      <c r="M49" s="573" t="s">
        <v>658</v>
      </c>
      <c r="N49" s="573" t="s">
        <v>659</v>
      </c>
      <c r="O49" s="573" t="s">
        <v>659</v>
      </c>
      <c r="P49" s="573" t="s">
        <v>660</v>
      </c>
      <c r="Q49" s="573" t="s">
        <v>651</v>
      </c>
      <c r="R49" s="573" t="s">
        <v>661</v>
      </c>
      <c r="S49" s="577" t="e">
        <f>IF(VLOOKUP($X49,'Table 1'!$B$10:$I$35,'Table 1'!M$1,0)="","",VLOOKUP($X49,'Table 1'!$B$10:$I$35,'Table 1'!M$1,0))</f>
        <v>#N/A</v>
      </c>
      <c r="T49" s="577" t="e">
        <f>IF(VLOOKUP($X49,'Table 1'!$B$10:$I$35,'Table 1'!N$1,0)="","",VLOOKUP($X49,'Table 1'!$B$10:$I$35,'Table 1'!N$1,0))</f>
        <v>#N/A</v>
      </c>
      <c r="U49" s="577" t="e">
        <f>IF(VLOOKUP($X49,'Table 1'!$B$10:$I$35,'Table 1'!O$1,0)="","",VLOOKUP($X49,'Table 1'!$B$10:$I$35,'Table 1'!O$1,0))</f>
        <v>#N/A</v>
      </c>
      <c r="V49" s="577" t="e">
        <f>IF(VLOOKUP($X49,'Table 1'!$B$10:$I$35,'Table 1'!P$1,0)="","",VLOOKUP($X49,'Table 1'!$B$10:$I$35,'Table 1'!P$1,0))</f>
        <v>#N/A</v>
      </c>
      <c r="W49" s="577" t="e">
        <f>IF(VLOOKUP($X49,'Table 1'!$B$10:$I$35,'Table 1'!Q$1,0)="","",VLOOKUP($X49,'Table 1'!$B$10:$I$35,'Table 1'!Q$1,0))</f>
        <v>#N/A</v>
      </c>
      <c r="X49" s="573" t="str">
        <f t="shared" si="0"/>
        <v>A.N.@@._Z.S1._Z._Z.B.B1GQ._Z.T.S.V._T._T.XDC.N.EDP1</v>
      </c>
      <c r="Y49" s="573"/>
      <c r="Z49" s="573"/>
      <c r="AA49" s="578" t="str">
        <f>IFERROR(+IF(X49=VLOOKUP(X49,'Table 1'!$B$10:$B$35,1,0),"OK","check!!!!"),"check!!!!")</f>
        <v>check!!!!</v>
      </c>
      <c r="AB49" s="573" t="str">
        <f>IF(X49='Table 1'!B35,"ok","check!!!!")</f>
        <v>check!!!!</v>
      </c>
      <c r="AC49" s="579"/>
    </row>
    <row r="50" spans="1:41">
      <c r="A50" s="573" t="s">
        <v>650</v>
      </c>
      <c r="B50" s="573" t="s">
        <v>651</v>
      </c>
      <c r="C50" s="573" t="s">
        <v>652</v>
      </c>
      <c r="D50" s="573" t="s">
        <v>653</v>
      </c>
      <c r="E50" s="573" t="s">
        <v>662</v>
      </c>
      <c r="F50" s="573" t="s">
        <v>653</v>
      </c>
      <c r="G50" s="573" t="s">
        <v>653</v>
      </c>
      <c r="H50" s="573" t="s">
        <v>655</v>
      </c>
      <c r="I50" s="573" t="s">
        <v>680</v>
      </c>
      <c r="J50" s="573" t="s">
        <v>653</v>
      </c>
      <c r="K50" s="573" t="s">
        <v>670</v>
      </c>
      <c r="L50" s="573" t="s">
        <v>657</v>
      </c>
      <c r="M50" s="573" t="s">
        <v>658</v>
      </c>
      <c r="N50" s="573" t="s">
        <v>659</v>
      </c>
      <c r="O50" s="573" t="s">
        <v>659</v>
      </c>
      <c r="P50" s="573" t="s">
        <v>660</v>
      </c>
      <c r="Q50" s="573" t="s">
        <v>651</v>
      </c>
      <c r="R50" s="573" t="s">
        <v>681</v>
      </c>
      <c r="S50" s="581" t="e">
        <f>IF(VLOOKUP($X50,'Table 2A'!$B$8:$H$64,'Table 2A'!N$1,0)="","",VLOOKUP($X50,'Table 2A'!$B$8:$H$64,'Table 2A'!N$1,0))</f>
        <v>#N/A</v>
      </c>
      <c r="T50" s="581" t="e">
        <f>IF(VLOOKUP($X50,'Table 2A'!$B$8:$H$64,'Table 2A'!O$1,0)="","",VLOOKUP($X50,'Table 2A'!$B$8:$H$64,'Table 2A'!O$1,0))</f>
        <v>#N/A</v>
      </c>
      <c r="U50" s="581" t="e">
        <f>IF(VLOOKUP($X50,'Table 2A'!$B$8:$H$64,'Table 2A'!P$1,0)="","",VLOOKUP($X50,'Table 2A'!$B$8:$H$64,'Table 2A'!P$1,0))</f>
        <v>#N/A</v>
      </c>
      <c r="V50" s="581" t="e">
        <f>IF(VLOOKUP($X50,'Table 2A'!$B$8:$H$64,'Table 2A'!Q$1,0)="","",VLOOKUP($X50,'Table 2A'!$B$8:$H$64,'Table 2A'!Q$1,0))</f>
        <v>#N/A</v>
      </c>
      <c r="W50" s="581" t="e">
        <f>IF(VLOOKUP($X50,'Table 2A'!$B$8:$H$64,'Table 2A'!R$1,0)="","",VLOOKUP($X50,'Table 2A'!$B$8:$H$64,'Table 2A'!R$1,0))</f>
        <v>#N/A</v>
      </c>
      <c r="X50" s="573" t="str">
        <f t="shared" si="0"/>
        <v>A.N.@@._Z.S1311._Z._Z.B.ORWB._Z.T.S.V._T._T.XDC.N.EDP2</v>
      </c>
      <c r="Y50" s="573"/>
      <c r="Z50" s="573"/>
      <c r="AA50" s="578" t="str">
        <f>IFERROR(+IF(X50=VLOOKUP(X50,'Table 2A'!$B$8:$B$64,1,0),"OK","check!!!!"),"check!!!!")</f>
        <v>check!!!!</v>
      </c>
      <c r="AB50" s="573" t="str">
        <f>IF(X50='Table 2A'!B8,"ok","check!!!!")</f>
        <v>check!!!!</v>
      </c>
      <c r="AC50" s="579"/>
    </row>
    <row r="51" spans="1:41">
      <c r="A51" s="573" t="s">
        <v>650</v>
      </c>
      <c r="B51" s="573" t="s">
        <v>651</v>
      </c>
      <c r="C51" s="573" t="s">
        <v>652</v>
      </c>
      <c r="D51" s="573" t="s">
        <v>653</v>
      </c>
      <c r="E51" s="573" t="s">
        <v>662</v>
      </c>
      <c r="F51" s="573" t="s">
        <v>653</v>
      </c>
      <c r="G51" s="573" t="s">
        <v>653</v>
      </c>
      <c r="H51" s="573" t="s">
        <v>655</v>
      </c>
      <c r="I51" s="573" t="s">
        <v>671</v>
      </c>
      <c r="J51" s="573" t="s">
        <v>671</v>
      </c>
      <c r="K51" s="573" t="s">
        <v>670</v>
      </c>
      <c r="L51" s="573" t="s">
        <v>657</v>
      </c>
      <c r="M51" s="573" t="s">
        <v>658</v>
      </c>
      <c r="N51" s="573" t="s">
        <v>659</v>
      </c>
      <c r="O51" s="573" t="s">
        <v>659</v>
      </c>
      <c r="P51" s="573" t="s">
        <v>660</v>
      </c>
      <c r="Q51" s="573" t="s">
        <v>651</v>
      </c>
      <c r="R51" s="573" t="s">
        <v>681</v>
      </c>
      <c r="S51" s="581" t="e">
        <f>IF(VLOOKUP($X51,'Table 2A'!$B$8:$H$64,'Table 2A'!N$1,0)="","",VLOOKUP($X51,'Table 2A'!$B$8:$H$64,'Table 2A'!N$1,0))</f>
        <v>#N/A</v>
      </c>
      <c r="T51" s="581" t="e">
        <f>IF(VLOOKUP($X51,'Table 2A'!$B$8:$H$64,'Table 2A'!O$1,0)="","",VLOOKUP($X51,'Table 2A'!$B$8:$H$64,'Table 2A'!O$1,0))</f>
        <v>#N/A</v>
      </c>
      <c r="U51" s="581" t="e">
        <f>IF(VLOOKUP($X51,'Table 2A'!$B$8:$H$64,'Table 2A'!P$1,0)="","",VLOOKUP($X51,'Table 2A'!$B$8:$H$64,'Table 2A'!P$1,0))</f>
        <v>#N/A</v>
      </c>
      <c r="V51" s="581" t="e">
        <f>IF(VLOOKUP($X51,'Table 2A'!$B$8:$H$64,'Table 2A'!Q$1,0)="","",VLOOKUP($X51,'Table 2A'!$B$8:$H$64,'Table 2A'!Q$1,0))</f>
        <v>#N/A</v>
      </c>
      <c r="W51" s="581" t="e">
        <f>IF(VLOOKUP($X51,'Table 2A'!$B$8:$H$64,'Table 2A'!R$1,0)="","",VLOOKUP($X51,'Table 2A'!$B$8:$H$64,'Table 2A'!R$1,0))</f>
        <v>#N/A</v>
      </c>
      <c r="X51" s="573" t="str">
        <f t="shared" si="0"/>
        <v>A.N.@@._Z.S1311._Z._Z.B.F.F.T.S.V._T._T.XDC.N.EDP2</v>
      </c>
      <c r="Y51" s="573"/>
      <c r="Z51" s="573"/>
      <c r="AA51" s="578" t="str">
        <f>IFERROR(+IF(X51=VLOOKUP(X51,'Table 2A'!$B$8:$B$64,1,0),"OK","check!!!!"),"check!!!!")</f>
        <v>check!!!!</v>
      </c>
      <c r="AB51" s="573" t="str">
        <f>IF('Table 2A'!B11=X51,"ok","check!!!!")</f>
        <v>check!!!!</v>
      </c>
      <c r="AC51" s="579"/>
    </row>
    <row r="52" spans="1:41">
      <c r="A52" s="573" t="s">
        <v>650</v>
      </c>
      <c r="B52" s="573" t="s">
        <v>651</v>
      </c>
      <c r="C52" s="573" t="s">
        <v>652</v>
      </c>
      <c r="D52" s="573" t="s">
        <v>653</v>
      </c>
      <c r="E52" s="573" t="s">
        <v>662</v>
      </c>
      <c r="F52" s="573" t="s">
        <v>653</v>
      </c>
      <c r="G52" s="573" t="s">
        <v>651</v>
      </c>
      <c r="H52" s="573" t="s">
        <v>682</v>
      </c>
      <c r="I52" s="573" t="s">
        <v>671</v>
      </c>
      <c r="J52" s="573" t="s">
        <v>674</v>
      </c>
      <c r="K52" s="573" t="s">
        <v>670</v>
      </c>
      <c r="L52" s="573" t="s">
        <v>657</v>
      </c>
      <c r="M52" s="573" t="s">
        <v>658</v>
      </c>
      <c r="N52" s="573" t="s">
        <v>659</v>
      </c>
      <c r="O52" s="573" t="s">
        <v>659</v>
      </c>
      <c r="P52" s="573" t="s">
        <v>660</v>
      </c>
      <c r="Q52" s="573" t="s">
        <v>651</v>
      </c>
      <c r="R52" s="573" t="s">
        <v>681</v>
      </c>
      <c r="S52" s="581" t="e">
        <f>IF(VLOOKUP($X52,'Table 2A'!$B$8:$H$64,'Table 2A'!N$1,0)="","",VLOOKUP($X52,'Table 2A'!$B$8:$H$64,'Table 2A'!N$1,0))</f>
        <v>#N/A</v>
      </c>
      <c r="T52" s="581" t="e">
        <f>IF(VLOOKUP($X52,'Table 2A'!$B$8:$H$64,'Table 2A'!O$1,0)="","",VLOOKUP($X52,'Table 2A'!$B$8:$H$64,'Table 2A'!O$1,0))</f>
        <v>#N/A</v>
      </c>
      <c r="U52" s="581" t="e">
        <f>IF(VLOOKUP($X52,'Table 2A'!$B$8:$H$64,'Table 2A'!P$1,0)="","",VLOOKUP($X52,'Table 2A'!$B$8:$H$64,'Table 2A'!P$1,0))</f>
        <v>#N/A</v>
      </c>
      <c r="V52" s="581" t="e">
        <f>IF(VLOOKUP($X52,'Table 2A'!$B$8:$H$64,'Table 2A'!Q$1,0)="","",VLOOKUP($X52,'Table 2A'!$B$8:$H$64,'Table 2A'!Q$1,0))</f>
        <v>#N/A</v>
      </c>
      <c r="W52" s="581" t="e">
        <f>IF(VLOOKUP($X52,'Table 2A'!$B$8:$H$64,'Table 2A'!R$1,0)="","",VLOOKUP($X52,'Table 2A'!$B$8:$H$64,'Table 2A'!R$1,0))</f>
        <v>#N/A</v>
      </c>
      <c r="X52" s="573" t="str">
        <f t="shared" si="0"/>
        <v>A.N.@@._Z.S1311._Z.N.AI.F.F4.T.S.V._T._T.XDC.N.EDP2</v>
      </c>
      <c r="Y52" s="573"/>
      <c r="Z52" s="573"/>
      <c r="AA52" s="578" t="str">
        <f>IFERROR(+IF(X52=VLOOKUP(X52,'Table 2A'!$B$8:$B$64,1,0),"OK","check!!!!"),"check!!!!")</f>
        <v>check!!!!</v>
      </c>
      <c r="AB52" s="573" t="str">
        <f>IF('Table 2A'!B12=X52,"ok","check!!!!")</f>
        <v>check!!!!</v>
      </c>
      <c r="AC52" s="579"/>
    </row>
    <row r="53" spans="1:41">
      <c r="A53" s="573" t="s">
        <v>650</v>
      </c>
      <c r="B53" s="573" t="s">
        <v>651</v>
      </c>
      <c r="C53" s="573" t="s">
        <v>652</v>
      </c>
      <c r="D53" s="573" t="s">
        <v>653</v>
      </c>
      <c r="E53" s="573" t="s">
        <v>662</v>
      </c>
      <c r="F53" s="573" t="s">
        <v>653</v>
      </c>
      <c r="G53" s="573" t="s">
        <v>651</v>
      </c>
      <c r="H53" s="573" t="s">
        <v>683</v>
      </c>
      <c r="I53" s="573" t="s">
        <v>671</v>
      </c>
      <c r="J53" s="573" t="s">
        <v>674</v>
      </c>
      <c r="K53" s="573" t="s">
        <v>670</v>
      </c>
      <c r="L53" s="573" t="s">
        <v>657</v>
      </c>
      <c r="M53" s="573" t="s">
        <v>658</v>
      </c>
      <c r="N53" s="573" t="s">
        <v>659</v>
      </c>
      <c r="O53" s="573" t="s">
        <v>659</v>
      </c>
      <c r="P53" s="573" t="s">
        <v>660</v>
      </c>
      <c r="Q53" s="573" t="s">
        <v>651</v>
      </c>
      <c r="R53" s="573" t="s">
        <v>681</v>
      </c>
      <c r="S53" s="581" t="e">
        <f>IF(VLOOKUP($X53,'Table 2A'!$B$8:$H$64,'Table 2A'!N$1,0)="","",VLOOKUP($X53,'Table 2A'!$B$8:$H$64,'Table 2A'!N$1,0))</f>
        <v>#N/A</v>
      </c>
      <c r="T53" s="581" t="e">
        <f>IF(VLOOKUP($X53,'Table 2A'!$B$8:$H$64,'Table 2A'!O$1,0)="","",VLOOKUP($X53,'Table 2A'!$B$8:$H$64,'Table 2A'!O$1,0))</f>
        <v>#N/A</v>
      </c>
      <c r="U53" s="581" t="e">
        <f>IF(VLOOKUP($X53,'Table 2A'!$B$8:$H$64,'Table 2A'!P$1,0)="","",VLOOKUP($X53,'Table 2A'!$B$8:$H$64,'Table 2A'!P$1,0))</f>
        <v>#N/A</v>
      </c>
      <c r="V53" s="581" t="e">
        <f>IF(VLOOKUP($X53,'Table 2A'!$B$8:$H$64,'Table 2A'!Q$1,0)="","",VLOOKUP($X53,'Table 2A'!$B$8:$H$64,'Table 2A'!Q$1,0))</f>
        <v>#N/A</v>
      </c>
      <c r="W53" s="581" t="e">
        <f>IF(VLOOKUP($X53,'Table 2A'!$B$8:$H$64,'Table 2A'!R$1,0)="","",VLOOKUP($X53,'Table 2A'!$B$8:$H$64,'Table 2A'!R$1,0))</f>
        <v>#N/A</v>
      </c>
      <c r="X53" s="573" t="str">
        <f t="shared" si="0"/>
        <v>A.N.@@._Z.S1311._Z.N.AD.F.F4.T.S.V._T._T.XDC.N.EDP2</v>
      </c>
      <c r="Y53" s="573"/>
      <c r="Z53" s="573"/>
      <c r="AA53" s="578" t="str">
        <f>IFERROR(+IF(X53=VLOOKUP(X53,'Table 2A'!$B$8:$B$64,1,0),"OK","check!!!!"),"check!!!!")</f>
        <v>check!!!!</v>
      </c>
      <c r="AB53" s="573" t="str">
        <f>IF('Table 2A'!B13=X53,"ok","check!!!!")</f>
        <v>check!!!!</v>
      </c>
      <c r="AC53" s="579"/>
    </row>
    <row r="54" spans="1:41">
      <c r="A54" s="573" t="s">
        <v>650</v>
      </c>
      <c r="B54" s="573" t="s">
        <v>651</v>
      </c>
      <c r="C54" s="573" t="s">
        <v>652</v>
      </c>
      <c r="D54" s="573" t="s">
        <v>653</v>
      </c>
      <c r="E54" s="573" t="s">
        <v>662</v>
      </c>
      <c r="F54" s="573" t="s">
        <v>653</v>
      </c>
      <c r="G54" s="573" t="s">
        <v>651</v>
      </c>
      <c r="H54" s="573" t="s">
        <v>682</v>
      </c>
      <c r="I54" s="573" t="s">
        <v>671</v>
      </c>
      <c r="J54" s="573" t="s">
        <v>684</v>
      </c>
      <c r="K54" s="573" t="s">
        <v>670</v>
      </c>
      <c r="L54" s="573" t="s">
        <v>657</v>
      </c>
      <c r="M54" s="573" t="s">
        <v>658</v>
      </c>
      <c r="N54" s="573" t="s">
        <v>659</v>
      </c>
      <c r="O54" s="573" t="s">
        <v>659</v>
      </c>
      <c r="P54" s="573" t="s">
        <v>660</v>
      </c>
      <c r="Q54" s="573" t="s">
        <v>651</v>
      </c>
      <c r="R54" s="573" t="s">
        <v>681</v>
      </c>
      <c r="S54" s="581" t="e">
        <f>IF(VLOOKUP($X54,'Table 2A'!$B$8:$H$64,'Table 2A'!N$1,0)="","",VLOOKUP($X54,'Table 2A'!$B$8:$H$64,'Table 2A'!N$1,0))</f>
        <v>#N/A</v>
      </c>
      <c r="T54" s="581" t="e">
        <f>IF(VLOOKUP($X54,'Table 2A'!$B$8:$H$64,'Table 2A'!O$1,0)="","",VLOOKUP($X54,'Table 2A'!$B$8:$H$64,'Table 2A'!O$1,0))</f>
        <v>#N/A</v>
      </c>
      <c r="U54" s="581" t="e">
        <f>IF(VLOOKUP($X54,'Table 2A'!$B$8:$H$64,'Table 2A'!P$1,0)="","",VLOOKUP($X54,'Table 2A'!$B$8:$H$64,'Table 2A'!P$1,0))</f>
        <v>#N/A</v>
      </c>
      <c r="V54" s="581" t="e">
        <f>IF(VLOOKUP($X54,'Table 2A'!$B$8:$H$64,'Table 2A'!Q$1,0)="","",VLOOKUP($X54,'Table 2A'!$B$8:$H$64,'Table 2A'!Q$1,0))</f>
        <v>#N/A</v>
      </c>
      <c r="W54" s="581" t="e">
        <f>IF(VLOOKUP($X54,'Table 2A'!$B$8:$H$64,'Table 2A'!R$1,0)="","",VLOOKUP($X54,'Table 2A'!$B$8:$H$64,'Table 2A'!R$1,0))</f>
        <v>#N/A</v>
      </c>
      <c r="X54" s="573" t="str">
        <f t="shared" si="0"/>
        <v>A.N.@@._Z.S1311._Z.N.AI.F.F5.T.S.V._T._T.XDC.N.EDP2</v>
      </c>
      <c r="Y54" s="573"/>
      <c r="Z54" s="573"/>
      <c r="AA54" s="578" t="str">
        <f>IFERROR(+IF(X54=VLOOKUP(X54,'Table 2A'!$B$8:$B$64,1,0),"OK","check!!!!"),"check!!!!")</f>
        <v>check!!!!</v>
      </c>
      <c r="AB54" s="573" t="str">
        <f>IF('Table 2A'!B14=X54,"ok","check!!!!")</f>
        <v>check!!!!</v>
      </c>
      <c r="AC54" s="579"/>
    </row>
    <row r="55" spans="1:41">
      <c r="A55" s="573" t="s">
        <v>650</v>
      </c>
      <c r="B55" s="573" t="s">
        <v>651</v>
      </c>
      <c r="C55" s="573" t="s">
        <v>652</v>
      </c>
      <c r="D55" s="573" t="s">
        <v>653</v>
      </c>
      <c r="E55" s="573" t="s">
        <v>662</v>
      </c>
      <c r="F55" s="573" t="s">
        <v>653</v>
      </c>
      <c r="G55" s="573" t="s">
        <v>651</v>
      </c>
      <c r="H55" s="573" t="s">
        <v>683</v>
      </c>
      <c r="I55" s="573" t="s">
        <v>671</v>
      </c>
      <c r="J55" s="573" t="s">
        <v>684</v>
      </c>
      <c r="K55" s="573" t="s">
        <v>670</v>
      </c>
      <c r="L55" s="573" t="s">
        <v>657</v>
      </c>
      <c r="M55" s="573" t="s">
        <v>658</v>
      </c>
      <c r="N55" s="573" t="s">
        <v>659</v>
      </c>
      <c r="O55" s="573" t="s">
        <v>659</v>
      </c>
      <c r="P55" s="573" t="s">
        <v>660</v>
      </c>
      <c r="Q55" s="573" t="s">
        <v>651</v>
      </c>
      <c r="R55" s="573" t="s">
        <v>681</v>
      </c>
      <c r="S55" s="581" t="e">
        <f>IF(VLOOKUP($X55,'Table 2A'!$B$8:$H$64,'Table 2A'!N$1,0)="","",VLOOKUP($X55,'Table 2A'!$B$8:$H$64,'Table 2A'!N$1,0))</f>
        <v>#N/A</v>
      </c>
      <c r="T55" s="581" t="e">
        <f>IF(VLOOKUP($X55,'Table 2A'!$B$8:$H$64,'Table 2A'!O$1,0)="","",VLOOKUP($X55,'Table 2A'!$B$8:$H$64,'Table 2A'!O$1,0))</f>
        <v>#N/A</v>
      </c>
      <c r="U55" s="581" t="e">
        <f>IF(VLOOKUP($X55,'Table 2A'!$B$8:$H$64,'Table 2A'!P$1,0)="","",VLOOKUP($X55,'Table 2A'!$B$8:$H$64,'Table 2A'!P$1,0))</f>
        <v>#N/A</v>
      </c>
      <c r="V55" s="581" t="e">
        <f>IF(VLOOKUP($X55,'Table 2A'!$B$8:$H$64,'Table 2A'!Q$1,0)="","",VLOOKUP($X55,'Table 2A'!$B$8:$H$64,'Table 2A'!Q$1,0))</f>
        <v>#N/A</v>
      </c>
      <c r="W55" s="581" t="e">
        <f>IF(VLOOKUP($X55,'Table 2A'!$B$8:$H$64,'Table 2A'!R$1,0)="","",VLOOKUP($X55,'Table 2A'!$B$8:$H$64,'Table 2A'!R$1,0))</f>
        <v>#N/A</v>
      </c>
      <c r="X55" s="573" t="str">
        <f t="shared" si="0"/>
        <v>A.N.@@._Z.S1311._Z.N.AD.F.F5.T.S.V._T._T.XDC.N.EDP2</v>
      </c>
      <c r="Y55" s="573"/>
      <c r="Z55" s="573"/>
      <c r="AA55" s="578" t="str">
        <f>IFERROR(+IF(X55=VLOOKUP(X55,'Table 2A'!$B$8:$B$64,1,0),"OK","check!!!!"),"check!!!!")</f>
        <v>check!!!!</v>
      </c>
      <c r="AB55" s="573" t="str">
        <f>IF('Table 2A'!B15=X55,"ok","check!!!!")</f>
        <v>check!!!!</v>
      </c>
      <c r="AC55" s="579"/>
    </row>
    <row r="56" spans="1:41">
      <c r="A56" s="573" t="s">
        <v>650</v>
      </c>
      <c r="B56" s="573" t="s">
        <v>651</v>
      </c>
      <c r="C56" s="573" t="s">
        <v>652</v>
      </c>
      <c r="D56" s="573" t="s">
        <v>653</v>
      </c>
      <c r="E56" s="573" t="s">
        <v>662</v>
      </c>
      <c r="F56" s="573" t="s">
        <v>653</v>
      </c>
      <c r="G56" s="573" t="s">
        <v>653</v>
      </c>
      <c r="H56" s="573" t="s">
        <v>651</v>
      </c>
      <c r="I56" s="573" t="s">
        <v>671</v>
      </c>
      <c r="J56" s="573" t="s">
        <v>685</v>
      </c>
      <c r="K56" s="573" t="s">
        <v>670</v>
      </c>
      <c r="L56" s="573" t="s">
        <v>657</v>
      </c>
      <c r="M56" s="573" t="s">
        <v>658</v>
      </c>
      <c r="N56" s="573" t="s">
        <v>659</v>
      </c>
      <c r="O56" s="573" t="s">
        <v>659</v>
      </c>
      <c r="P56" s="573" t="s">
        <v>660</v>
      </c>
      <c r="Q56" s="573" t="s">
        <v>651</v>
      </c>
      <c r="R56" s="573" t="s">
        <v>681</v>
      </c>
      <c r="S56" s="581" t="e">
        <f>IF(VLOOKUP($X56,'Table 2A'!$B$8:$H$64,'Table 2A'!N$1,0)="","",VLOOKUP($X56,'Table 2A'!$B$8:$H$64,'Table 2A'!N$1,0))</f>
        <v>#N/A</v>
      </c>
      <c r="T56" s="581" t="e">
        <f>IF(VLOOKUP($X56,'Table 2A'!$B$8:$H$64,'Table 2A'!O$1,0)="","",VLOOKUP($X56,'Table 2A'!$B$8:$H$64,'Table 2A'!O$1,0))</f>
        <v>#N/A</v>
      </c>
      <c r="U56" s="581" t="e">
        <f>IF(VLOOKUP($X56,'Table 2A'!$B$8:$H$64,'Table 2A'!P$1,0)="","",VLOOKUP($X56,'Table 2A'!$B$8:$H$64,'Table 2A'!P$1,0))</f>
        <v>#N/A</v>
      </c>
      <c r="V56" s="581" t="e">
        <f>IF(VLOOKUP($X56,'Table 2A'!$B$8:$H$64,'Table 2A'!Q$1,0)="","",VLOOKUP($X56,'Table 2A'!$B$8:$H$64,'Table 2A'!Q$1,0))</f>
        <v>#N/A</v>
      </c>
      <c r="W56" s="581" t="e">
        <f>IF(VLOOKUP($X56,'Table 2A'!$B$8:$H$64,'Table 2A'!R$1,0)="","",VLOOKUP($X56,'Table 2A'!$B$8:$H$64,'Table 2A'!R$1,0))</f>
        <v>#N/A</v>
      </c>
      <c r="X56" s="573" t="str">
        <f t="shared" si="0"/>
        <v>A.N.@@._Z.S1311._Z._Z.N.F.FNDX.T.S.V._T._T.XDC.N.EDP2</v>
      </c>
      <c r="Y56" s="573"/>
      <c r="Z56" s="573"/>
      <c r="AA56" s="578" t="str">
        <f>IFERROR(+IF(X56=VLOOKUP(X56,'Table 2A'!$B$8:$B$64,1,0),"OK","check!!!!"),"check!!!!")</f>
        <v>check!!!!</v>
      </c>
      <c r="AB56" s="573" t="str">
        <f>IF('Table 2A'!B16=X56,"ok","check!!!!")</f>
        <v>check!!!!</v>
      </c>
      <c r="AC56" s="579"/>
    </row>
    <row r="57" spans="1:41">
      <c r="A57" s="573" t="s">
        <v>650</v>
      </c>
      <c r="B57" s="573" t="s">
        <v>651</v>
      </c>
      <c r="C57" s="573" t="s">
        <v>652</v>
      </c>
      <c r="D57" s="573" t="s">
        <v>653</v>
      </c>
      <c r="E57" s="573" t="s">
        <v>662</v>
      </c>
      <c r="F57" s="573" t="s">
        <v>653</v>
      </c>
      <c r="G57" s="573" t="s">
        <v>653</v>
      </c>
      <c r="H57" s="573" t="s">
        <v>667</v>
      </c>
      <c r="I57" s="573" t="s">
        <v>671</v>
      </c>
      <c r="J57" s="573" t="s">
        <v>686</v>
      </c>
      <c r="K57" s="573" t="s">
        <v>670</v>
      </c>
      <c r="L57" s="573" t="s">
        <v>657</v>
      </c>
      <c r="M57" s="573" t="s">
        <v>658</v>
      </c>
      <c r="N57" s="573" t="s">
        <v>659</v>
      </c>
      <c r="O57" s="573" t="s">
        <v>659</v>
      </c>
      <c r="P57" s="573" t="s">
        <v>660</v>
      </c>
      <c r="Q57" s="573" t="s">
        <v>651</v>
      </c>
      <c r="R57" s="573" t="s">
        <v>681</v>
      </c>
      <c r="S57" s="581" t="e">
        <f>IF(VLOOKUP($X57,'Table 2A'!$B$8:$H$64,'Table 2A'!N$1,0)="","",VLOOKUP($X57,'Table 2A'!$B$8:$H$64,'Table 2A'!N$1,0))</f>
        <v>#N/A</v>
      </c>
      <c r="T57" s="581" t="e">
        <f>IF(VLOOKUP($X57,'Table 2A'!$B$8:$H$64,'Table 2A'!O$1,0)="","",VLOOKUP($X57,'Table 2A'!$B$8:$H$64,'Table 2A'!O$1,0))</f>
        <v>#N/A</v>
      </c>
      <c r="U57" s="581" t="e">
        <f>IF(VLOOKUP($X57,'Table 2A'!$B$8:$H$64,'Table 2A'!P$1,0)="","",VLOOKUP($X57,'Table 2A'!$B$8:$H$64,'Table 2A'!P$1,0))</f>
        <v>#N/A</v>
      </c>
      <c r="V57" s="581" t="e">
        <f>IF(VLOOKUP($X57,'Table 2A'!$B$8:$H$64,'Table 2A'!Q$1,0)="","",VLOOKUP($X57,'Table 2A'!$B$8:$H$64,'Table 2A'!Q$1,0))</f>
        <v>#N/A</v>
      </c>
      <c r="W57" s="581" t="e">
        <f>IF(VLOOKUP($X57,'Table 2A'!$B$8:$H$64,'Table 2A'!R$1,0)="","",VLOOKUP($X57,'Table 2A'!$B$8:$H$64,'Table 2A'!R$1,0))</f>
        <v>#N/A</v>
      </c>
      <c r="X57" s="573" t="str">
        <f t="shared" si="0"/>
        <v>A.N.@@._Z.S1311._Z._Z.L.F.FNDL.T.S.V._T._T.XDC.N.EDP2</v>
      </c>
      <c r="Y57" s="573"/>
      <c r="Z57" s="573"/>
      <c r="AA57" s="578" t="str">
        <f>IFERROR(+IF(X57=VLOOKUP(X57,'Table 2A'!$B$8:$B$64,1,0),"OK","check!!!!"),"check!!!!")</f>
        <v>check!!!!</v>
      </c>
      <c r="AB57" s="573" t="str">
        <f>IF('Table 2A'!B17=X57,"ok","check!!!!")</f>
        <v>check!!!!</v>
      </c>
      <c r="AC57" s="579"/>
    </row>
    <row r="58" spans="1:41">
      <c r="A58" s="582" t="s">
        <v>650</v>
      </c>
      <c r="B58" s="582" t="s">
        <v>651</v>
      </c>
      <c r="C58" s="582" t="s">
        <v>652</v>
      </c>
      <c r="D58" s="582" t="s">
        <v>653</v>
      </c>
      <c r="E58" s="582" t="s">
        <v>662</v>
      </c>
      <c r="F58" s="582" t="s">
        <v>653</v>
      </c>
      <c r="G58" s="582" t="s">
        <v>653</v>
      </c>
      <c r="H58" s="583" t="s">
        <v>651</v>
      </c>
      <c r="I58" s="582" t="s">
        <v>671</v>
      </c>
      <c r="J58" s="583" t="s">
        <v>687</v>
      </c>
      <c r="K58" s="582" t="s">
        <v>670</v>
      </c>
      <c r="L58" s="582" t="s">
        <v>657</v>
      </c>
      <c r="M58" s="582" t="s">
        <v>658</v>
      </c>
      <c r="N58" s="582" t="s">
        <v>659</v>
      </c>
      <c r="O58" s="582" t="s">
        <v>659</v>
      </c>
      <c r="P58" s="582" t="s">
        <v>660</v>
      </c>
      <c r="Q58" s="582" t="s">
        <v>651</v>
      </c>
      <c r="R58" s="582" t="s">
        <v>681</v>
      </c>
      <c r="S58" s="581" t="e">
        <f>IF(VLOOKUP($X58,'Table 2A'!$B$8:$H$64,'Table 2A'!N$1,0)="","",VLOOKUP($X58,'Table 2A'!$B$8:$H$64,'Table 2A'!N$1,0))</f>
        <v>#N/A</v>
      </c>
      <c r="T58" s="581" t="e">
        <f>IF(VLOOKUP($X58,'Table 2A'!$B$8:$H$64,'Table 2A'!O$1,0)="","",VLOOKUP($X58,'Table 2A'!$B$8:$H$64,'Table 2A'!O$1,0))</f>
        <v>#N/A</v>
      </c>
      <c r="U58" s="581" t="e">
        <f>IF(VLOOKUP($X58,'Table 2A'!$B$8:$H$64,'Table 2A'!P$1,0)="","",VLOOKUP($X58,'Table 2A'!$B$8:$H$64,'Table 2A'!P$1,0))</f>
        <v>#N/A</v>
      </c>
      <c r="V58" s="581" t="e">
        <f>IF(VLOOKUP($X58,'Table 2A'!$B$8:$H$64,'Table 2A'!Q$1,0)="","",VLOOKUP($X58,'Table 2A'!$B$8:$H$64,'Table 2A'!Q$1,0))</f>
        <v>#N/A</v>
      </c>
      <c r="W58" s="581" t="e">
        <f>IF(VLOOKUP($X58,'Table 2A'!$B$8:$H$64,'Table 2A'!R$1,0)="","",VLOOKUP($X58,'Table 2A'!$B$8:$H$64,'Table 2A'!R$1,0))</f>
        <v>#N/A</v>
      </c>
      <c r="X58" s="582" t="str">
        <f t="shared" si="0"/>
        <v>A.N.@@._Z.S1311._Z._Z.N.F.F71K.T.S.V._T._T.XDC.N.EDP2</v>
      </c>
      <c r="Y58" s="582"/>
      <c r="Z58" s="582"/>
      <c r="AA58" s="584" t="str">
        <f>IFERROR(+IF(X58=VLOOKUP(X58,'Table 2A'!$B$8:$B$64,1,0),"OK","check!!!!"),"check!!!!")</f>
        <v>check!!!!</v>
      </c>
      <c r="AB58" s="582" t="str">
        <f>IF('Table 2A'!B18=X58,"ok","check!!!!")</f>
        <v>check!!!!</v>
      </c>
      <c r="AC58" s="585"/>
      <c r="AD58" s="586"/>
      <c r="AE58" s="586"/>
      <c r="AF58" s="586"/>
      <c r="AG58" s="586"/>
      <c r="AH58" s="586"/>
      <c r="AI58" s="586"/>
      <c r="AJ58" s="586"/>
      <c r="AK58" s="586"/>
      <c r="AL58" s="586"/>
      <c r="AM58" s="586"/>
      <c r="AN58" s="586"/>
      <c r="AO58" s="586"/>
    </row>
    <row r="59" spans="1:41">
      <c r="A59" s="582" t="s">
        <v>650</v>
      </c>
      <c r="B59" s="582" t="s">
        <v>651</v>
      </c>
      <c r="C59" s="582" t="s">
        <v>652</v>
      </c>
      <c r="D59" s="582" t="s">
        <v>653</v>
      </c>
      <c r="E59" s="582" t="s">
        <v>662</v>
      </c>
      <c r="F59" s="582" t="s">
        <v>653</v>
      </c>
      <c r="G59" s="582" t="s">
        <v>653</v>
      </c>
      <c r="H59" s="582" t="s">
        <v>651</v>
      </c>
      <c r="I59" s="582" t="s">
        <v>671</v>
      </c>
      <c r="J59" s="582" t="s">
        <v>685</v>
      </c>
      <c r="K59" s="582" t="s">
        <v>670</v>
      </c>
      <c r="L59" s="582" t="s">
        <v>657</v>
      </c>
      <c r="M59" s="582" t="s">
        <v>658</v>
      </c>
      <c r="N59" s="582" t="s">
        <v>659</v>
      </c>
      <c r="O59" s="582" t="s">
        <v>688</v>
      </c>
      <c r="P59" s="582" t="s">
        <v>660</v>
      </c>
      <c r="Q59" s="582" t="s">
        <v>651</v>
      </c>
      <c r="R59" s="582" t="s">
        <v>681</v>
      </c>
      <c r="S59" s="581" t="e">
        <f>IF(VLOOKUP($X59,'Table 2A'!$B$8:$H$64,'Table 2A'!N$1,0)="","",VLOOKUP($X59,'Table 2A'!$B$8:$H$64,'Table 2A'!N$1,0))</f>
        <v>#N/A</v>
      </c>
      <c r="T59" s="581" t="e">
        <f>IF(VLOOKUP($X59,'Table 2A'!$B$8:$H$64,'Table 2A'!O$1,0)="","",VLOOKUP($X59,'Table 2A'!$B$8:$H$64,'Table 2A'!O$1,0))</f>
        <v>#N/A</v>
      </c>
      <c r="U59" s="581" t="e">
        <f>IF(VLOOKUP($X59,'Table 2A'!$B$8:$H$64,'Table 2A'!P$1,0)="","",VLOOKUP($X59,'Table 2A'!$B$8:$H$64,'Table 2A'!P$1,0))</f>
        <v>#N/A</v>
      </c>
      <c r="V59" s="581" t="e">
        <f>IF(VLOOKUP($X59,'Table 2A'!$B$8:$H$64,'Table 2A'!Q$1,0)="","",VLOOKUP($X59,'Table 2A'!$B$8:$H$64,'Table 2A'!Q$1,0))</f>
        <v>#N/A</v>
      </c>
      <c r="W59" s="581" t="e">
        <f>IF(VLOOKUP($X59,'Table 2A'!$B$8:$H$64,'Table 2A'!R$1,0)="","",VLOOKUP($X59,'Table 2A'!$B$8:$H$64,'Table 2A'!R$1,0))</f>
        <v>#N/A</v>
      </c>
      <c r="X59" s="582" t="str">
        <f t="shared" si="0"/>
        <v>A.N.@@._Z.S1311._Z._Z.N.F.FNDX.T.S.V._T.C01.XDC.N.EDP2</v>
      </c>
      <c r="Y59" s="582"/>
      <c r="Z59" s="582"/>
      <c r="AA59" s="584" t="str">
        <f>IFERROR(+IF(X59=VLOOKUP(X59,'Table 2A'!$B$8:$B$64,1,0),"OK","check!!!!"),"check!!!!")</f>
        <v>check!!!!</v>
      </c>
      <c r="AB59" s="582" t="str">
        <f>IF('Table 2A'!B19=X59,"ok","check!!!!")</f>
        <v>check!!!!</v>
      </c>
      <c r="AC59" s="585"/>
      <c r="AD59" s="586"/>
      <c r="AE59" s="586"/>
      <c r="AF59" s="586"/>
      <c r="AG59" s="586"/>
      <c r="AH59" s="586"/>
      <c r="AI59" s="586"/>
      <c r="AJ59" s="586"/>
      <c r="AK59" s="586"/>
      <c r="AL59" s="586"/>
      <c r="AM59" s="586"/>
      <c r="AN59" s="586"/>
      <c r="AO59" s="586"/>
    </row>
    <row r="60" spans="1:41">
      <c r="A60" s="582" t="s">
        <v>650</v>
      </c>
      <c r="B60" s="582" t="s">
        <v>651</v>
      </c>
      <c r="C60" s="582" t="s">
        <v>652</v>
      </c>
      <c r="D60" s="582" t="s">
        <v>653</v>
      </c>
      <c r="E60" s="582" t="s">
        <v>662</v>
      </c>
      <c r="F60" s="582" t="s">
        <v>653</v>
      </c>
      <c r="G60" s="582" t="s">
        <v>653</v>
      </c>
      <c r="H60" s="582" t="s">
        <v>651</v>
      </c>
      <c r="I60" s="582" t="s">
        <v>671</v>
      </c>
      <c r="J60" s="582" t="s">
        <v>685</v>
      </c>
      <c r="K60" s="582" t="s">
        <v>670</v>
      </c>
      <c r="L60" s="582" t="s">
        <v>657</v>
      </c>
      <c r="M60" s="582" t="s">
        <v>658</v>
      </c>
      <c r="N60" s="582" t="s">
        <v>659</v>
      </c>
      <c r="O60" s="582" t="s">
        <v>689</v>
      </c>
      <c r="P60" s="582" t="s">
        <v>660</v>
      </c>
      <c r="Q60" s="582" t="s">
        <v>651</v>
      </c>
      <c r="R60" s="582" t="s">
        <v>681</v>
      </c>
      <c r="S60" s="581" t="e">
        <f>IF(VLOOKUP($X60,'Table 2A'!$B$8:$H$64,'Table 2A'!N$1,0)="","",VLOOKUP($X60,'Table 2A'!$B$8:$H$64,'Table 2A'!N$1,0))</f>
        <v>#N/A</v>
      </c>
      <c r="T60" s="581" t="e">
        <f>IF(VLOOKUP($X60,'Table 2A'!$B$8:$H$64,'Table 2A'!O$1,0)="","",VLOOKUP($X60,'Table 2A'!$B$8:$H$64,'Table 2A'!O$1,0))</f>
        <v>#N/A</v>
      </c>
      <c r="U60" s="581" t="e">
        <f>IF(VLOOKUP($X60,'Table 2A'!$B$8:$H$64,'Table 2A'!P$1,0)="","",VLOOKUP($X60,'Table 2A'!$B$8:$H$64,'Table 2A'!P$1,0))</f>
        <v>#N/A</v>
      </c>
      <c r="V60" s="581" t="e">
        <f>IF(VLOOKUP($X60,'Table 2A'!$B$8:$H$64,'Table 2A'!Q$1,0)="","",VLOOKUP($X60,'Table 2A'!$B$8:$H$64,'Table 2A'!Q$1,0))</f>
        <v>#N/A</v>
      </c>
      <c r="W60" s="581" t="e">
        <f>IF(VLOOKUP($X60,'Table 2A'!$B$8:$H$64,'Table 2A'!R$1,0)="","",VLOOKUP($X60,'Table 2A'!$B$8:$H$64,'Table 2A'!R$1,0))</f>
        <v>#N/A</v>
      </c>
      <c r="X60" s="582" t="str">
        <f t="shared" si="0"/>
        <v>A.N.@@._Z.S1311._Z._Z.N.F.FNDX.T.S.V._T.C02.XDC.N.EDP2</v>
      </c>
      <c r="Y60" s="582"/>
      <c r="Z60" s="582"/>
      <c r="AA60" s="584" t="str">
        <f>IFERROR(+IF(X60=VLOOKUP(X60,'Table 2A'!$B$8:$B$64,1,0),"OK","check!!!!"),"check!!!!")</f>
        <v>check!!!!</v>
      </c>
      <c r="AB60" s="582" t="str">
        <f>IF('Table 2A'!B20=X60,"ok","check!!!!")</f>
        <v>check!!!!</v>
      </c>
      <c r="AC60" s="585"/>
      <c r="AD60" s="586"/>
      <c r="AE60" s="586"/>
      <c r="AF60" s="586"/>
      <c r="AG60" s="586"/>
      <c r="AH60" s="586"/>
      <c r="AI60" s="586"/>
      <c r="AJ60" s="586"/>
      <c r="AK60" s="586"/>
      <c r="AL60" s="586"/>
      <c r="AM60" s="586"/>
      <c r="AN60" s="586"/>
      <c r="AO60" s="586"/>
    </row>
    <row r="61" spans="1:41">
      <c r="A61" s="582" t="s">
        <v>650</v>
      </c>
      <c r="B61" s="582" t="s">
        <v>651</v>
      </c>
      <c r="C61" s="582" t="s">
        <v>652</v>
      </c>
      <c r="D61" s="582" t="s">
        <v>653</v>
      </c>
      <c r="E61" s="582" t="s">
        <v>662</v>
      </c>
      <c r="F61" s="582" t="s">
        <v>653</v>
      </c>
      <c r="G61" s="582" t="s">
        <v>653</v>
      </c>
      <c r="H61" s="582" t="s">
        <v>655</v>
      </c>
      <c r="I61" s="582" t="s">
        <v>690</v>
      </c>
      <c r="J61" s="582" t="s">
        <v>653</v>
      </c>
      <c r="K61" s="582" t="s">
        <v>670</v>
      </c>
      <c r="L61" s="582" t="s">
        <v>657</v>
      </c>
      <c r="M61" s="582" t="s">
        <v>658</v>
      </c>
      <c r="N61" s="582" t="s">
        <v>659</v>
      </c>
      <c r="O61" s="582" t="s">
        <v>659</v>
      </c>
      <c r="P61" s="582" t="s">
        <v>660</v>
      </c>
      <c r="Q61" s="582" t="s">
        <v>651</v>
      </c>
      <c r="R61" s="582" t="s">
        <v>681</v>
      </c>
      <c r="S61" s="581" t="e">
        <f>IF(VLOOKUP($X61,'Table 2A'!$B$8:$H$64,'Table 2A'!N$1,0)="","",VLOOKUP($X61,'Table 2A'!$B$8:$H$64,'Table 2A'!N$1,0))</f>
        <v>#N/A</v>
      </c>
      <c r="T61" s="581" t="e">
        <f>IF(VLOOKUP($X61,'Table 2A'!$B$8:$H$64,'Table 2A'!O$1,0)="","",VLOOKUP($X61,'Table 2A'!$B$8:$H$64,'Table 2A'!O$1,0))</f>
        <v>#N/A</v>
      </c>
      <c r="U61" s="581" t="e">
        <f>IF(VLOOKUP($X61,'Table 2A'!$B$8:$H$64,'Table 2A'!P$1,0)="","",VLOOKUP($X61,'Table 2A'!$B$8:$H$64,'Table 2A'!P$1,0))</f>
        <v>#N/A</v>
      </c>
      <c r="V61" s="581" t="e">
        <f>IF(VLOOKUP($X61,'Table 2A'!$B$8:$H$64,'Table 2A'!Q$1,0)="","",VLOOKUP($X61,'Table 2A'!$B$8:$H$64,'Table 2A'!Q$1,0))</f>
        <v>#N/A</v>
      </c>
      <c r="W61" s="581" t="e">
        <f>IF(VLOOKUP($X61,'Table 2A'!$B$8:$H$64,'Table 2A'!R$1,0)="","",VLOOKUP($X61,'Table 2A'!$B$8:$H$64,'Table 2A'!R$1,0))</f>
        <v>#N/A</v>
      </c>
      <c r="X61" s="582" t="str">
        <f t="shared" si="0"/>
        <v>A.N.@@._Z.S1311._Z._Z.B.ORNF._Z.T.S.V._T._T.XDC.N.EDP2</v>
      </c>
      <c r="Y61" s="582"/>
      <c r="Z61" s="582"/>
      <c r="AA61" s="584" t="str">
        <f>IFERROR(+IF(X61=VLOOKUP(X61,'Table 2A'!$B$8:$B$64,1,0),"OK","check!!!!"),"check!!!!")</f>
        <v>check!!!!</v>
      </c>
      <c r="AB61" s="582" t="str">
        <f>IF('Table 2A'!B22=X61,"ok","check!!!!")</f>
        <v>check!!!!</v>
      </c>
      <c r="AC61" s="585"/>
      <c r="AD61" s="586"/>
      <c r="AE61" s="586"/>
      <c r="AF61" s="586"/>
      <c r="AG61" s="586"/>
      <c r="AH61" s="586"/>
      <c r="AI61" s="586"/>
      <c r="AJ61" s="586"/>
      <c r="AK61" s="586"/>
      <c r="AL61" s="586"/>
      <c r="AM61" s="586"/>
      <c r="AN61" s="586"/>
      <c r="AO61" s="586"/>
    </row>
    <row r="62" spans="1:41">
      <c r="A62" s="582" t="s">
        <v>650</v>
      </c>
      <c r="B62" s="582" t="s">
        <v>651</v>
      </c>
      <c r="C62" s="582" t="s">
        <v>652</v>
      </c>
      <c r="D62" s="582" t="s">
        <v>653</v>
      </c>
      <c r="E62" s="582" t="s">
        <v>662</v>
      </c>
      <c r="F62" s="582" t="s">
        <v>653</v>
      </c>
      <c r="G62" s="582" t="s">
        <v>653</v>
      </c>
      <c r="H62" s="582" t="s">
        <v>655</v>
      </c>
      <c r="I62" s="582" t="s">
        <v>690</v>
      </c>
      <c r="J62" s="582" t="s">
        <v>653</v>
      </c>
      <c r="K62" s="582" t="s">
        <v>670</v>
      </c>
      <c r="L62" s="582" t="s">
        <v>657</v>
      </c>
      <c r="M62" s="582" t="s">
        <v>658</v>
      </c>
      <c r="N62" s="582" t="s">
        <v>659</v>
      </c>
      <c r="O62" s="582" t="s">
        <v>688</v>
      </c>
      <c r="P62" s="582" t="s">
        <v>660</v>
      </c>
      <c r="Q62" s="582" t="s">
        <v>651</v>
      </c>
      <c r="R62" s="582" t="s">
        <v>681</v>
      </c>
      <c r="S62" s="581" t="e">
        <f>IF(VLOOKUP($X62,'Table 2A'!$B$8:$H$64,'Table 2A'!N$1,0)="","",VLOOKUP($X62,'Table 2A'!$B$8:$H$64,'Table 2A'!N$1,0))</f>
        <v>#N/A</v>
      </c>
      <c r="T62" s="581" t="e">
        <f>IF(VLOOKUP($X62,'Table 2A'!$B$8:$H$64,'Table 2A'!O$1,0)="","",VLOOKUP($X62,'Table 2A'!$B$8:$H$64,'Table 2A'!O$1,0))</f>
        <v>#N/A</v>
      </c>
      <c r="U62" s="581" t="e">
        <f>IF(VLOOKUP($X62,'Table 2A'!$B$8:$H$64,'Table 2A'!P$1,0)="","",VLOOKUP($X62,'Table 2A'!$B$8:$H$64,'Table 2A'!P$1,0))</f>
        <v>#N/A</v>
      </c>
      <c r="V62" s="581" t="e">
        <f>IF(VLOOKUP($X62,'Table 2A'!$B$8:$H$64,'Table 2A'!Q$1,0)="","",VLOOKUP($X62,'Table 2A'!$B$8:$H$64,'Table 2A'!Q$1,0))</f>
        <v>#N/A</v>
      </c>
      <c r="W62" s="581" t="e">
        <f>IF(VLOOKUP($X62,'Table 2A'!$B$8:$H$64,'Table 2A'!R$1,0)="","",VLOOKUP($X62,'Table 2A'!$B$8:$H$64,'Table 2A'!R$1,0))</f>
        <v>#N/A</v>
      </c>
      <c r="X62" s="582" t="str">
        <f t="shared" si="0"/>
        <v>A.N.@@._Z.S1311._Z._Z.B.ORNF._Z.T.S.V._T.C01.XDC.N.EDP2</v>
      </c>
      <c r="Y62" s="582"/>
      <c r="Z62" s="582"/>
      <c r="AA62" s="584" t="str">
        <f>IFERROR(+IF(X62=VLOOKUP(X62,'Table 2A'!$B$8:$B$64,1,0),"OK","check!!!!"),"check!!!!")</f>
        <v>check!!!!</v>
      </c>
      <c r="AB62" s="582" t="str">
        <f>IF('Table 2A'!B23=X62,"ok","check!!!!")</f>
        <v>check!!!!</v>
      </c>
      <c r="AC62" s="585"/>
      <c r="AD62" s="586"/>
      <c r="AE62" s="586"/>
      <c r="AF62" s="586"/>
      <c r="AG62" s="586"/>
      <c r="AH62" s="586"/>
      <c r="AI62" s="586"/>
      <c r="AJ62" s="586"/>
      <c r="AK62" s="586"/>
      <c r="AL62" s="586"/>
      <c r="AM62" s="586"/>
      <c r="AN62" s="586"/>
      <c r="AO62" s="586"/>
    </row>
    <row r="63" spans="1:41">
      <c r="A63" s="582" t="s">
        <v>650</v>
      </c>
      <c r="B63" s="582" t="s">
        <v>651</v>
      </c>
      <c r="C63" s="582" t="s">
        <v>652</v>
      </c>
      <c r="D63" s="582" t="s">
        <v>653</v>
      </c>
      <c r="E63" s="582" t="s">
        <v>662</v>
      </c>
      <c r="F63" s="582" t="s">
        <v>653</v>
      </c>
      <c r="G63" s="582" t="s">
        <v>653</v>
      </c>
      <c r="H63" s="582" t="s">
        <v>655</v>
      </c>
      <c r="I63" s="582" t="s">
        <v>690</v>
      </c>
      <c r="J63" s="582" t="s">
        <v>653</v>
      </c>
      <c r="K63" s="582" t="s">
        <v>670</v>
      </c>
      <c r="L63" s="582" t="s">
        <v>657</v>
      </c>
      <c r="M63" s="582" t="s">
        <v>658</v>
      </c>
      <c r="N63" s="582" t="s">
        <v>659</v>
      </c>
      <c r="O63" s="582" t="s">
        <v>689</v>
      </c>
      <c r="P63" s="582" t="s">
        <v>660</v>
      </c>
      <c r="Q63" s="582" t="s">
        <v>651</v>
      </c>
      <c r="R63" s="582" t="s">
        <v>681</v>
      </c>
      <c r="S63" s="581" t="e">
        <f>IF(VLOOKUP($X63,'Table 2A'!$B$8:$H$64,'Table 2A'!N$1,0)="","",VLOOKUP($X63,'Table 2A'!$B$8:$H$64,'Table 2A'!N$1,0))</f>
        <v>#N/A</v>
      </c>
      <c r="T63" s="581" t="e">
        <f>IF(VLOOKUP($X63,'Table 2A'!$B$8:$H$64,'Table 2A'!O$1,0)="","",VLOOKUP($X63,'Table 2A'!$B$8:$H$64,'Table 2A'!O$1,0))</f>
        <v>#N/A</v>
      </c>
      <c r="U63" s="581" t="e">
        <f>IF(VLOOKUP($X63,'Table 2A'!$B$8:$H$64,'Table 2A'!P$1,0)="","",VLOOKUP($X63,'Table 2A'!$B$8:$H$64,'Table 2A'!P$1,0))</f>
        <v>#N/A</v>
      </c>
      <c r="V63" s="581" t="e">
        <f>IF(VLOOKUP($X63,'Table 2A'!$B$8:$H$64,'Table 2A'!Q$1,0)="","",VLOOKUP($X63,'Table 2A'!$B$8:$H$64,'Table 2A'!Q$1,0))</f>
        <v>#N/A</v>
      </c>
      <c r="W63" s="581" t="e">
        <f>IF(VLOOKUP($X63,'Table 2A'!$B$8:$H$64,'Table 2A'!R$1,0)="","",VLOOKUP($X63,'Table 2A'!$B$8:$H$64,'Table 2A'!R$1,0))</f>
        <v>#N/A</v>
      </c>
      <c r="X63" s="582" t="str">
        <f t="shared" si="0"/>
        <v>A.N.@@._Z.S1311._Z._Z.B.ORNF._Z.T.S.V._T.C02.XDC.N.EDP2</v>
      </c>
      <c r="Y63" s="582"/>
      <c r="Z63" s="582"/>
      <c r="AA63" s="584" t="str">
        <f>IFERROR(+IF(X63=VLOOKUP(X63,'Table 2A'!$B$8:$B$64,1,0),"OK","check!!!!"),"check!!!!")</f>
        <v>check!!!!</v>
      </c>
      <c r="AB63" s="582" t="str">
        <f>IF('Table 2A'!B24=X63,"ok","check!!!!")</f>
        <v>check!!!!</v>
      </c>
      <c r="AC63" s="585"/>
      <c r="AD63" s="586"/>
      <c r="AE63" s="586"/>
      <c r="AF63" s="586"/>
      <c r="AG63" s="586"/>
      <c r="AH63" s="586"/>
      <c r="AI63" s="586"/>
      <c r="AJ63" s="586"/>
      <c r="AK63" s="586"/>
      <c r="AL63" s="586"/>
      <c r="AM63" s="586"/>
      <c r="AN63" s="586"/>
      <c r="AO63" s="586"/>
    </row>
    <row r="64" spans="1:41">
      <c r="A64" s="582" t="s">
        <v>650</v>
      </c>
      <c r="B64" s="582" t="s">
        <v>651</v>
      </c>
      <c r="C64" s="582" t="s">
        <v>652</v>
      </c>
      <c r="D64" s="582" t="s">
        <v>653</v>
      </c>
      <c r="E64" s="582" t="s">
        <v>662</v>
      </c>
      <c r="F64" s="582" t="s">
        <v>653</v>
      </c>
      <c r="G64" s="582" t="s">
        <v>653</v>
      </c>
      <c r="H64" s="582" t="s">
        <v>655</v>
      </c>
      <c r="I64" s="582" t="s">
        <v>691</v>
      </c>
      <c r="J64" s="582" t="s">
        <v>653</v>
      </c>
      <c r="K64" s="582" t="s">
        <v>670</v>
      </c>
      <c r="L64" s="582" t="s">
        <v>657</v>
      </c>
      <c r="M64" s="582" t="s">
        <v>658</v>
      </c>
      <c r="N64" s="582" t="s">
        <v>659</v>
      </c>
      <c r="O64" s="582" t="s">
        <v>659</v>
      </c>
      <c r="P64" s="582" t="s">
        <v>660</v>
      </c>
      <c r="Q64" s="582" t="s">
        <v>651</v>
      </c>
      <c r="R64" s="582" t="s">
        <v>681</v>
      </c>
      <c r="S64" s="581" t="e">
        <f>IF(VLOOKUP($X64,'Table 2A'!$B$8:$H$64,'Table 2A'!N$1,0)="","",VLOOKUP($X64,'Table 2A'!$B$8:$H$64,'Table 2A'!N$1,0))</f>
        <v>#N/A</v>
      </c>
      <c r="T64" s="581" t="e">
        <f>IF(VLOOKUP($X64,'Table 2A'!$B$8:$H$64,'Table 2A'!O$1,0)="","",VLOOKUP($X64,'Table 2A'!$B$8:$H$64,'Table 2A'!O$1,0))</f>
        <v>#N/A</v>
      </c>
      <c r="U64" s="581" t="e">
        <f>IF(VLOOKUP($X64,'Table 2A'!$B$8:$H$64,'Table 2A'!P$1,0)="","",VLOOKUP($X64,'Table 2A'!$B$8:$H$64,'Table 2A'!P$1,0))</f>
        <v>#N/A</v>
      </c>
      <c r="V64" s="581" t="e">
        <f>IF(VLOOKUP($X64,'Table 2A'!$B$8:$H$64,'Table 2A'!Q$1,0)="","",VLOOKUP($X64,'Table 2A'!$B$8:$H$64,'Table 2A'!Q$1,0))</f>
        <v>#N/A</v>
      </c>
      <c r="W64" s="581" t="e">
        <f>IF(VLOOKUP($X64,'Table 2A'!$B$8:$H$64,'Table 2A'!R$1,0)="","",VLOOKUP($X64,'Table 2A'!$B$8:$H$64,'Table 2A'!R$1,0))</f>
        <v>#N/A</v>
      </c>
      <c r="X64" s="582" t="str">
        <f t="shared" si="0"/>
        <v>A.N.@@._Z.S1311._Z._Z.B.ORD41A._Z.T.S.V._T._T.XDC.N.EDP2</v>
      </c>
      <c r="Y64" s="582"/>
      <c r="Z64" s="582"/>
      <c r="AA64" s="584" t="str">
        <f>IFERROR(+IF(X64=VLOOKUP(X64,'Table 2A'!$B$8:$B$64,1,0),"OK","check!!!!"),"check!!!!")</f>
        <v>check!!!!</v>
      </c>
      <c r="AB64" s="582" t="str">
        <f>IF('Table 2A'!B26=X64,"ok","check!!!!")</f>
        <v>check!!!!</v>
      </c>
      <c r="AC64" s="585"/>
      <c r="AD64" s="586"/>
      <c r="AE64" s="586"/>
      <c r="AF64" s="586"/>
      <c r="AG64" s="586"/>
      <c r="AH64" s="586"/>
      <c r="AI64" s="586"/>
      <c r="AJ64" s="586"/>
      <c r="AK64" s="586"/>
      <c r="AL64" s="586"/>
      <c r="AM64" s="586"/>
      <c r="AN64" s="586"/>
      <c r="AO64" s="586"/>
    </row>
    <row r="65" spans="1:41">
      <c r="A65" s="582" t="s">
        <v>650</v>
      </c>
      <c r="B65" s="582" t="s">
        <v>651</v>
      </c>
      <c r="C65" s="582" t="s">
        <v>652</v>
      </c>
      <c r="D65" s="582" t="s">
        <v>653</v>
      </c>
      <c r="E65" s="582" t="s">
        <v>662</v>
      </c>
      <c r="F65" s="582" t="s">
        <v>653</v>
      </c>
      <c r="G65" s="582" t="s">
        <v>653</v>
      </c>
      <c r="H65" s="582" t="s">
        <v>650</v>
      </c>
      <c r="I65" s="582" t="s">
        <v>671</v>
      </c>
      <c r="J65" s="582" t="s">
        <v>692</v>
      </c>
      <c r="K65" s="582" t="s">
        <v>670</v>
      </c>
      <c r="L65" s="582" t="s">
        <v>657</v>
      </c>
      <c r="M65" s="582" t="s">
        <v>658</v>
      </c>
      <c r="N65" s="582" t="s">
        <v>659</v>
      </c>
      <c r="O65" s="582" t="s">
        <v>659</v>
      </c>
      <c r="P65" s="582" t="s">
        <v>660</v>
      </c>
      <c r="Q65" s="582" t="s">
        <v>651</v>
      </c>
      <c r="R65" s="582" t="s">
        <v>681</v>
      </c>
      <c r="S65" s="581" t="e">
        <f>IF(VLOOKUP($X65,'Table 2A'!$B$8:$H$64,'Table 2A'!N$1,0)="","",VLOOKUP($X65,'Table 2A'!$B$8:$H$64,'Table 2A'!N$1,0))</f>
        <v>#N/A</v>
      </c>
      <c r="T65" s="581" t="e">
        <f>IF(VLOOKUP($X65,'Table 2A'!$B$8:$H$64,'Table 2A'!O$1,0)="","",VLOOKUP($X65,'Table 2A'!$B$8:$H$64,'Table 2A'!O$1,0))</f>
        <v>#N/A</v>
      </c>
      <c r="U65" s="581" t="e">
        <f>IF(VLOOKUP($X65,'Table 2A'!$B$8:$H$64,'Table 2A'!P$1,0)="","",VLOOKUP($X65,'Table 2A'!$B$8:$H$64,'Table 2A'!P$1,0))</f>
        <v>#N/A</v>
      </c>
      <c r="V65" s="581" t="e">
        <f>IF(VLOOKUP($X65,'Table 2A'!$B$8:$H$64,'Table 2A'!Q$1,0)="","",VLOOKUP($X65,'Table 2A'!$B$8:$H$64,'Table 2A'!Q$1,0))</f>
        <v>#N/A</v>
      </c>
      <c r="W65" s="581" t="e">
        <f>IF(VLOOKUP($X65,'Table 2A'!$B$8:$H$64,'Table 2A'!R$1,0)="","",VLOOKUP($X65,'Table 2A'!$B$8:$H$64,'Table 2A'!R$1,0))</f>
        <v>#N/A</v>
      </c>
      <c r="X65" s="582" t="str">
        <f t="shared" si="0"/>
        <v>A.N.@@._Z.S1311._Z._Z.A.F.F8.T.S.V._T._T.XDC.N.EDP2</v>
      </c>
      <c r="Y65" s="582"/>
      <c r="Z65" s="582"/>
      <c r="AA65" s="584" t="str">
        <f>IFERROR(+IF(X65=VLOOKUP(X65,'Table 2A'!$B$8:$B$64,1,0),"OK","check!!!!"),"check!!!!")</f>
        <v>check!!!!</v>
      </c>
      <c r="AB65" s="582" t="str">
        <f>IF('Table 2A'!B28=X65,"ok","check!!!!")</f>
        <v>check!!!!</v>
      </c>
      <c r="AC65" s="585"/>
      <c r="AD65" s="586"/>
      <c r="AE65" s="586"/>
      <c r="AF65" s="586"/>
      <c r="AG65" s="586"/>
      <c r="AH65" s="586"/>
      <c r="AI65" s="586"/>
      <c r="AJ65" s="586"/>
      <c r="AK65" s="586"/>
      <c r="AL65" s="586"/>
      <c r="AM65" s="586"/>
      <c r="AN65" s="586"/>
      <c r="AO65" s="586"/>
    </row>
    <row r="66" spans="1:41">
      <c r="A66" s="582" t="s">
        <v>650</v>
      </c>
      <c r="B66" s="582" t="s">
        <v>651</v>
      </c>
      <c r="C66" s="582" t="s">
        <v>652</v>
      </c>
      <c r="D66" s="582" t="s">
        <v>653</v>
      </c>
      <c r="E66" s="582" t="s">
        <v>662</v>
      </c>
      <c r="F66" s="582" t="s">
        <v>653</v>
      </c>
      <c r="G66" s="582" t="s">
        <v>653</v>
      </c>
      <c r="H66" s="582" t="s">
        <v>650</v>
      </c>
      <c r="I66" s="582" t="s">
        <v>671</v>
      </c>
      <c r="J66" s="582" t="s">
        <v>692</v>
      </c>
      <c r="K66" s="582" t="s">
        <v>670</v>
      </c>
      <c r="L66" s="582" t="s">
        <v>657</v>
      </c>
      <c r="M66" s="582" t="s">
        <v>658</v>
      </c>
      <c r="N66" s="582" t="s">
        <v>659</v>
      </c>
      <c r="O66" s="582" t="s">
        <v>688</v>
      </c>
      <c r="P66" s="582" t="s">
        <v>660</v>
      </c>
      <c r="Q66" s="582" t="s">
        <v>651</v>
      </c>
      <c r="R66" s="582" t="s">
        <v>681</v>
      </c>
      <c r="S66" s="581" t="e">
        <f>IF(VLOOKUP($X66,'Table 2A'!$B$8:$H$64,'Table 2A'!N$1,0)="","",VLOOKUP($X66,'Table 2A'!$B$8:$H$64,'Table 2A'!N$1,0))</f>
        <v>#N/A</v>
      </c>
      <c r="T66" s="581" t="e">
        <f>IF(VLOOKUP($X66,'Table 2A'!$B$8:$H$64,'Table 2A'!O$1,0)="","",VLOOKUP($X66,'Table 2A'!$B$8:$H$64,'Table 2A'!O$1,0))</f>
        <v>#N/A</v>
      </c>
      <c r="U66" s="581" t="e">
        <f>IF(VLOOKUP($X66,'Table 2A'!$B$8:$H$64,'Table 2A'!P$1,0)="","",VLOOKUP($X66,'Table 2A'!$B$8:$H$64,'Table 2A'!P$1,0))</f>
        <v>#N/A</v>
      </c>
      <c r="V66" s="581" t="e">
        <f>IF(VLOOKUP($X66,'Table 2A'!$B$8:$H$64,'Table 2A'!Q$1,0)="","",VLOOKUP($X66,'Table 2A'!$B$8:$H$64,'Table 2A'!Q$1,0))</f>
        <v>#N/A</v>
      </c>
      <c r="W66" s="581" t="e">
        <f>IF(VLOOKUP($X66,'Table 2A'!$B$8:$H$64,'Table 2A'!R$1,0)="","",VLOOKUP($X66,'Table 2A'!$B$8:$H$64,'Table 2A'!R$1,0))</f>
        <v>#N/A</v>
      </c>
      <c r="X66" s="582" t="str">
        <f t="shared" si="0"/>
        <v>A.N.@@._Z.S1311._Z._Z.A.F.F8.T.S.V._T.C01.XDC.N.EDP2</v>
      </c>
      <c r="Y66" s="582"/>
      <c r="Z66" s="582"/>
      <c r="AA66" s="584" t="str">
        <f>IFERROR(+IF(X66=VLOOKUP(X66,'Table 2A'!$B$8:$B$64,1,0),"OK","check!!!!"),"check!!!!")</f>
        <v>check!!!!</v>
      </c>
      <c r="AB66" s="582" t="str">
        <f>IF('Table 2A'!B29=X66,"ok","check!!!!")</f>
        <v>check!!!!</v>
      </c>
      <c r="AC66" s="585"/>
      <c r="AD66" s="586"/>
      <c r="AE66" s="586"/>
      <c r="AF66" s="586"/>
      <c r="AG66" s="586"/>
      <c r="AH66" s="586"/>
      <c r="AI66" s="586"/>
      <c r="AJ66" s="586"/>
      <c r="AK66" s="586"/>
      <c r="AL66" s="586"/>
      <c r="AM66" s="586"/>
      <c r="AN66" s="586"/>
      <c r="AO66" s="586"/>
    </row>
    <row r="67" spans="1:41">
      <c r="A67" s="582" t="s">
        <v>650</v>
      </c>
      <c r="B67" s="582" t="s">
        <v>651</v>
      </c>
      <c r="C67" s="582" t="s">
        <v>652</v>
      </c>
      <c r="D67" s="582" t="s">
        <v>653</v>
      </c>
      <c r="E67" s="582" t="s">
        <v>662</v>
      </c>
      <c r="F67" s="582" t="s">
        <v>653</v>
      </c>
      <c r="G67" s="582" t="s">
        <v>653</v>
      </c>
      <c r="H67" s="582" t="s">
        <v>650</v>
      </c>
      <c r="I67" s="582" t="s">
        <v>671</v>
      </c>
      <c r="J67" s="582" t="s">
        <v>692</v>
      </c>
      <c r="K67" s="582" t="s">
        <v>670</v>
      </c>
      <c r="L67" s="582" t="s">
        <v>657</v>
      </c>
      <c r="M67" s="582" t="s">
        <v>658</v>
      </c>
      <c r="N67" s="582" t="s">
        <v>659</v>
      </c>
      <c r="O67" s="582" t="s">
        <v>689</v>
      </c>
      <c r="P67" s="582" t="s">
        <v>660</v>
      </c>
      <c r="Q67" s="582" t="s">
        <v>651</v>
      </c>
      <c r="R67" s="582" t="s">
        <v>681</v>
      </c>
      <c r="S67" s="581" t="e">
        <f>IF(VLOOKUP($X67,'Table 2A'!$B$8:$H$64,'Table 2A'!N$1,0)="","",VLOOKUP($X67,'Table 2A'!$B$8:$H$64,'Table 2A'!N$1,0))</f>
        <v>#N/A</v>
      </c>
      <c r="T67" s="581" t="e">
        <f>IF(VLOOKUP($X67,'Table 2A'!$B$8:$H$64,'Table 2A'!O$1,0)="","",VLOOKUP($X67,'Table 2A'!$B$8:$H$64,'Table 2A'!O$1,0))</f>
        <v>#N/A</v>
      </c>
      <c r="U67" s="581" t="e">
        <f>IF(VLOOKUP($X67,'Table 2A'!$B$8:$H$64,'Table 2A'!P$1,0)="","",VLOOKUP($X67,'Table 2A'!$B$8:$H$64,'Table 2A'!P$1,0))</f>
        <v>#N/A</v>
      </c>
      <c r="V67" s="581" t="e">
        <f>IF(VLOOKUP($X67,'Table 2A'!$B$8:$H$64,'Table 2A'!Q$1,0)="","",VLOOKUP($X67,'Table 2A'!$B$8:$H$64,'Table 2A'!Q$1,0))</f>
        <v>#N/A</v>
      </c>
      <c r="W67" s="581" t="e">
        <f>IF(VLOOKUP($X67,'Table 2A'!$B$8:$H$64,'Table 2A'!R$1,0)="","",VLOOKUP($X67,'Table 2A'!$B$8:$H$64,'Table 2A'!R$1,0))</f>
        <v>#N/A</v>
      </c>
      <c r="X67" s="582" t="str">
        <f t="shared" si="0"/>
        <v>A.N.@@._Z.S1311._Z._Z.A.F.F8.T.S.V._T.C02.XDC.N.EDP2</v>
      </c>
      <c r="Y67" s="582"/>
      <c r="Z67" s="582"/>
      <c r="AA67" s="584" t="str">
        <f>IFERROR(+IF(X67=VLOOKUP(X67,'Table 2A'!$B$8:$B$64,1,0),"OK","check!!!!"),"check!!!!")</f>
        <v>check!!!!</v>
      </c>
      <c r="AB67" s="582" t="str">
        <f>IF('Table 2A'!B35=X67,"ok","check!!!!")</f>
        <v>check!!!!</v>
      </c>
      <c r="AC67" s="585"/>
      <c r="AD67" s="586"/>
      <c r="AE67" s="586"/>
      <c r="AF67" s="586"/>
      <c r="AG67" s="586"/>
      <c r="AH67" s="586"/>
      <c r="AI67" s="586"/>
      <c r="AJ67" s="586"/>
      <c r="AK67" s="586"/>
      <c r="AL67" s="586"/>
      <c r="AM67" s="586"/>
      <c r="AN67" s="586"/>
      <c r="AO67" s="586"/>
    </row>
    <row r="68" spans="1:41">
      <c r="A68" s="582" t="s">
        <v>650</v>
      </c>
      <c r="B68" s="582" t="s">
        <v>651</v>
      </c>
      <c r="C68" s="582" t="s">
        <v>652</v>
      </c>
      <c r="D68" s="582" t="s">
        <v>653</v>
      </c>
      <c r="E68" s="582" t="s">
        <v>662</v>
      </c>
      <c r="F68" s="582" t="s">
        <v>653</v>
      </c>
      <c r="G68" s="582" t="s">
        <v>653</v>
      </c>
      <c r="H68" s="582" t="s">
        <v>667</v>
      </c>
      <c r="I68" s="582" t="s">
        <v>671</v>
      </c>
      <c r="J68" s="582" t="s">
        <v>692</v>
      </c>
      <c r="K68" s="582" t="s">
        <v>670</v>
      </c>
      <c r="L68" s="582" t="s">
        <v>657</v>
      </c>
      <c r="M68" s="582" t="s">
        <v>658</v>
      </c>
      <c r="N68" s="582" t="s">
        <v>659</v>
      </c>
      <c r="O68" s="582" t="s">
        <v>659</v>
      </c>
      <c r="P68" s="582" t="s">
        <v>660</v>
      </c>
      <c r="Q68" s="582" t="s">
        <v>651</v>
      </c>
      <c r="R68" s="582" t="s">
        <v>681</v>
      </c>
      <c r="S68" s="581" t="e">
        <f>IF(VLOOKUP($X68,'Table 2A'!$B$8:$H$64,'Table 2A'!N$1,0)="","",VLOOKUP($X68,'Table 2A'!$B$8:$H$64,'Table 2A'!N$1,0))</f>
        <v>#N/A</v>
      </c>
      <c r="T68" s="581" t="e">
        <f>IF(VLOOKUP($X68,'Table 2A'!$B$8:$H$64,'Table 2A'!O$1,0)="","",VLOOKUP($X68,'Table 2A'!$B$8:$H$64,'Table 2A'!O$1,0))</f>
        <v>#N/A</v>
      </c>
      <c r="U68" s="581" t="e">
        <f>IF(VLOOKUP($X68,'Table 2A'!$B$8:$H$64,'Table 2A'!P$1,0)="","",VLOOKUP($X68,'Table 2A'!$B$8:$H$64,'Table 2A'!P$1,0))</f>
        <v>#N/A</v>
      </c>
      <c r="V68" s="581" t="e">
        <f>IF(VLOOKUP($X68,'Table 2A'!$B$8:$H$64,'Table 2A'!Q$1,0)="","",VLOOKUP($X68,'Table 2A'!$B$8:$H$64,'Table 2A'!Q$1,0))</f>
        <v>#N/A</v>
      </c>
      <c r="W68" s="581" t="e">
        <f>IF(VLOOKUP($X68,'Table 2A'!$B$8:$H$64,'Table 2A'!R$1,0)="","",VLOOKUP($X68,'Table 2A'!$B$8:$H$64,'Table 2A'!R$1,0))</f>
        <v>#N/A</v>
      </c>
      <c r="X68" s="582" t="str">
        <f t="shared" si="0"/>
        <v>A.N.@@._Z.S1311._Z._Z.L.F.F8.T.S.V._T._T.XDC.N.EDP2</v>
      </c>
      <c r="Y68" s="582"/>
      <c r="Z68" s="582"/>
      <c r="AA68" s="584" t="str">
        <f>IFERROR(+IF(X68=VLOOKUP(X68,'Table 2A'!$B$8:$B$64,1,0),"OK","check!!!!"),"check!!!!")</f>
        <v>check!!!!</v>
      </c>
      <c r="AB68" s="582" t="str">
        <f>IF('Table 2A'!B36=X68,"ok","check!!!!")</f>
        <v>check!!!!</v>
      </c>
      <c r="AC68" s="585"/>
      <c r="AD68" s="586"/>
      <c r="AE68" s="586"/>
      <c r="AF68" s="586"/>
      <c r="AG68" s="586"/>
      <c r="AH68" s="586"/>
      <c r="AI68" s="586"/>
      <c r="AJ68" s="586"/>
      <c r="AK68" s="586"/>
      <c r="AL68" s="586"/>
      <c r="AM68" s="586"/>
      <c r="AN68" s="586"/>
      <c r="AO68" s="586"/>
    </row>
    <row r="69" spans="1:41">
      <c r="A69" s="582" t="s">
        <v>650</v>
      </c>
      <c r="B69" s="582" t="s">
        <v>651</v>
      </c>
      <c r="C69" s="582" t="s">
        <v>652</v>
      </c>
      <c r="D69" s="582" t="s">
        <v>653</v>
      </c>
      <c r="E69" s="582" t="s">
        <v>662</v>
      </c>
      <c r="F69" s="582" t="s">
        <v>653</v>
      </c>
      <c r="G69" s="582" t="s">
        <v>653</v>
      </c>
      <c r="H69" s="582" t="s">
        <v>667</v>
      </c>
      <c r="I69" s="582" t="s">
        <v>671</v>
      </c>
      <c r="J69" s="582" t="s">
        <v>692</v>
      </c>
      <c r="K69" s="582" t="s">
        <v>670</v>
      </c>
      <c r="L69" s="582" t="s">
        <v>657</v>
      </c>
      <c r="M69" s="582" t="s">
        <v>658</v>
      </c>
      <c r="N69" s="582" t="s">
        <v>659</v>
      </c>
      <c r="O69" s="582" t="s">
        <v>688</v>
      </c>
      <c r="P69" s="582" t="s">
        <v>660</v>
      </c>
      <c r="Q69" s="582" t="s">
        <v>651</v>
      </c>
      <c r="R69" s="582" t="s">
        <v>681</v>
      </c>
      <c r="S69" s="581" t="e">
        <f>IF(VLOOKUP($X69,'Table 2A'!$B$8:$H$64,'Table 2A'!N$1,0)="","",VLOOKUP($X69,'Table 2A'!$B$8:$H$64,'Table 2A'!N$1,0))</f>
        <v>#N/A</v>
      </c>
      <c r="T69" s="581" t="e">
        <f>IF(VLOOKUP($X69,'Table 2A'!$B$8:$H$64,'Table 2A'!O$1,0)="","",VLOOKUP($X69,'Table 2A'!$B$8:$H$64,'Table 2A'!O$1,0))</f>
        <v>#N/A</v>
      </c>
      <c r="U69" s="581" t="e">
        <f>IF(VLOOKUP($X69,'Table 2A'!$B$8:$H$64,'Table 2A'!P$1,0)="","",VLOOKUP($X69,'Table 2A'!$B$8:$H$64,'Table 2A'!P$1,0))</f>
        <v>#N/A</v>
      </c>
      <c r="V69" s="581" t="e">
        <f>IF(VLOOKUP($X69,'Table 2A'!$B$8:$H$64,'Table 2A'!Q$1,0)="","",VLOOKUP($X69,'Table 2A'!$B$8:$H$64,'Table 2A'!Q$1,0))</f>
        <v>#N/A</v>
      </c>
      <c r="W69" s="581" t="e">
        <f>IF(VLOOKUP($X69,'Table 2A'!$B$8:$H$64,'Table 2A'!R$1,0)="","",VLOOKUP($X69,'Table 2A'!$B$8:$H$64,'Table 2A'!R$1,0))</f>
        <v>#N/A</v>
      </c>
      <c r="X69" s="582" t="str">
        <f t="shared" si="0"/>
        <v>A.N.@@._Z.S1311._Z._Z.L.F.F8.T.S.V._T.C01.XDC.N.EDP2</v>
      </c>
      <c r="Y69" s="582"/>
      <c r="Z69" s="582"/>
      <c r="AA69" s="584" t="str">
        <f>IFERROR(+IF(X69=VLOOKUP(X69,'Table 2A'!$B$8:$B$64,1,0),"OK","check!!!!"),"check!!!!")</f>
        <v>check!!!!</v>
      </c>
      <c r="AB69" s="582" t="str">
        <f>IF('Table 2A'!B37=X69,"ok","check!!!!")</f>
        <v>check!!!!</v>
      </c>
      <c r="AC69" s="585"/>
      <c r="AD69" s="586"/>
      <c r="AE69" s="586"/>
      <c r="AF69" s="586"/>
      <c r="AG69" s="586"/>
      <c r="AH69" s="586"/>
      <c r="AI69" s="586"/>
      <c r="AJ69" s="586"/>
      <c r="AK69" s="586"/>
      <c r="AL69" s="586"/>
      <c r="AM69" s="586"/>
      <c r="AN69" s="586"/>
      <c r="AO69" s="586"/>
    </row>
    <row r="70" spans="1:41">
      <c r="A70" s="582" t="s">
        <v>650</v>
      </c>
      <c r="B70" s="582" t="s">
        <v>651</v>
      </c>
      <c r="C70" s="582" t="s">
        <v>652</v>
      </c>
      <c r="D70" s="582" t="s">
        <v>653</v>
      </c>
      <c r="E70" s="582" t="s">
        <v>662</v>
      </c>
      <c r="F70" s="582" t="s">
        <v>653</v>
      </c>
      <c r="G70" s="582" t="s">
        <v>653</v>
      </c>
      <c r="H70" s="582" t="s">
        <v>667</v>
      </c>
      <c r="I70" s="582" t="s">
        <v>671</v>
      </c>
      <c r="J70" s="582" t="s">
        <v>692</v>
      </c>
      <c r="K70" s="582" t="s">
        <v>670</v>
      </c>
      <c r="L70" s="582" t="s">
        <v>657</v>
      </c>
      <c r="M70" s="582" t="s">
        <v>658</v>
      </c>
      <c r="N70" s="582" t="s">
        <v>659</v>
      </c>
      <c r="O70" s="582" t="s">
        <v>689</v>
      </c>
      <c r="P70" s="582" t="s">
        <v>660</v>
      </c>
      <c r="Q70" s="582" t="s">
        <v>651</v>
      </c>
      <c r="R70" s="582" t="s">
        <v>681</v>
      </c>
      <c r="S70" s="581" t="e">
        <f>IF(VLOOKUP($X70,'Table 2A'!$B$8:$H$64,'Table 2A'!N$1,0)="","",VLOOKUP($X70,'Table 2A'!$B$8:$H$64,'Table 2A'!N$1,0))</f>
        <v>#N/A</v>
      </c>
      <c r="T70" s="581" t="e">
        <f>IF(VLOOKUP($X70,'Table 2A'!$B$8:$H$64,'Table 2A'!O$1,0)="","",VLOOKUP($X70,'Table 2A'!$B$8:$H$64,'Table 2A'!O$1,0))</f>
        <v>#N/A</v>
      </c>
      <c r="U70" s="581" t="e">
        <f>IF(VLOOKUP($X70,'Table 2A'!$B$8:$H$64,'Table 2A'!P$1,0)="","",VLOOKUP($X70,'Table 2A'!$B$8:$H$64,'Table 2A'!P$1,0))</f>
        <v>#N/A</v>
      </c>
      <c r="V70" s="581" t="e">
        <f>IF(VLOOKUP($X70,'Table 2A'!$B$8:$H$64,'Table 2A'!Q$1,0)="","",VLOOKUP($X70,'Table 2A'!$B$8:$H$64,'Table 2A'!Q$1,0))</f>
        <v>#N/A</v>
      </c>
      <c r="W70" s="581" t="e">
        <f>IF(VLOOKUP($X70,'Table 2A'!$B$8:$H$64,'Table 2A'!R$1,0)="","",VLOOKUP($X70,'Table 2A'!$B$8:$H$64,'Table 2A'!R$1,0))</f>
        <v>#N/A</v>
      </c>
      <c r="X70" s="582" t="str">
        <f t="shared" si="0"/>
        <v>A.N.@@._Z.S1311._Z._Z.L.F.F8.T.S.V._T.C02.XDC.N.EDP2</v>
      </c>
      <c r="Y70" s="582"/>
      <c r="Z70" s="582"/>
      <c r="AA70" s="584" t="str">
        <f>IFERROR(+IF(X70=VLOOKUP(X70,'Table 2A'!$B$8:$B$64,1,0),"OK","check!!!!"),"check!!!!")</f>
        <v>check!!!!</v>
      </c>
      <c r="AB70" s="582" t="str">
        <f>IF('Table 2A'!B46=X70,"ok","check!!!!")</f>
        <v>check!!!!</v>
      </c>
      <c r="AC70" s="585"/>
      <c r="AD70" s="586"/>
      <c r="AE70" s="586"/>
      <c r="AF70" s="586"/>
      <c r="AG70" s="586"/>
      <c r="AH70" s="586"/>
      <c r="AI70" s="586"/>
      <c r="AJ70" s="586"/>
      <c r="AK70" s="586"/>
      <c r="AL70" s="586"/>
      <c r="AM70" s="586"/>
      <c r="AN70" s="586"/>
      <c r="AO70" s="586"/>
    </row>
    <row r="71" spans="1:41">
      <c r="A71" s="582" t="s">
        <v>650</v>
      </c>
      <c r="B71" s="582" t="s">
        <v>651</v>
      </c>
      <c r="C71" s="582" t="s">
        <v>652</v>
      </c>
      <c r="D71" s="582" t="s">
        <v>653</v>
      </c>
      <c r="E71" s="582" t="s">
        <v>662</v>
      </c>
      <c r="F71" s="582" t="s">
        <v>653</v>
      </c>
      <c r="G71" s="582" t="s">
        <v>653</v>
      </c>
      <c r="H71" s="582" t="s">
        <v>655</v>
      </c>
      <c r="I71" s="582" t="s">
        <v>693</v>
      </c>
      <c r="J71" s="582" t="s">
        <v>653</v>
      </c>
      <c r="K71" s="582" t="s">
        <v>670</v>
      </c>
      <c r="L71" s="582" t="s">
        <v>657</v>
      </c>
      <c r="M71" s="582" t="s">
        <v>658</v>
      </c>
      <c r="N71" s="582" t="s">
        <v>659</v>
      </c>
      <c r="O71" s="582" t="s">
        <v>659</v>
      </c>
      <c r="P71" s="582" t="s">
        <v>660</v>
      </c>
      <c r="Q71" s="582" t="s">
        <v>651</v>
      </c>
      <c r="R71" s="582" t="s">
        <v>681</v>
      </c>
      <c r="S71" s="581" t="e">
        <f>IF(VLOOKUP($X71,'Table 2A'!$B$8:$H$64,'Table 2A'!N$1,0)="","",VLOOKUP($X71,'Table 2A'!$B$8:$H$64,'Table 2A'!N$1,0))</f>
        <v>#N/A</v>
      </c>
      <c r="T71" s="581" t="e">
        <f>IF(VLOOKUP($X71,'Table 2A'!$B$8:$H$64,'Table 2A'!O$1,0)="","",VLOOKUP($X71,'Table 2A'!$B$8:$H$64,'Table 2A'!O$1,0))</f>
        <v>#N/A</v>
      </c>
      <c r="U71" s="581" t="e">
        <f>IF(VLOOKUP($X71,'Table 2A'!$B$8:$H$64,'Table 2A'!P$1,0)="","",VLOOKUP($X71,'Table 2A'!$B$8:$H$64,'Table 2A'!P$1,0))</f>
        <v>#N/A</v>
      </c>
      <c r="V71" s="581" t="e">
        <f>IF(VLOOKUP($X71,'Table 2A'!$B$8:$H$64,'Table 2A'!Q$1,0)="","",VLOOKUP($X71,'Table 2A'!$B$8:$H$64,'Table 2A'!Q$1,0))</f>
        <v>#N/A</v>
      </c>
      <c r="W71" s="581" t="e">
        <f>IF(VLOOKUP($X71,'Table 2A'!$B$8:$H$64,'Table 2A'!R$1,0)="","",VLOOKUP($X71,'Table 2A'!$B$8:$H$64,'Table 2A'!R$1,0))</f>
        <v>#N/A</v>
      </c>
      <c r="X71" s="582" t="str">
        <f t="shared" si="0"/>
        <v>A.N.@@._Z.S1311._Z._Z.B.ORWB_E._Z.T.S.V._T._T.XDC.N.EDP2</v>
      </c>
      <c r="Y71" s="582"/>
      <c r="Z71" s="582"/>
      <c r="AA71" s="584" t="str">
        <f>IFERROR(+IF(X71=VLOOKUP(X71,'Table 2A'!$B$8:$B$64,1,0),"OK","check!!!!"),"check!!!!")</f>
        <v>check!!!!</v>
      </c>
      <c r="AB71" s="582" t="str">
        <f>IF('Table 2A'!B48=X71,"ok","check!!!!")</f>
        <v>check!!!!</v>
      </c>
      <c r="AC71" s="585"/>
      <c r="AD71" s="586"/>
      <c r="AE71" s="586"/>
      <c r="AF71" s="586"/>
      <c r="AG71" s="586"/>
      <c r="AH71" s="586"/>
      <c r="AI71" s="586"/>
      <c r="AJ71" s="586"/>
      <c r="AK71" s="586"/>
      <c r="AL71" s="586"/>
      <c r="AM71" s="586"/>
      <c r="AN71" s="586"/>
      <c r="AO71" s="586"/>
    </row>
    <row r="72" spans="1:41">
      <c r="A72" s="582" t="s">
        <v>650</v>
      </c>
      <c r="B72" s="582" t="s">
        <v>651</v>
      </c>
      <c r="C72" s="582" t="s">
        <v>652</v>
      </c>
      <c r="D72" s="582" t="s">
        <v>653</v>
      </c>
      <c r="E72" s="582" t="s">
        <v>694</v>
      </c>
      <c r="F72" s="582" t="s">
        <v>653</v>
      </c>
      <c r="G72" s="582" t="s">
        <v>653</v>
      </c>
      <c r="H72" s="582" t="s">
        <v>655</v>
      </c>
      <c r="I72" s="582" t="s">
        <v>656</v>
      </c>
      <c r="J72" s="582" t="s">
        <v>653</v>
      </c>
      <c r="K72" s="582" t="s">
        <v>653</v>
      </c>
      <c r="L72" s="582" t="s">
        <v>657</v>
      </c>
      <c r="M72" s="582" t="s">
        <v>658</v>
      </c>
      <c r="N72" s="582" t="s">
        <v>659</v>
      </c>
      <c r="O72" s="582" t="s">
        <v>659</v>
      </c>
      <c r="P72" s="582" t="s">
        <v>660</v>
      </c>
      <c r="Q72" s="582" t="s">
        <v>651</v>
      </c>
      <c r="R72" s="582" t="s">
        <v>681</v>
      </c>
      <c r="S72" s="581" t="e">
        <f>IF(VLOOKUP($X72,'Table 2A'!$B$8:$H$64,'Table 2A'!N$1,0)="","",VLOOKUP($X72,'Table 2A'!$B$8:$H$64,'Table 2A'!N$1,0))</f>
        <v>#N/A</v>
      </c>
      <c r="T72" s="581" t="e">
        <f>IF(VLOOKUP($X72,'Table 2A'!$B$8:$H$64,'Table 2A'!O$1,0)="","",VLOOKUP($X72,'Table 2A'!$B$8:$H$64,'Table 2A'!O$1,0))</f>
        <v>#N/A</v>
      </c>
      <c r="U72" s="581" t="e">
        <f>IF(VLOOKUP($X72,'Table 2A'!$B$8:$H$64,'Table 2A'!P$1,0)="","",VLOOKUP($X72,'Table 2A'!$B$8:$H$64,'Table 2A'!P$1,0))</f>
        <v>#N/A</v>
      </c>
      <c r="V72" s="581" t="e">
        <f>IF(VLOOKUP($X72,'Table 2A'!$B$8:$H$64,'Table 2A'!Q$1,0)="","",VLOOKUP($X72,'Table 2A'!$B$8:$H$64,'Table 2A'!Q$1,0))</f>
        <v>#N/A</v>
      </c>
      <c r="W72" s="581" t="e">
        <f>IF(VLOOKUP($X72,'Table 2A'!$B$8:$H$64,'Table 2A'!R$1,0)="","",VLOOKUP($X72,'Table 2A'!$B$8:$H$64,'Table 2A'!R$1,0))</f>
        <v>#N/A</v>
      </c>
      <c r="X72" s="582" t="str">
        <f t="shared" si="0"/>
        <v>A.N.@@._Z.S13112._Z._Z.B.B9._Z._Z.S.V._T._T.XDC.N.EDP2</v>
      </c>
      <c r="Y72" s="582"/>
      <c r="Z72" s="582"/>
      <c r="AA72" s="584" t="str">
        <f>IFERROR(+IF(X72=VLOOKUP(X72,'Table 2A'!$B$8:$B$64,1,0),"OK","check!!!!"),"check!!!!")</f>
        <v>check!!!!</v>
      </c>
      <c r="AB72" s="582" t="str">
        <f>IF('Table 2A'!B49=X72,"ok","check!!!!")</f>
        <v>check!!!!</v>
      </c>
      <c r="AC72" s="585"/>
      <c r="AD72" s="586"/>
      <c r="AE72" s="586"/>
      <c r="AF72" s="586"/>
      <c r="AG72" s="586"/>
      <c r="AH72" s="586"/>
      <c r="AI72" s="586"/>
      <c r="AJ72" s="586"/>
      <c r="AK72" s="586"/>
      <c r="AL72" s="586"/>
      <c r="AM72" s="586"/>
      <c r="AN72" s="586"/>
      <c r="AO72" s="586"/>
    </row>
    <row r="73" spans="1:41">
      <c r="A73" s="582" t="s">
        <v>650</v>
      </c>
      <c r="B73" s="582" t="s">
        <v>651</v>
      </c>
      <c r="C73" s="582" t="s">
        <v>652</v>
      </c>
      <c r="D73" s="582" t="s">
        <v>653</v>
      </c>
      <c r="E73" s="582" t="s">
        <v>694</v>
      </c>
      <c r="F73" s="582" t="s">
        <v>653</v>
      </c>
      <c r="G73" s="582" t="s">
        <v>653</v>
      </c>
      <c r="H73" s="582" t="s">
        <v>655</v>
      </c>
      <c r="I73" s="582" t="s">
        <v>656</v>
      </c>
      <c r="J73" s="582" t="s">
        <v>653</v>
      </c>
      <c r="K73" s="582" t="s">
        <v>653</v>
      </c>
      <c r="L73" s="582" t="s">
        <v>657</v>
      </c>
      <c r="M73" s="582" t="s">
        <v>658</v>
      </c>
      <c r="N73" s="582" t="s">
        <v>659</v>
      </c>
      <c r="O73" s="582" t="s">
        <v>688</v>
      </c>
      <c r="P73" s="582" t="s">
        <v>660</v>
      </c>
      <c r="Q73" s="582" t="s">
        <v>651</v>
      </c>
      <c r="R73" s="582" t="s">
        <v>681</v>
      </c>
      <c r="S73" s="581" t="e">
        <f>IF(VLOOKUP($X73,'Table 2A'!$B$8:$H$64,'Table 2A'!N$1,0)="","",VLOOKUP($X73,'Table 2A'!$B$8:$H$64,'Table 2A'!N$1,0))</f>
        <v>#N/A</v>
      </c>
      <c r="T73" s="581" t="e">
        <f>IF(VLOOKUP($X73,'Table 2A'!$B$8:$H$64,'Table 2A'!O$1,0)="","",VLOOKUP($X73,'Table 2A'!$B$8:$H$64,'Table 2A'!O$1,0))</f>
        <v>#N/A</v>
      </c>
      <c r="U73" s="581" t="e">
        <f>IF(VLOOKUP($X73,'Table 2A'!$B$8:$H$64,'Table 2A'!P$1,0)="","",VLOOKUP($X73,'Table 2A'!$B$8:$H$64,'Table 2A'!P$1,0))</f>
        <v>#N/A</v>
      </c>
      <c r="V73" s="581" t="e">
        <f>IF(VLOOKUP($X73,'Table 2A'!$B$8:$H$64,'Table 2A'!Q$1,0)="","",VLOOKUP($X73,'Table 2A'!$B$8:$H$64,'Table 2A'!Q$1,0))</f>
        <v>#N/A</v>
      </c>
      <c r="W73" s="581" t="e">
        <f>IF(VLOOKUP($X73,'Table 2A'!$B$8:$H$64,'Table 2A'!R$1,0)="","",VLOOKUP($X73,'Table 2A'!$B$8:$H$64,'Table 2A'!R$1,0))</f>
        <v>#N/A</v>
      </c>
      <c r="X73" s="582" t="str">
        <f t="shared" si="0"/>
        <v>A.N.@@._Z.S13112._Z._Z.B.B9._Z._Z.S.V._T.C01.XDC.N.EDP2</v>
      </c>
      <c r="Y73" s="582"/>
      <c r="Z73" s="582"/>
      <c r="AA73" s="584" t="str">
        <f>IFERROR(+IF(X73=VLOOKUP(X73,'Table 2A'!$B$8:$B$64,1,0),"OK","check!!!!"),"check!!!!")</f>
        <v>check!!!!</v>
      </c>
      <c r="AB73" s="582" t="str">
        <f>IF('Table 2A'!B50=X73,"ok","check!!!!")</f>
        <v>check!!!!</v>
      </c>
      <c r="AC73" s="585"/>
      <c r="AD73" s="586"/>
      <c r="AE73" s="586"/>
      <c r="AF73" s="586"/>
      <c r="AG73" s="586"/>
      <c r="AH73" s="586"/>
      <c r="AI73" s="586"/>
      <c r="AJ73" s="586"/>
      <c r="AK73" s="586"/>
      <c r="AL73" s="586"/>
      <c r="AM73" s="586"/>
      <c r="AN73" s="586"/>
      <c r="AO73" s="586"/>
    </row>
    <row r="74" spans="1:41">
      <c r="A74" s="582" t="s">
        <v>650</v>
      </c>
      <c r="B74" s="582" t="s">
        <v>651</v>
      </c>
      <c r="C74" s="582" t="s">
        <v>652</v>
      </c>
      <c r="D74" s="582" t="s">
        <v>653</v>
      </c>
      <c r="E74" s="582" t="s">
        <v>694</v>
      </c>
      <c r="F74" s="582" t="s">
        <v>653</v>
      </c>
      <c r="G74" s="582" t="s">
        <v>653</v>
      </c>
      <c r="H74" s="582" t="s">
        <v>655</v>
      </c>
      <c r="I74" s="582" t="s">
        <v>656</v>
      </c>
      <c r="J74" s="582" t="s">
        <v>653</v>
      </c>
      <c r="K74" s="582" t="s">
        <v>653</v>
      </c>
      <c r="L74" s="582" t="s">
        <v>657</v>
      </c>
      <c r="M74" s="582" t="s">
        <v>658</v>
      </c>
      <c r="N74" s="582" t="s">
        <v>659</v>
      </c>
      <c r="O74" s="582" t="s">
        <v>689</v>
      </c>
      <c r="P74" s="582" t="s">
        <v>660</v>
      </c>
      <c r="Q74" s="582" t="s">
        <v>651</v>
      </c>
      <c r="R74" s="582" t="s">
        <v>681</v>
      </c>
      <c r="S74" s="581" t="e">
        <f>IF(VLOOKUP($X74,'Table 2A'!$B$8:$H$64,'Table 2A'!N$1,0)="","",VLOOKUP($X74,'Table 2A'!$B$8:$H$64,'Table 2A'!N$1,0))</f>
        <v>#N/A</v>
      </c>
      <c r="T74" s="581" t="e">
        <f>IF(VLOOKUP($X74,'Table 2A'!$B$8:$H$64,'Table 2A'!O$1,0)="","",VLOOKUP($X74,'Table 2A'!$B$8:$H$64,'Table 2A'!O$1,0))</f>
        <v>#N/A</v>
      </c>
      <c r="U74" s="581" t="e">
        <f>IF(VLOOKUP($X74,'Table 2A'!$B$8:$H$64,'Table 2A'!P$1,0)="","",VLOOKUP($X74,'Table 2A'!$B$8:$H$64,'Table 2A'!P$1,0))</f>
        <v>#N/A</v>
      </c>
      <c r="V74" s="581" t="e">
        <f>IF(VLOOKUP($X74,'Table 2A'!$B$8:$H$64,'Table 2A'!Q$1,0)="","",VLOOKUP($X74,'Table 2A'!$B$8:$H$64,'Table 2A'!Q$1,0))</f>
        <v>#N/A</v>
      </c>
      <c r="W74" s="581" t="e">
        <f>IF(VLOOKUP($X74,'Table 2A'!$B$8:$H$64,'Table 2A'!R$1,0)="","",VLOOKUP($X74,'Table 2A'!$B$8:$H$64,'Table 2A'!R$1,0))</f>
        <v>#N/A</v>
      </c>
      <c r="X74" s="582" t="str">
        <f t="shared" si="0"/>
        <v>A.N.@@._Z.S13112._Z._Z.B.B9._Z._Z.S.V._T.C02.XDC.N.EDP2</v>
      </c>
      <c r="Y74" s="582"/>
      <c r="Z74" s="582"/>
      <c r="AA74" s="584" t="str">
        <f>IFERROR(+IF(X74=VLOOKUP(X74,'Table 2A'!$B$8:$B$64,1,0),"OK","check!!!!"),"check!!!!")</f>
        <v>check!!!!</v>
      </c>
      <c r="AB74" s="582" t="str">
        <f>IF('Table 2A'!B51=X74,"ok","check!!!!")</f>
        <v>check!!!!</v>
      </c>
      <c r="AC74" s="585"/>
      <c r="AD74" s="586"/>
      <c r="AE74" s="586"/>
      <c r="AF74" s="586"/>
      <c r="AG74" s="586"/>
      <c r="AH74" s="586"/>
      <c r="AI74" s="586"/>
      <c r="AJ74" s="586"/>
      <c r="AK74" s="586"/>
      <c r="AL74" s="586"/>
      <c r="AM74" s="586"/>
      <c r="AN74" s="586"/>
      <c r="AO74" s="586"/>
    </row>
    <row r="75" spans="1:41">
      <c r="A75" s="582" t="s">
        <v>650</v>
      </c>
      <c r="B75" s="582" t="s">
        <v>651</v>
      </c>
      <c r="C75" s="582" t="s">
        <v>652</v>
      </c>
      <c r="D75" s="582" t="s">
        <v>653</v>
      </c>
      <c r="E75" s="582" t="s">
        <v>662</v>
      </c>
      <c r="F75" s="582" t="s">
        <v>653</v>
      </c>
      <c r="G75" s="582" t="s">
        <v>653</v>
      </c>
      <c r="H75" s="582" t="s">
        <v>695</v>
      </c>
      <c r="I75" s="582" t="s">
        <v>696</v>
      </c>
      <c r="J75" s="582" t="s">
        <v>653</v>
      </c>
      <c r="K75" s="582" t="s">
        <v>670</v>
      </c>
      <c r="L75" s="582" t="s">
        <v>657</v>
      </c>
      <c r="M75" s="582" t="s">
        <v>658</v>
      </c>
      <c r="N75" s="582" t="s">
        <v>659</v>
      </c>
      <c r="O75" s="582" t="s">
        <v>659</v>
      </c>
      <c r="P75" s="582" t="s">
        <v>660</v>
      </c>
      <c r="Q75" s="582" t="s">
        <v>651</v>
      </c>
      <c r="R75" s="582" t="s">
        <v>681</v>
      </c>
      <c r="S75" s="581" t="e">
        <f>IF(VLOOKUP($X75,'Table 2A'!$B$8:$H$64,'Table 2A'!N$1,0)="","",VLOOKUP($X75,'Table 2A'!$B$8:$H$64,'Table 2A'!N$1,0))</f>
        <v>#N/A</v>
      </c>
      <c r="T75" s="581" t="e">
        <f>IF(VLOOKUP($X75,'Table 2A'!$B$8:$H$64,'Table 2A'!O$1,0)="","",VLOOKUP($X75,'Table 2A'!$B$8:$H$64,'Table 2A'!O$1,0))</f>
        <v>#N/A</v>
      </c>
      <c r="U75" s="581" t="e">
        <f>IF(VLOOKUP($X75,'Table 2A'!$B$8:$H$64,'Table 2A'!P$1,0)="","",VLOOKUP($X75,'Table 2A'!$B$8:$H$64,'Table 2A'!P$1,0))</f>
        <v>#N/A</v>
      </c>
      <c r="V75" s="581" t="e">
        <f>IF(VLOOKUP($X75,'Table 2A'!$B$8:$H$64,'Table 2A'!Q$1,0)="","",VLOOKUP($X75,'Table 2A'!$B$8:$H$64,'Table 2A'!Q$1,0))</f>
        <v>#N/A</v>
      </c>
      <c r="W75" s="581" t="e">
        <f>IF(VLOOKUP($X75,'Table 2A'!$B$8:$H$64,'Table 2A'!R$1,0)="","",VLOOKUP($X75,'Table 2A'!$B$8:$H$64,'Table 2A'!R$1,0))</f>
        <v>#N/A</v>
      </c>
      <c r="X75" s="582" t="str">
        <f t="shared" si="0"/>
        <v>A.N.@@._Z.S1311._Z._Z._X.OROA._Z.T.S.V._T._T.XDC.N.EDP2</v>
      </c>
      <c r="Y75" s="582"/>
      <c r="Z75" s="582"/>
      <c r="AA75" s="584" t="str">
        <f>IFERROR(+IF(X75=VLOOKUP(X75,'Table 2A'!$B$8:$B$64,1,0),"OK","check!!!!"),"check!!!!")</f>
        <v>check!!!!</v>
      </c>
      <c r="AB75" s="582" t="str">
        <f>IF('Table 2A'!B53=X75,"ok","check!!!!")</f>
        <v>check!!!!</v>
      </c>
      <c r="AC75" s="585"/>
      <c r="AD75" s="586"/>
      <c r="AE75" s="586"/>
      <c r="AF75" s="586"/>
      <c r="AG75" s="586"/>
      <c r="AH75" s="586"/>
      <c r="AI75" s="586"/>
      <c r="AJ75" s="586"/>
      <c r="AK75" s="586"/>
      <c r="AL75" s="586"/>
      <c r="AM75" s="586"/>
      <c r="AN75" s="586"/>
      <c r="AO75" s="586"/>
    </row>
    <row r="76" spans="1:41">
      <c r="A76" s="582" t="s">
        <v>650</v>
      </c>
      <c r="B76" s="582" t="s">
        <v>651</v>
      </c>
      <c r="C76" s="582" t="s">
        <v>652</v>
      </c>
      <c r="D76" s="582" t="s">
        <v>653</v>
      </c>
      <c r="E76" s="582" t="s">
        <v>662</v>
      </c>
      <c r="F76" s="582" t="s">
        <v>653</v>
      </c>
      <c r="G76" s="582" t="s">
        <v>653</v>
      </c>
      <c r="H76" s="582" t="s">
        <v>695</v>
      </c>
      <c r="I76" s="582" t="s">
        <v>696</v>
      </c>
      <c r="J76" s="582" t="s">
        <v>653</v>
      </c>
      <c r="K76" s="582" t="s">
        <v>670</v>
      </c>
      <c r="L76" s="582" t="s">
        <v>657</v>
      </c>
      <c r="M76" s="582" t="s">
        <v>658</v>
      </c>
      <c r="N76" s="582" t="s">
        <v>659</v>
      </c>
      <c r="O76" s="582" t="s">
        <v>688</v>
      </c>
      <c r="P76" s="582" t="s">
        <v>660</v>
      </c>
      <c r="Q76" s="582" t="s">
        <v>651</v>
      </c>
      <c r="R76" s="582" t="s">
        <v>681</v>
      </c>
      <c r="S76" s="581" t="e">
        <f>IF(VLOOKUP($X76,'Table 2A'!$B$8:$H$64,'Table 2A'!N$1,0)="","",VLOOKUP($X76,'Table 2A'!$B$8:$H$64,'Table 2A'!N$1,0))</f>
        <v>#N/A</v>
      </c>
      <c r="T76" s="581" t="e">
        <f>IF(VLOOKUP($X76,'Table 2A'!$B$8:$H$64,'Table 2A'!O$1,0)="","",VLOOKUP($X76,'Table 2A'!$B$8:$H$64,'Table 2A'!O$1,0))</f>
        <v>#N/A</v>
      </c>
      <c r="U76" s="581" t="e">
        <f>IF(VLOOKUP($X76,'Table 2A'!$B$8:$H$64,'Table 2A'!P$1,0)="","",VLOOKUP($X76,'Table 2A'!$B$8:$H$64,'Table 2A'!P$1,0))</f>
        <v>#N/A</v>
      </c>
      <c r="V76" s="581" t="e">
        <f>IF(VLOOKUP($X76,'Table 2A'!$B$8:$H$64,'Table 2A'!Q$1,0)="","",VLOOKUP($X76,'Table 2A'!$B$8:$H$64,'Table 2A'!Q$1,0))</f>
        <v>#N/A</v>
      </c>
      <c r="W76" s="581" t="e">
        <f>IF(VLOOKUP($X76,'Table 2A'!$B$8:$H$64,'Table 2A'!R$1,0)="","",VLOOKUP($X76,'Table 2A'!$B$8:$H$64,'Table 2A'!R$1,0))</f>
        <v>#N/A</v>
      </c>
      <c r="X76" s="582" t="str">
        <f t="shared" si="0"/>
        <v>A.N.@@._Z.S1311._Z._Z._X.OROA._Z.T.S.V._T.C01.XDC.N.EDP2</v>
      </c>
      <c r="Y76" s="582"/>
      <c r="Z76" s="582"/>
      <c r="AA76" s="584" t="str">
        <f>IFERROR(+IF(X76=VLOOKUP(X76,'Table 2A'!$B$8:$B$64,1,0),"OK","check!!!!"),"check!!!!")</f>
        <v>check!!!!</v>
      </c>
      <c r="AB76" s="582" t="str">
        <f>IF('Table 2A'!B54=X76,"ok","check!!!!")</f>
        <v>check!!!!</v>
      </c>
      <c r="AC76" s="585"/>
      <c r="AD76" s="586"/>
      <c r="AE76" s="586"/>
      <c r="AF76" s="586"/>
      <c r="AG76" s="586"/>
      <c r="AH76" s="586"/>
      <c r="AI76" s="586"/>
      <c r="AJ76" s="586"/>
      <c r="AK76" s="586"/>
      <c r="AL76" s="586"/>
      <c r="AM76" s="586"/>
      <c r="AN76" s="586"/>
      <c r="AO76" s="586"/>
    </row>
    <row r="77" spans="1:41">
      <c r="A77" s="582" t="s">
        <v>650</v>
      </c>
      <c r="B77" s="582" t="s">
        <v>651</v>
      </c>
      <c r="C77" s="582" t="s">
        <v>652</v>
      </c>
      <c r="D77" s="582" t="s">
        <v>653</v>
      </c>
      <c r="E77" s="582" t="s">
        <v>662</v>
      </c>
      <c r="F77" s="582" t="s">
        <v>653</v>
      </c>
      <c r="G77" s="582" t="s">
        <v>653</v>
      </c>
      <c r="H77" s="582" t="s">
        <v>695</v>
      </c>
      <c r="I77" s="582" t="s">
        <v>696</v>
      </c>
      <c r="J77" s="582" t="s">
        <v>653</v>
      </c>
      <c r="K77" s="582" t="s">
        <v>670</v>
      </c>
      <c r="L77" s="582" t="s">
        <v>657</v>
      </c>
      <c r="M77" s="582" t="s">
        <v>658</v>
      </c>
      <c r="N77" s="582" t="s">
        <v>659</v>
      </c>
      <c r="O77" s="582" t="s">
        <v>689</v>
      </c>
      <c r="P77" s="582" t="s">
        <v>660</v>
      </c>
      <c r="Q77" s="582" t="s">
        <v>651</v>
      </c>
      <c r="R77" s="582" t="s">
        <v>681</v>
      </c>
      <c r="S77" s="581" t="e">
        <f>IF(VLOOKUP($X77,'Table 2A'!$B$8:$H$64,'Table 2A'!N$1,0)="","",VLOOKUP($X77,'Table 2A'!$B$8:$H$64,'Table 2A'!N$1,0))</f>
        <v>#N/A</v>
      </c>
      <c r="T77" s="581" t="e">
        <f>IF(VLOOKUP($X77,'Table 2A'!$B$8:$H$64,'Table 2A'!O$1,0)="","",VLOOKUP($X77,'Table 2A'!$B$8:$H$64,'Table 2A'!O$1,0))</f>
        <v>#N/A</v>
      </c>
      <c r="U77" s="581" t="e">
        <f>IF(VLOOKUP($X77,'Table 2A'!$B$8:$H$64,'Table 2A'!P$1,0)="","",VLOOKUP($X77,'Table 2A'!$B$8:$H$64,'Table 2A'!P$1,0))</f>
        <v>#N/A</v>
      </c>
      <c r="V77" s="581" t="e">
        <f>IF(VLOOKUP($X77,'Table 2A'!$B$8:$H$64,'Table 2A'!Q$1,0)="","",VLOOKUP($X77,'Table 2A'!$B$8:$H$64,'Table 2A'!Q$1,0))</f>
        <v>#N/A</v>
      </c>
      <c r="W77" s="581" t="e">
        <f>IF(VLOOKUP($X77,'Table 2A'!$B$8:$H$64,'Table 2A'!R$1,0)="","",VLOOKUP($X77,'Table 2A'!$B$8:$H$64,'Table 2A'!R$1,0))</f>
        <v>#N/A</v>
      </c>
      <c r="X77" s="582" t="str">
        <f t="shared" si="0"/>
        <v>A.N.@@._Z.S1311._Z._Z._X.OROA._Z.T.S.V._T.C02.XDC.N.EDP2</v>
      </c>
      <c r="Y77" s="582"/>
      <c r="Z77" s="582"/>
      <c r="AA77" s="584" t="str">
        <f>IFERROR(+IF(X77=VLOOKUP(X77,'Table 2A'!$B$8:$B$64,1,0),"OK","check!!!!"),"check!!!!")</f>
        <v>check!!!!</v>
      </c>
      <c r="AB77" s="582" t="str">
        <f>IF('Table 2A'!B59=X77,"ok","check!!!!")</f>
        <v>check!!!!</v>
      </c>
      <c r="AC77" s="585"/>
      <c r="AD77" s="586"/>
      <c r="AE77" s="586"/>
      <c r="AF77" s="586"/>
      <c r="AG77" s="586"/>
      <c r="AH77" s="586"/>
      <c r="AI77" s="586"/>
      <c r="AJ77" s="586"/>
      <c r="AK77" s="586"/>
      <c r="AL77" s="586"/>
      <c r="AM77" s="586"/>
      <c r="AN77" s="586"/>
      <c r="AO77" s="586"/>
    </row>
    <row r="78" spans="1:41">
      <c r="A78" s="582" t="s">
        <v>650</v>
      </c>
      <c r="B78" s="582" t="s">
        <v>651</v>
      </c>
      <c r="C78" s="582" t="s">
        <v>652</v>
      </c>
      <c r="D78" s="582" t="s">
        <v>653</v>
      </c>
      <c r="E78" s="582" t="s">
        <v>662</v>
      </c>
      <c r="F78" s="582" t="s">
        <v>653</v>
      </c>
      <c r="G78" s="582" t="s">
        <v>653</v>
      </c>
      <c r="H78" s="582" t="s">
        <v>695</v>
      </c>
      <c r="I78" s="582" t="s">
        <v>696</v>
      </c>
      <c r="J78" s="582" t="s">
        <v>653</v>
      </c>
      <c r="K78" s="582" t="s">
        <v>670</v>
      </c>
      <c r="L78" s="582" t="s">
        <v>657</v>
      </c>
      <c r="M78" s="582" t="s">
        <v>658</v>
      </c>
      <c r="N78" s="582" t="s">
        <v>659</v>
      </c>
      <c r="O78" s="582" t="s">
        <v>697</v>
      </c>
      <c r="P78" s="582" t="s">
        <v>660</v>
      </c>
      <c r="Q78" s="582" t="s">
        <v>651</v>
      </c>
      <c r="R78" s="582" t="s">
        <v>681</v>
      </c>
      <c r="S78" s="581" t="e">
        <f>IF(VLOOKUP($X78,'Table 2A'!$B$8:$H$64,'Table 2A'!N$1,0)="","",VLOOKUP($X78,'Table 2A'!$B$8:$H$64,'Table 2A'!N$1,0))</f>
        <v>#N/A</v>
      </c>
      <c r="T78" s="581" t="e">
        <f>IF(VLOOKUP($X78,'Table 2A'!$B$8:$H$64,'Table 2A'!O$1,0)="","",VLOOKUP($X78,'Table 2A'!$B$8:$H$64,'Table 2A'!O$1,0))</f>
        <v>#N/A</v>
      </c>
      <c r="U78" s="581" t="e">
        <f>IF(VLOOKUP($X78,'Table 2A'!$B$8:$H$64,'Table 2A'!P$1,0)="","",VLOOKUP($X78,'Table 2A'!$B$8:$H$64,'Table 2A'!P$1,0))</f>
        <v>#N/A</v>
      </c>
      <c r="V78" s="581" t="e">
        <f>IF(VLOOKUP($X78,'Table 2A'!$B$8:$H$64,'Table 2A'!Q$1,0)="","",VLOOKUP($X78,'Table 2A'!$B$8:$H$64,'Table 2A'!Q$1,0))</f>
        <v>#N/A</v>
      </c>
      <c r="W78" s="581" t="e">
        <f>IF(VLOOKUP($X78,'Table 2A'!$B$8:$H$64,'Table 2A'!R$1,0)="","",VLOOKUP($X78,'Table 2A'!$B$8:$H$64,'Table 2A'!R$1,0))</f>
        <v>#N/A</v>
      </c>
      <c r="X78" s="582" t="str">
        <f t="shared" si="0"/>
        <v>A.N.@@._Z.S1311._Z._Z._X.OROA._Z.T.S.V._T.C03.XDC.N.EDP2</v>
      </c>
      <c r="Y78" s="582"/>
      <c r="Z78" s="582"/>
      <c r="AA78" s="584" t="str">
        <f>IFERROR(+IF(X78=VLOOKUP(X78,'Table 2A'!$B$8:$B$64,1,0),"OK","check!!!!"),"check!!!!")</f>
        <v>check!!!!</v>
      </c>
      <c r="AB78" s="582" t="str">
        <f>IF('Table 2A'!B60=X78,"ok","check!!!!")</f>
        <v>check!!!!</v>
      </c>
      <c r="AC78" s="585"/>
      <c r="AD78" s="586"/>
      <c r="AE78" s="586"/>
      <c r="AF78" s="586"/>
      <c r="AG78" s="586"/>
      <c r="AH78" s="586"/>
      <c r="AI78" s="586"/>
      <c r="AJ78" s="586"/>
      <c r="AK78" s="586"/>
      <c r="AL78" s="586"/>
      <c r="AM78" s="586"/>
      <c r="AN78" s="586"/>
      <c r="AO78" s="586"/>
    </row>
    <row r="79" spans="1:41">
      <c r="A79" s="582" t="s">
        <v>650</v>
      </c>
      <c r="B79" s="582" t="s">
        <v>651</v>
      </c>
      <c r="C79" s="582" t="s">
        <v>652</v>
      </c>
      <c r="D79" s="582" t="s">
        <v>653</v>
      </c>
      <c r="E79" s="582" t="s">
        <v>662</v>
      </c>
      <c r="F79" s="582" t="s">
        <v>653</v>
      </c>
      <c r="G79" s="582" t="s">
        <v>653</v>
      </c>
      <c r="H79" s="582" t="s">
        <v>695</v>
      </c>
      <c r="I79" s="582" t="s">
        <v>696</v>
      </c>
      <c r="J79" s="582" t="s">
        <v>653</v>
      </c>
      <c r="K79" s="582" t="s">
        <v>670</v>
      </c>
      <c r="L79" s="582" t="s">
        <v>657</v>
      </c>
      <c r="M79" s="582" t="s">
        <v>658</v>
      </c>
      <c r="N79" s="582" t="s">
        <v>659</v>
      </c>
      <c r="O79" s="582" t="s">
        <v>698</v>
      </c>
      <c r="P79" s="582" t="s">
        <v>660</v>
      </c>
      <c r="Q79" s="582" t="s">
        <v>651</v>
      </c>
      <c r="R79" s="582" t="s">
        <v>681</v>
      </c>
      <c r="S79" s="581" t="e">
        <f>IF(VLOOKUP($X79,'Table 2A'!$B$8:$H$64,'Table 2A'!N$1,0)="","",VLOOKUP($X79,'Table 2A'!$B$8:$H$64,'Table 2A'!N$1,0))</f>
        <v>#N/A</v>
      </c>
      <c r="T79" s="581" t="e">
        <f>IF(VLOOKUP($X79,'Table 2A'!$B$8:$H$64,'Table 2A'!O$1,0)="","",VLOOKUP($X79,'Table 2A'!$B$8:$H$64,'Table 2A'!O$1,0))</f>
        <v>#N/A</v>
      </c>
      <c r="U79" s="581" t="e">
        <f>IF(VLOOKUP($X79,'Table 2A'!$B$8:$H$64,'Table 2A'!P$1,0)="","",VLOOKUP($X79,'Table 2A'!$B$8:$H$64,'Table 2A'!P$1,0))</f>
        <v>#N/A</v>
      </c>
      <c r="V79" s="581" t="e">
        <f>IF(VLOOKUP($X79,'Table 2A'!$B$8:$H$64,'Table 2A'!Q$1,0)="","",VLOOKUP($X79,'Table 2A'!$B$8:$H$64,'Table 2A'!Q$1,0))</f>
        <v>#N/A</v>
      </c>
      <c r="W79" s="581" t="e">
        <f>IF(VLOOKUP($X79,'Table 2A'!$B$8:$H$64,'Table 2A'!R$1,0)="","",VLOOKUP($X79,'Table 2A'!$B$8:$H$64,'Table 2A'!R$1,0))</f>
        <v>#N/A</v>
      </c>
      <c r="X79" s="582" t="str">
        <f t="shared" si="0"/>
        <v>A.N.@@._Z.S1311._Z._Z._X.OROA._Z.T.S.V._T.C04.XDC.N.EDP2</v>
      </c>
      <c r="Y79" s="582"/>
      <c r="Z79" s="582"/>
      <c r="AA79" s="584" t="str">
        <f>IFERROR(+IF(X79=VLOOKUP(X79,'Table 2A'!$B$8:$B$64,1,0),"OK","check!!!!"),"check!!!!")</f>
        <v>check!!!!</v>
      </c>
      <c r="AB79" s="582" t="str">
        <f>IF('Table 2A'!B61=X79,"ok","check!!!!")</f>
        <v>check!!!!</v>
      </c>
      <c r="AC79" s="585"/>
      <c r="AD79" s="586"/>
      <c r="AE79" s="586"/>
      <c r="AF79" s="586"/>
      <c r="AG79" s="586"/>
      <c r="AH79" s="586"/>
      <c r="AI79" s="586"/>
      <c r="AJ79" s="586"/>
      <c r="AK79" s="586"/>
      <c r="AL79" s="586"/>
      <c r="AM79" s="586"/>
      <c r="AN79" s="586"/>
      <c r="AO79" s="586"/>
    </row>
    <row r="80" spans="1:41">
      <c r="A80" s="582" t="s">
        <v>650</v>
      </c>
      <c r="B80" s="582" t="s">
        <v>651</v>
      </c>
      <c r="C80" s="582" t="s">
        <v>652</v>
      </c>
      <c r="D80" s="582" t="s">
        <v>653</v>
      </c>
      <c r="E80" s="582" t="s">
        <v>662</v>
      </c>
      <c r="F80" s="582" t="s">
        <v>653</v>
      </c>
      <c r="G80" s="582" t="s">
        <v>653</v>
      </c>
      <c r="H80" s="582" t="s">
        <v>695</v>
      </c>
      <c r="I80" s="582" t="s">
        <v>696</v>
      </c>
      <c r="J80" s="582" t="s">
        <v>653</v>
      </c>
      <c r="K80" s="582" t="s">
        <v>670</v>
      </c>
      <c r="L80" s="582" t="s">
        <v>657</v>
      </c>
      <c r="M80" s="582" t="s">
        <v>658</v>
      </c>
      <c r="N80" s="582" t="s">
        <v>659</v>
      </c>
      <c r="O80" s="582" t="s">
        <v>699</v>
      </c>
      <c r="P80" s="582" t="s">
        <v>660</v>
      </c>
      <c r="Q80" s="582" t="s">
        <v>651</v>
      </c>
      <c r="R80" s="582" t="s">
        <v>681</v>
      </c>
      <c r="S80" s="581" t="e">
        <f>IF(VLOOKUP($X80,'Table 2A'!$B$8:$H$64,'Table 2A'!N$1,0)="","",VLOOKUP($X80,'Table 2A'!$B$8:$H$64,'Table 2A'!N$1,0))</f>
        <v>#N/A</v>
      </c>
      <c r="T80" s="581" t="e">
        <f>IF(VLOOKUP($X80,'Table 2A'!$B$8:$H$64,'Table 2A'!O$1,0)="","",VLOOKUP($X80,'Table 2A'!$B$8:$H$64,'Table 2A'!O$1,0))</f>
        <v>#N/A</v>
      </c>
      <c r="U80" s="581" t="e">
        <f>IF(VLOOKUP($X80,'Table 2A'!$B$8:$H$64,'Table 2A'!P$1,0)="","",VLOOKUP($X80,'Table 2A'!$B$8:$H$64,'Table 2A'!P$1,0))</f>
        <v>#N/A</v>
      </c>
      <c r="V80" s="581" t="e">
        <f>IF(VLOOKUP($X80,'Table 2A'!$B$8:$H$64,'Table 2A'!Q$1,0)="","",VLOOKUP($X80,'Table 2A'!$B$8:$H$64,'Table 2A'!Q$1,0))</f>
        <v>#N/A</v>
      </c>
      <c r="W80" s="581" t="e">
        <f>IF(VLOOKUP($X80,'Table 2A'!$B$8:$H$64,'Table 2A'!R$1,0)="","",VLOOKUP($X80,'Table 2A'!$B$8:$H$64,'Table 2A'!R$1,0))</f>
        <v>#N/A</v>
      </c>
      <c r="X80" s="582" t="str">
        <f t="shared" si="0"/>
        <v>A.N.@@._Z.S1311._Z._Z._X.OROA._Z.T.S.V._T.C05.XDC.N.EDP2</v>
      </c>
      <c r="Y80" s="582"/>
      <c r="Z80" s="582"/>
      <c r="AA80" s="584" t="str">
        <f>IFERROR(+IF(X80=VLOOKUP(X80,'Table 2A'!$B$8:$B$64,1,0),"OK","check!!!!"),"check!!!!")</f>
        <v>check!!!!</v>
      </c>
      <c r="AB80" s="582" t="str">
        <f>IF('Table 2A'!B62=X80,"ok","check!!!!")</f>
        <v>check!!!!</v>
      </c>
      <c r="AC80" s="585"/>
      <c r="AD80" s="586"/>
      <c r="AE80" s="586"/>
      <c r="AF80" s="586"/>
      <c r="AG80" s="586"/>
      <c r="AH80" s="586"/>
      <c r="AI80" s="586"/>
      <c r="AJ80" s="586"/>
      <c r="AK80" s="586"/>
      <c r="AL80" s="586"/>
      <c r="AM80" s="586"/>
      <c r="AN80" s="586"/>
      <c r="AO80" s="586"/>
    </row>
    <row r="81" spans="1:41">
      <c r="A81" s="582" t="s">
        <v>650</v>
      </c>
      <c r="B81" s="582" t="s">
        <v>651</v>
      </c>
      <c r="C81" s="582" t="s">
        <v>652</v>
      </c>
      <c r="D81" s="582" t="s">
        <v>653</v>
      </c>
      <c r="E81" s="582" t="s">
        <v>662</v>
      </c>
      <c r="F81" s="582" t="s">
        <v>653</v>
      </c>
      <c r="G81" s="582" t="s">
        <v>653</v>
      </c>
      <c r="H81" s="582" t="s">
        <v>655</v>
      </c>
      <c r="I81" s="582" t="s">
        <v>656</v>
      </c>
      <c r="J81" s="582" t="s">
        <v>653</v>
      </c>
      <c r="K81" s="582" t="s">
        <v>653</v>
      </c>
      <c r="L81" s="582" t="s">
        <v>657</v>
      </c>
      <c r="M81" s="582" t="s">
        <v>658</v>
      </c>
      <c r="N81" s="582" t="s">
        <v>659</v>
      </c>
      <c r="O81" s="582" t="s">
        <v>659</v>
      </c>
      <c r="P81" s="582" t="s">
        <v>660</v>
      </c>
      <c r="Q81" s="582" t="s">
        <v>651</v>
      </c>
      <c r="R81" s="582" t="s">
        <v>681</v>
      </c>
      <c r="S81" s="581" t="e">
        <f>IF(VLOOKUP($X81,'Table 2A'!$B$8:$H$64,'Table 2A'!N$1,0)="","",VLOOKUP($X81,'Table 2A'!$B$8:$H$64,'Table 2A'!N$1,0))</f>
        <v>#N/A</v>
      </c>
      <c r="T81" s="581" t="e">
        <f>IF(VLOOKUP($X81,'Table 2A'!$B$8:$H$64,'Table 2A'!O$1,0)="","",VLOOKUP($X81,'Table 2A'!$B$8:$H$64,'Table 2A'!O$1,0))</f>
        <v>#N/A</v>
      </c>
      <c r="U81" s="581" t="e">
        <f>IF(VLOOKUP($X81,'Table 2A'!$B$8:$H$64,'Table 2A'!P$1,0)="","",VLOOKUP($X81,'Table 2A'!$B$8:$H$64,'Table 2A'!P$1,0))</f>
        <v>#N/A</v>
      </c>
      <c r="V81" s="581" t="e">
        <f>IF(VLOOKUP($X81,'Table 2A'!$B$8:$H$64,'Table 2A'!Q$1,0)="","",VLOOKUP($X81,'Table 2A'!$B$8:$H$64,'Table 2A'!Q$1,0))</f>
        <v>#N/A</v>
      </c>
      <c r="W81" s="581" t="e">
        <f>IF(VLOOKUP($X81,'Table 2A'!$B$8:$H$64,'Table 2A'!R$1,0)="","",VLOOKUP($X81,'Table 2A'!$B$8:$H$64,'Table 2A'!R$1,0))</f>
        <v>#N/A</v>
      </c>
      <c r="X81" s="582" t="str">
        <f t="shared" si="0"/>
        <v>A.N.@@._Z.S1311._Z._Z.B.B9._Z._Z.S.V._T._T.XDC.N.EDP2</v>
      </c>
      <c r="Y81" s="582"/>
      <c r="Z81" s="582"/>
      <c r="AA81" s="584" t="str">
        <f>IFERROR(+IF(X81=VLOOKUP(X81,'Table 2A'!$B$8:$B$64,1,0),"OK","check!!!!"),"check!!!!")</f>
        <v>check!!!!</v>
      </c>
      <c r="AB81" s="582" t="str">
        <f>IF('Table 2A'!B64=X81,"ok","check!!!!")</f>
        <v>check!!!!</v>
      </c>
      <c r="AC81" s="585"/>
      <c r="AD81" s="586"/>
      <c r="AE81" s="586"/>
      <c r="AF81" s="586"/>
      <c r="AG81" s="586"/>
      <c r="AH81" s="586"/>
      <c r="AI81" s="586"/>
      <c r="AJ81" s="586"/>
      <c r="AK81" s="586"/>
      <c r="AL81" s="586"/>
      <c r="AM81" s="586"/>
      <c r="AN81" s="586"/>
      <c r="AO81" s="586"/>
    </row>
    <row r="82" spans="1:41">
      <c r="A82" s="582" t="s">
        <v>650</v>
      </c>
      <c r="B82" s="582" t="s">
        <v>651</v>
      </c>
      <c r="C82" s="582" t="s">
        <v>652</v>
      </c>
      <c r="D82" s="582" t="s">
        <v>653</v>
      </c>
      <c r="E82" s="582" t="s">
        <v>663</v>
      </c>
      <c r="F82" s="582" t="s">
        <v>653</v>
      </c>
      <c r="G82" s="582" t="s">
        <v>653</v>
      </c>
      <c r="H82" s="582" t="s">
        <v>655</v>
      </c>
      <c r="I82" s="582" t="s">
        <v>680</v>
      </c>
      <c r="J82" s="582" t="s">
        <v>653</v>
      </c>
      <c r="K82" s="582" t="s">
        <v>670</v>
      </c>
      <c r="L82" s="582" t="s">
        <v>657</v>
      </c>
      <c r="M82" s="582" t="s">
        <v>658</v>
      </c>
      <c r="N82" s="582" t="s">
        <v>659</v>
      </c>
      <c r="O82" s="582" t="s">
        <v>659</v>
      </c>
      <c r="P82" s="582" t="s">
        <v>660</v>
      </c>
      <c r="Q82" s="582" t="s">
        <v>651</v>
      </c>
      <c r="R82" s="582" t="s">
        <v>681</v>
      </c>
      <c r="S82" s="587" t="e">
        <f>IF(VLOOKUP($X82,'Table 2B'!$B$8:$H$43,'Table 2B'!N$1,0)="","",VLOOKUP($X82,'Table 2B'!$B$8:$H$43,'Table 2B'!N$1,0))</f>
        <v>#N/A</v>
      </c>
      <c r="T82" s="587" t="e">
        <f>IF(VLOOKUP($X82,'Table 2B'!$B$8:$H$43,'Table 2B'!O$1,0)="","",VLOOKUP($X82,'Table 2B'!$B$8:$H$43,'Table 2B'!O$1,0))</f>
        <v>#N/A</v>
      </c>
      <c r="U82" s="587" t="e">
        <f>IF(VLOOKUP($X82,'Table 2B'!$B$8:$H$43,'Table 2B'!P$1,0)="","",VLOOKUP($X82,'Table 2B'!$B$8:$H$43,'Table 2B'!P$1,0))</f>
        <v>#N/A</v>
      </c>
      <c r="V82" s="587" t="e">
        <f>IF(VLOOKUP($X82,'Table 2B'!$B$8:$H$43,'Table 2B'!Q$1,0)="","",VLOOKUP($X82,'Table 2B'!$B$8:$H$43,'Table 2B'!Q$1,0))</f>
        <v>#N/A</v>
      </c>
      <c r="W82" s="587" t="e">
        <f>IF(VLOOKUP($X82,'Table 2B'!$B$8:$H$43,'Table 2B'!R$1,0)="","",VLOOKUP($X82,'Table 2B'!$B$8:$H$43,'Table 2B'!R$1,0))</f>
        <v>#N/A</v>
      </c>
      <c r="X82" s="582" t="str">
        <f t="shared" si="0"/>
        <v>A.N.@@._Z.S1312._Z._Z.B.ORWB._Z.T.S.V._T._T.XDC.N.EDP2</v>
      </c>
      <c r="Y82" s="582"/>
      <c r="Z82" s="582"/>
      <c r="AA82" s="584" t="str">
        <f>IFERROR(+IF(X82=VLOOKUP(X82,'Table 2B'!$B$8:$B$43,1,0),"OK","check!!!!"),"check!!!!")</f>
        <v>check!!!!</v>
      </c>
      <c r="AB82" s="582" t="str">
        <f>IF('Table 2B'!B8=X82,"ok","check!!!!")</f>
        <v>check!!!!</v>
      </c>
      <c r="AC82" s="585"/>
      <c r="AD82" s="586"/>
      <c r="AE82" s="586"/>
      <c r="AF82" s="586"/>
      <c r="AG82" s="586"/>
      <c r="AH82" s="586"/>
      <c r="AI82" s="586"/>
      <c r="AJ82" s="586"/>
      <c r="AK82" s="586"/>
      <c r="AL82" s="586"/>
      <c r="AM82" s="586"/>
      <c r="AN82" s="586"/>
      <c r="AO82" s="586"/>
    </row>
    <row r="83" spans="1:41">
      <c r="A83" s="582" t="s">
        <v>650</v>
      </c>
      <c r="B83" s="582" t="s">
        <v>651</v>
      </c>
      <c r="C83" s="582" t="s">
        <v>652</v>
      </c>
      <c r="D83" s="582" t="s">
        <v>653</v>
      </c>
      <c r="E83" s="582" t="s">
        <v>663</v>
      </c>
      <c r="F83" s="582" t="s">
        <v>653</v>
      </c>
      <c r="G83" s="582" t="s">
        <v>653</v>
      </c>
      <c r="H83" s="582" t="s">
        <v>655</v>
      </c>
      <c r="I83" s="582" t="s">
        <v>671</v>
      </c>
      <c r="J83" s="582" t="s">
        <v>671</v>
      </c>
      <c r="K83" s="582" t="s">
        <v>670</v>
      </c>
      <c r="L83" s="582" t="s">
        <v>657</v>
      </c>
      <c r="M83" s="582" t="s">
        <v>658</v>
      </c>
      <c r="N83" s="582" t="s">
        <v>659</v>
      </c>
      <c r="O83" s="582" t="s">
        <v>659</v>
      </c>
      <c r="P83" s="582" t="s">
        <v>660</v>
      </c>
      <c r="Q83" s="582" t="s">
        <v>651</v>
      </c>
      <c r="R83" s="582" t="s">
        <v>681</v>
      </c>
      <c r="S83" s="587" t="e">
        <f>IF(VLOOKUP($X83,'Table 2B'!$B$8:$H$43,'Table 2B'!N$1,0)="","",VLOOKUP($X83,'Table 2B'!$B$8:$H$43,'Table 2B'!N$1,0))</f>
        <v>#N/A</v>
      </c>
      <c r="T83" s="587" t="e">
        <f>IF(VLOOKUP($X83,'Table 2B'!$B$8:$H$43,'Table 2B'!O$1,0)="","",VLOOKUP($X83,'Table 2B'!$B$8:$H$43,'Table 2B'!O$1,0))</f>
        <v>#N/A</v>
      </c>
      <c r="U83" s="587" t="e">
        <f>IF(VLOOKUP($X83,'Table 2B'!$B$8:$H$43,'Table 2B'!P$1,0)="","",VLOOKUP($X83,'Table 2B'!$B$8:$H$43,'Table 2B'!P$1,0))</f>
        <v>#N/A</v>
      </c>
      <c r="V83" s="587" t="e">
        <f>IF(VLOOKUP($X83,'Table 2B'!$B$8:$H$43,'Table 2B'!Q$1,0)="","",VLOOKUP($X83,'Table 2B'!$B$8:$H$43,'Table 2B'!Q$1,0))</f>
        <v>#N/A</v>
      </c>
      <c r="W83" s="587" t="e">
        <f>IF(VLOOKUP($X83,'Table 2B'!$B$8:$H$43,'Table 2B'!R$1,0)="","",VLOOKUP($X83,'Table 2B'!$B$8:$H$43,'Table 2B'!R$1,0))</f>
        <v>#N/A</v>
      </c>
      <c r="X83" s="582" t="str">
        <f t="shared" si="0"/>
        <v>A.N.@@._Z.S1312._Z._Z.B.F.F.T.S.V._T._T.XDC.N.EDP2</v>
      </c>
      <c r="Y83" s="582"/>
      <c r="Z83" s="582"/>
      <c r="AA83" s="584" t="str">
        <f>IFERROR(+IF(X83=VLOOKUP(X83,'Table 2B'!$B$8:$B$43,1,0),"OK","check!!!!"),"check!!!!")</f>
        <v>check!!!!</v>
      </c>
      <c r="AB83" s="582" t="str">
        <f>IF('Table 2B'!B11=X83,"ok","check!!!!")</f>
        <v>check!!!!</v>
      </c>
      <c r="AC83" s="585"/>
      <c r="AD83" s="586"/>
      <c r="AE83" s="586"/>
      <c r="AF83" s="586"/>
      <c r="AG83" s="586"/>
      <c r="AH83" s="586"/>
      <c r="AI83" s="586"/>
      <c r="AJ83" s="586"/>
      <c r="AK83" s="586"/>
      <c r="AL83" s="586"/>
      <c r="AM83" s="586"/>
      <c r="AN83" s="586"/>
      <c r="AO83" s="586"/>
    </row>
    <row r="84" spans="1:41">
      <c r="A84" s="582" t="s">
        <v>650</v>
      </c>
      <c r="B84" s="582" t="s">
        <v>651</v>
      </c>
      <c r="C84" s="582" t="s">
        <v>652</v>
      </c>
      <c r="D84" s="582" t="s">
        <v>653</v>
      </c>
      <c r="E84" s="582" t="s">
        <v>663</v>
      </c>
      <c r="F84" s="582" t="s">
        <v>653</v>
      </c>
      <c r="G84" s="582" t="s">
        <v>651</v>
      </c>
      <c r="H84" s="582" t="s">
        <v>650</v>
      </c>
      <c r="I84" s="582" t="s">
        <v>671</v>
      </c>
      <c r="J84" s="582" t="s">
        <v>674</v>
      </c>
      <c r="K84" s="582" t="s">
        <v>670</v>
      </c>
      <c r="L84" s="582" t="s">
        <v>657</v>
      </c>
      <c r="M84" s="582" t="s">
        <v>658</v>
      </c>
      <c r="N84" s="582" t="s">
        <v>659</v>
      </c>
      <c r="O84" s="582" t="s">
        <v>659</v>
      </c>
      <c r="P84" s="582" t="s">
        <v>660</v>
      </c>
      <c r="Q84" s="582" t="s">
        <v>651</v>
      </c>
      <c r="R84" s="582" t="s">
        <v>681</v>
      </c>
      <c r="S84" s="587" t="e">
        <f>IF(VLOOKUP($X84,'Table 2B'!$B$8:$H$43,'Table 2B'!N$1,0)="","",VLOOKUP($X84,'Table 2B'!$B$8:$H$43,'Table 2B'!N$1,0))</f>
        <v>#N/A</v>
      </c>
      <c r="T84" s="587" t="e">
        <f>IF(VLOOKUP($X84,'Table 2B'!$B$8:$H$43,'Table 2B'!O$1,0)="","",VLOOKUP($X84,'Table 2B'!$B$8:$H$43,'Table 2B'!O$1,0))</f>
        <v>#N/A</v>
      </c>
      <c r="U84" s="587" t="e">
        <f>IF(VLOOKUP($X84,'Table 2B'!$B$8:$H$43,'Table 2B'!P$1,0)="","",VLOOKUP($X84,'Table 2B'!$B$8:$H$43,'Table 2B'!P$1,0))</f>
        <v>#N/A</v>
      </c>
      <c r="V84" s="587" t="e">
        <f>IF(VLOOKUP($X84,'Table 2B'!$B$8:$H$43,'Table 2B'!Q$1,0)="","",VLOOKUP($X84,'Table 2B'!$B$8:$H$43,'Table 2B'!Q$1,0))</f>
        <v>#N/A</v>
      </c>
      <c r="W84" s="587" t="e">
        <f>IF(VLOOKUP($X84,'Table 2B'!$B$8:$H$43,'Table 2B'!R$1,0)="","",VLOOKUP($X84,'Table 2B'!$B$8:$H$43,'Table 2B'!R$1,0))</f>
        <v>#N/A</v>
      </c>
      <c r="X84" s="582" t="str">
        <f t="shared" si="0"/>
        <v>A.N.@@._Z.S1312._Z.N.A.F.F4.T.S.V._T._T.XDC.N.EDP2</v>
      </c>
      <c r="Y84" s="582"/>
      <c r="Z84" s="582"/>
      <c r="AA84" s="584" t="str">
        <f>IFERROR(+IF(X84=VLOOKUP(X84,'Table 2B'!$B$8:$B$43,1,0),"OK","check!!!!"),"check!!!!")</f>
        <v>check!!!!</v>
      </c>
      <c r="AB84" s="582" t="str">
        <f>IF('Table 2B'!B12=X84,"ok","check!!!!")</f>
        <v>check!!!!</v>
      </c>
      <c r="AC84" s="585"/>
      <c r="AD84" s="586"/>
      <c r="AE84" s="586"/>
      <c r="AF84" s="586"/>
      <c r="AG84" s="586"/>
      <c r="AH84" s="586"/>
      <c r="AI84" s="586"/>
      <c r="AJ84" s="586"/>
      <c r="AK84" s="586"/>
      <c r="AL84" s="586"/>
      <c r="AM84" s="586"/>
      <c r="AN84" s="586"/>
      <c r="AO84" s="586"/>
    </row>
    <row r="85" spans="1:41">
      <c r="A85" s="582" t="s">
        <v>650</v>
      </c>
      <c r="B85" s="582" t="s">
        <v>651</v>
      </c>
      <c r="C85" s="582" t="s">
        <v>652</v>
      </c>
      <c r="D85" s="582" t="s">
        <v>653</v>
      </c>
      <c r="E85" s="582" t="s">
        <v>663</v>
      </c>
      <c r="F85" s="582" t="s">
        <v>653</v>
      </c>
      <c r="G85" s="582" t="s">
        <v>651</v>
      </c>
      <c r="H85" s="582" t="s">
        <v>650</v>
      </c>
      <c r="I85" s="582" t="s">
        <v>671</v>
      </c>
      <c r="J85" s="582" t="s">
        <v>684</v>
      </c>
      <c r="K85" s="582" t="s">
        <v>670</v>
      </c>
      <c r="L85" s="582" t="s">
        <v>657</v>
      </c>
      <c r="M85" s="582" t="s">
        <v>658</v>
      </c>
      <c r="N85" s="582" t="s">
        <v>659</v>
      </c>
      <c r="O85" s="582" t="s">
        <v>659</v>
      </c>
      <c r="P85" s="582" t="s">
        <v>660</v>
      </c>
      <c r="Q85" s="582" t="s">
        <v>651</v>
      </c>
      <c r="R85" s="582" t="s">
        <v>681</v>
      </c>
      <c r="S85" s="587" t="e">
        <f>IF(VLOOKUP($X85,'Table 2B'!$B$8:$H$43,'Table 2B'!N$1,0)="","",VLOOKUP($X85,'Table 2B'!$B$8:$H$43,'Table 2B'!N$1,0))</f>
        <v>#N/A</v>
      </c>
      <c r="T85" s="587" t="e">
        <f>IF(VLOOKUP($X85,'Table 2B'!$B$8:$H$43,'Table 2B'!O$1,0)="","",VLOOKUP($X85,'Table 2B'!$B$8:$H$43,'Table 2B'!O$1,0))</f>
        <v>#N/A</v>
      </c>
      <c r="U85" s="587" t="e">
        <f>IF(VLOOKUP($X85,'Table 2B'!$B$8:$H$43,'Table 2B'!P$1,0)="","",VLOOKUP($X85,'Table 2B'!$B$8:$H$43,'Table 2B'!P$1,0))</f>
        <v>#N/A</v>
      </c>
      <c r="V85" s="587" t="e">
        <f>IF(VLOOKUP($X85,'Table 2B'!$B$8:$H$43,'Table 2B'!Q$1,0)="","",VLOOKUP($X85,'Table 2B'!$B$8:$H$43,'Table 2B'!Q$1,0))</f>
        <v>#N/A</v>
      </c>
      <c r="W85" s="587" t="e">
        <f>IF(VLOOKUP($X85,'Table 2B'!$B$8:$H$43,'Table 2B'!R$1,0)="","",VLOOKUP($X85,'Table 2B'!$B$8:$H$43,'Table 2B'!R$1,0))</f>
        <v>#N/A</v>
      </c>
      <c r="X85" s="582" t="str">
        <f t="shared" si="0"/>
        <v>A.N.@@._Z.S1312._Z.N.A.F.F5.T.S.V._T._T.XDC.N.EDP2</v>
      </c>
      <c r="Y85" s="582"/>
      <c r="Z85" s="582"/>
      <c r="AA85" s="584" t="str">
        <f>IFERROR(+IF(X85=VLOOKUP(X85,'Table 2B'!$B$8:$B$43,1,0),"OK","check!!!!"),"check!!!!")</f>
        <v>check!!!!</v>
      </c>
      <c r="AB85" s="582" t="str">
        <f>IF('Table 2B'!B13=X85,"ok","check!!!!")</f>
        <v>check!!!!</v>
      </c>
      <c r="AC85" s="585"/>
      <c r="AD85" s="586"/>
      <c r="AE85" s="586"/>
      <c r="AF85" s="586"/>
      <c r="AG85" s="586"/>
      <c r="AH85" s="586"/>
      <c r="AI85" s="586"/>
      <c r="AJ85" s="586"/>
      <c r="AK85" s="586"/>
      <c r="AL85" s="586"/>
      <c r="AM85" s="586"/>
      <c r="AN85" s="586"/>
      <c r="AO85" s="586"/>
    </row>
    <row r="86" spans="1:41">
      <c r="A86" s="582" t="s">
        <v>650</v>
      </c>
      <c r="B86" s="582" t="s">
        <v>651</v>
      </c>
      <c r="C86" s="582" t="s">
        <v>652</v>
      </c>
      <c r="D86" s="582" t="s">
        <v>653</v>
      </c>
      <c r="E86" s="582" t="s">
        <v>663</v>
      </c>
      <c r="F86" s="582" t="s">
        <v>653</v>
      </c>
      <c r="G86" s="582" t="s">
        <v>653</v>
      </c>
      <c r="H86" s="582" t="s">
        <v>651</v>
      </c>
      <c r="I86" s="582" t="s">
        <v>671</v>
      </c>
      <c r="J86" s="582" t="s">
        <v>685</v>
      </c>
      <c r="K86" s="582" t="s">
        <v>670</v>
      </c>
      <c r="L86" s="582" t="s">
        <v>657</v>
      </c>
      <c r="M86" s="582" t="s">
        <v>658</v>
      </c>
      <c r="N86" s="582" t="s">
        <v>659</v>
      </c>
      <c r="O86" s="582" t="s">
        <v>659</v>
      </c>
      <c r="P86" s="582" t="s">
        <v>660</v>
      </c>
      <c r="Q86" s="582" t="s">
        <v>651</v>
      </c>
      <c r="R86" s="582" t="s">
        <v>681</v>
      </c>
      <c r="S86" s="587" t="e">
        <f>IF(VLOOKUP($X86,'Table 2B'!$B$8:$H$43,'Table 2B'!N$1,0)="","",VLOOKUP($X86,'Table 2B'!$B$8:$H$43,'Table 2B'!N$1,0))</f>
        <v>#N/A</v>
      </c>
      <c r="T86" s="587" t="e">
        <f>IF(VLOOKUP($X86,'Table 2B'!$B$8:$H$43,'Table 2B'!O$1,0)="","",VLOOKUP($X86,'Table 2B'!$B$8:$H$43,'Table 2B'!O$1,0))</f>
        <v>#N/A</v>
      </c>
      <c r="U86" s="587" t="e">
        <f>IF(VLOOKUP($X86,'Table 2B'!$B$8:$H$43,'Table 2B'!P$1,0)="","",VLOOKUP($X86,'Table 2B'!$B$8:$H$43,'Table 2B'!P$1,0))</f>
        <v>#N/A</v>
      </c>
      <c r="V86" s="587" t="e">
        <f>IF(VLOOKUP($X86,'Table 2B'!$B$8:$H$43,'Table 2B'!Q$1,0)="","",VLOOKUP($X86,'Table 2B'!$B$8:$H$43,'Table 2B'!Q$1,0))</f>
        <v>#N/A</v>
      </c>
      <c r="W86" s="587" t="e">
        <f>IF(VLOOKUP($X86,'Table 2B'!$B$8:$H$43,'Table 2B'!R$1,0)="","",VLOOKUP($X86,'Table 2B'!$B$8:$H$43,'Table 2B'!R$1,0))</f>
        <v>#N/A</v>
      </c>
      <c r="X86" s="582" t="str">
        <f t="shared" si="0"/>
        <v>A.N.@@._Z.S1312._Z._Z.N.F.FNDX.T.S.V._T._T.XDC.N.EDP2</v>
      </c>
      <c r="Y86" s="582"/>
      <c r="Z86" s="582"/>
      <c r="AA86" s="584" t="str">
        <f>IFERROR(+IF(X86=VLOOKUP(X86,'Table 2B'!$B$8:$B$43,1,0),"OK","check!!!!"),"check!!!!")</f>
        <v>check!!!!</v>
      </c>
      <c r="AB86" s="582" t="str">
        <f>IF('Table 2B'!B14=X86,"ok","check!!!!")</f>
        <v>check!!!!</v>
      </c>
      <c r="AC86" s="585"/>
      <c r="AD86" s="586"/>
      <c r="AE86" s="586"/>
      <c r="AF86" s="586"/>
      <c r="AG86" s="586"/>
      <c r="AH86" s="586"/>
      <c r="AI86" s="586"/>
      <c r="AJ86" s="586"/>
      <c r="AK86" s="586"/>
      <c r="AL86" s="586"/>
      <c r="AM86" s="586"/>
      <c r="AN86" s="586"/>
      <c r="AO86" s="586"/>
    </row>
    <row r="87" spans="1:41">
      <c r="A87" s="582" t="s">
        <v>650</v>
      </c>
      <c r="B87" s="582" t="s">
        <v>651</v>
      </c>
      <c r="C87" s="582" t="s">
        <v>652</v>
      </c>
      <c r="D87" s="582" t="s">
        <v>653</v>
      </c>
      <c r="E87" s="582" t="s">
        <v>663</v>
      </c>
      <c r="F87" s="582" t="s">
        <v>653</v>
      </c>
      <c r="G87" s="582" t="s">
        <v>653</v>
      </c>
      <c r="H87" s="582" t="s">
        <v>667</v>
      </c>
      <c r="I87" s="582" t="s">
        <v>671</v>
      </c>
      <c r="J87" s="582" t="s">
        <v>686</v>
      </c>
      <c r="K87" s="582" t="s">
        <v>670</v>
      </c>
      <c r="L87" s="582" t="s">
        <v>657</v>
      </c>
      <c r="M87" s="582" t="s">
        <v>658</v>
      </c>
      <c r="N87" s="582" t="s">
        <v>659</v>
      </c>
      <c r="O87" s="582" t="s">
        <v>659</v>
      </c>
      <c r="P87" s="582" t="s">
        <v>660</v>
      </c>
      <c r="Q87" s="582" t="s">
        <v>651</v>
      </c>
      <c r="R87" s="582" t="s">
        <v>681</v>
      </c>
      <c r="S87" s="587" t="e">
        <f>IF(VLOOKUP($X87,'Table 2B'!$B$8:$H$43,'Table 2B'!N$1,0)="","",VLOOKUP($X87,'Table 2B'!$B$8:$H$43,'Table 2B'!N$1,0))</f>
        <v>#N/A</v>
      </c>
      <c r="T87" s="587" t="e">
        <f>IF(VLOOKUP($X87,'Table 2B'!$B$8:$H$43,'Table 2B'!O$1,0)="","",VLOOKUP($X87,'Table 2B'!$B$8:$H$43,'Table 2B'!O$1,0))</f>
        <v>#N/A</v>
      </c>
      <c r="U87" s="587" t="e">
        <f>IF(VLOOKUP($X87,'Table 2B'!$B$8:$H$43,'Table 2B'!P$1,0)="","",VLOOKUP($X87,'Table 2B'!$B$8:$H$43,'Table 2B'!P$1,0))</f>
        <v>#N/A</v>
      </c>
      <c r="V87" s="587" t="e">
        <f>IF(VLOOKUP($X87,'Table 2B'!$B$8:$H$43,'Table 2B'!Q$1,0)="","",VLOOKUP($X87,'Table 2B'!$B$8:$H$43,'Table 2B'!Q$1,0))</f>
        <v>#N/A</v>
      </c>
      <c r="W87" s="587" t="e">
        <f>IF(VLOOKUP($X87,'Table 2B'!$B$8:$H$43,'Table 2B'!R$1,0)="","",VLOOKUP($X87,'Table 2B'!$B$8:$H$43,'Table 2B'!R$1,0))</f>
        <v>#N/A</v>
      </c>
      <c r="X87" s="582" t="str">
        <f t="shared" si="0"/>
        <v>A.N.@@._Z.S1312._Z._Z.L.F.FNDL.T.S.V._T._T.XDC.N.EDP2</v>
      </c>
      <c r="Y87" s="582"/>
      <c r="Z87" s="582"/>
      <c r="AA87" s="584" t="str">
        <f>IFERROR(+IF(X87=VLOOKUP(X87,'Table 2B'!$B$8:$B$43,1,0),"OK","check!!!!"),"check!!!!")</f>
        <v>check!!!!</v>
      </c>
      <c r="AB87" s="582" t="str">
        <f>IF('Table 2B'!B15=X87,"ok","check!!!!")</f>
        <v>check!!!!</v>
      </c>
      <c r="AC87" s="585"/>
      <c r="AD87" s="586"/>
      <c r="AE87" s="586"/>
      <c r="AF87" s="586"/>
      <c r="AG87" s="586"/>
      <c r="AH87" s="586"/>
      <c r="AI87" s="586"/>
      <c r="AJ87" s="586"/>
      <c r="AK87" s="586"/>
      <c r="AL87" s="586"/>
      <c r="AM87" s="586"/>
      <c r="AN87" s="586"/>
      <c r="AO87" s="586"/>
    </row>
    <row r="88" spans="1:41">
      <c r="A88" s="573" t="s">
        <v>650</v>
      </c>
      <c r="B88" s="573" t="s">
        <v>651</v>
      </c>
      <c r="C88" s="573" t="s">
        <v>652</v>
      </c>
      <c r="D88" s="573" t="s">
        <v>653</v>
      </c>
      <c r="E88" s="573" t="s">
        <v>663</v>
      </c>
      <c r="F88" s="573" t="s">
        <v>653</v>
      </c>
      <c r="G88" s="582" t="s">
        <v>653</v>
      </c>
      <c r="H88" s="573" t="s">
        <v>651</v>
      </c>
      <c r="I88" s="573" t="s">
        <v>671</v>
      </c>
      <c r="J88" s="573" t="s">
        <v>687</v>
      </c>
      <c r="K88" s="573" t="s">
        <v>670</v>
      </c>
      <c r="L88" s="573" t="s">
        <v>657</v>
      </c>
      <c r="M88" s="573" t="s">
        <v>658</v>
      </c>
      <c r="N88" s="573" t="s">
        <v>659</v>
      </c>
      <c r="O88" s="573" t="s">
        <v>659</v>
      </c>
      <c r="P88" s="573" t="s">
        <v>660</v>
      </c>
      <c r="Q88" s="573" t="s">
        <v>651</v>
      </c>
      <c r="R88" s="573" t="s">
        <v>681</v>
      </c>
      <c r="S88" s="587" t="e">
        <f>IF(VLOOKUP($X88,'Table 2B'!$B$8:$H$43,'Table 2B'!N$1,0)="","",VLOOKUP($X88,'Table 2B'!$B$8:$H$43,'Table 2B'!N$1,0))</f>
        <v>#N/A</v>
      </c>
      <c r="T88" s="587" t="e">
        <f>IF(VLOOKUP($X88,'Table 2B'!$B$8:$H$43,'Table 2B'!O$1,0)="","",VLOOKUP($X88,'Table 2B'!$B$8:$H$43,'Table 2B'!O$1,0))</f>
        <v>#N/A</v>
      </c>
      <c r="U88" s="587" t="e">
        <f>IF(VLOOKUP($X88,'Table 2B'!$B$8:$H$43,'Table 2B'!P$1,0)="","",VLOOKUP($X88,'Table 2B'!$B$8:$H$43,'Table 2B'!P$1,0))</f>
        <v>#N/A</v>
      </c>
      <c r="V88" s="587" t="e">
        <f>IF(VLOOKUP($X88,'Table 2B'!$B$8:$H$43,'Table 2B'!Q$1,0)="","",VLOOKUP($X88,'Table 2B'!$B$8:$H$43,'Table 2B'!Q$1,0))</f>
        <v>#N/A</v>
      </c>
      <c r="W88" s="587" t="e">
        <f>IF(VLOOKUP($X88,'Table 2B'!$B$8:$H$43,'Table 2B'!R$1,0)="","",VLOOKUP($X88,'Table 2B'!$B$8:$H$43,'Table 2B'!R$1,0))</f>
        <v>#N/A</v>
      </c>
      <c r="X88" s="582" t="str">
        <f t="shared" si="0"/>
        <v>A.N.@@._Z.S1312._Z._Z.N.F.F71K.T.S.V._T._T.XDC.N.EDP2</v>
      </c>
      <c r="Y88" s="582"/>
      <c r="Z88" s="582"/>
      <c r="AA88" s="584" t="str">
        <f>IFERROR(+IF(X88=VLOOKUP(X88,'Table 2B'!$B$8:$B$43,1,0),"OK","check!!!!"),"check!!!!")</f>
        <v>check!!!!</v>
      </c>
      <c r="AB88" s="582" t="str">
        <f>IF('Table 2B'!B16=X88,"ok","check!!!!")</f>
        <v>check!!!!</v>
      </c>
      <c r="AC88" s="585"/>
      <c r="AD88" s="586"/>
      <c r="AE88" s="586"/>
      <c r="AF88" s="586"/>
      <c r="AG88" s="586"/>
      <c r="AH88" s="586"/>
      <c r="AI88" s="586"/>
      <c r="AJ88" s="586"/>
      <c r="AK88" s="586"/>
      <c r="AL88" s="586"/>
      <c r="AM88" s="586"/>
      <c r="AN88" s="586"/>
      <c r="AO88" s="586"/>
    </row>
    <row r="89" spans="1:41">
      <c r="A89" s="573" t="s">
        <v>650</v>
      </c>
      <c r="B89" s="573" t="s">
        <v>651</v>
      </c>
      <c r="C89" s="573" t="s">
        <v>652</v>
      </c>
      <c r="D89" s="573" t="s">
        <v>653</v>
      </c>
      <c r="E89" s="573" t="s">
        <v>663</v>
      </c>
      <c r="F89" s="573" t="s">
        <v>653</v>
      </c>
      <c r="G89" s="582" t="s">
        <v>653</v>
      </c>
      <c r="H89" s="573" t="s">
        <v>651</v>
      </c>
      <c r="I89" s="573" t="s">
        <v>671</v>
      </c>
      <c r="J89" s="573" t="s">
        <v>685</v>
      </c>
      <c r="K89" s="573" t="s">
        <v>670</v>
      </c>
      <c r="L89" s="573" t="s">
        <v>657</v>
      </c>
      <c r="M89" s="573" t="s">
        <v>658</v>
      </c>
      <c r="N89" s="573" t="s">
        <v>659</v>
      </c>
      <c r="O89" s="573" t="s">
        <v>688</v>
      </c>
      <c r="P89" s="573" t="s">
        <v>660</v>
      </c>
      <c r="Q89" s="573" t="s">
        <v>651</v>
      </c>
      <c r="R89" s="573" t="s">
        <v>681</v>
      </c>
      <c r="S89" s="587" t="e">
        <f>IF(VLOOKUP($X89,'Table 2B'!$B$8:$H$43,'Table 2B'!N$1,0)="","",VLOOKUP($X89,'Table 2B'!$B$8:$H$43,'Table 2B'!N$1,0))</f>
        <v>#N/A</v>
      </c>
      <c r="T89" s="587" t="e">
        <f>IF(VLOOKUP($X89,'Table 2B'!$B$8:$H$43,'Table 2B'!O$1,0)="","",VLOOKUP($X89,'Table 2B'!$B$8:$H$43,'Table 2B'!O$1,0))</f>
        <v>#N/A</v>
      </c>
      <c r="U89" s="587" t="e">
        <f>IF(VLOOKUP($X89,'Table 2B'!$B$8:$H$43,'Table 2B'!P$1,0)="","",VLOOKUP($X89,'Table 2B'!$B$8:$H$43,'Table 2B'!P$1,0))</f>
        <v>#N/A</v>
      </c>
      <c r="V89" s="587" t="e">
        <f>IF(VLOOKUP($X89,'Table 2B'!$B$8:$H$43,'Table 2B'!Q$1,0)="","",VLOOKUP($X89,'Table 2B'!$B$8:$H$43,'Table 2B'!Q$1,0))</f>
        <v>#N/A</v>
      </c>
      <c r="W89" s="587" t="e">
        <f>IF(VLOOKUP($X89,'Table 2B'!$B$8:$H$43,'Table 2B'!R$1,0)="","",VLOOKUP($X89,'Table 2B'!$B$8:$H$43,'Table 2B'!R$1,0))</f>
        <v>#N/A</v>
      </c>
      <c r="X89" s="582" t="str">
        <f t="shared" si="0"/>
        <v>A.N.@@._Z.S1312._Z._Z.N.F.FNDX.T.S.V._T.C01.XDC.N.EDP2</v>
      </c>
      <c r="Y89" s="582"/>
      <c r="Z89" s="582"/>
      <c r="AA89" s="584" t="str">
        <f>IFERROR(+IF(X89=VLOOKUP(X89,'Table 2B'!$B$8:$B$43,1,0),"OK","check!!!!"),"check!!!!")</f>
        <v>check!!!!</v>
      </c>
      <c r="AB89" s="582" t="str">
        <f>IF('Table 2B'!B17=X89,"ok","check!!!!")</f>
        <v>check!!!!</v>
      </c>
      <c r="AC89" s="585"/>
      <c r="AD89" s="586"/>
      <c r="AE89" s="586"/>
      <c r="AF89" s="586"/>
      <c r="AG89" s="586"/>
      <c r="AH89" s="586"/>
      <c r="AI89" s="586"/>
      <c r="AJ89" s="586"/>
      <c r="AK89" s="586"/>
      <c r="AL89" s="586"/>
      <c r="AM89" s="586"/>
      <c r="AN89" s="586"/>
      <c r="AO89" s="586"/>
    </row>
    <row r="90" spans="1:41">
      <c r="A90" s="573" t="s">
        <v>650</v>
      </c>
      <c r="B90" s="573" t="s">
        <v>651</v>
      </c>
      <c r="C90" s="573" t="s">
        <v>652</v>
      </c>
      <c r="D90" s="573" t="s">
        <v>653</v>
      </c>
      <c r="E90" s="573" t="s">
        <v>663</v>
      </c>
      <c r="F90" s="573" t="s">
        <v>653</v>
      </c>
      <c r="G90" s="582" t="s">
        <v>653</v>
      </c>
      <c r="H90" s="573" t="s">
        <v>651</v>
      </c>
      <c r="I90" s="573" t="s">
        <v>671</v>
      </c>
      <c r="J90" s="573" t="s">
        <v>685</v>
      </c>
      <c r="K90" s="573" t="s">
        <v>670</v>
      </c>
      <c r="L90" s="573" t="s">
        <v>657</v>
      </c>
      <c r="M90" s="573" t="s">
        <v>658</v>
      </c>
      <c r="N90" s="573" t="s">
        <v>659</v>
      </c>
      <c r="O90" s="573" t="s">
        <v>689</v>
      </c>
      <c r="P90" s="573" t="s">
        <v>660</v>
      </c>
      <c r="Q90" s="573" t="s">
        <v>651</v>
      </c>
      <c r="R90" s="573" t="s">
        <v>681</v>
      </c>
      <c r="S90" s="587" t="e">
        <f>IF(VLOOKUP($X90,'Table 2B'!$B$8:$H$43,'Table 2B'!N$1,0)="","",VLOOKUP($X90,'Table 2B'!$B$8:$H$43,'Table 2B'!N$1,0))</f>
        <v>#N/A</v>
      </c>
      <c r="T90" s="587" t="e">
        <f>IF(VLOOKUP($X90,'Table 2B'!$B$8:$H$43,'Table 2B'!O$1,0)="","",VLOOKUP($X90,'Table 2B'!$B$8:$H$43,'Table 2B'!O$1,0))</f>
        <v>#N/A</v>
      </c>
      <c r="U90" s="587" t="e">
        <f>IF(VLOOKUP($X90,'Table 2B'!$B$8:$H$43,'Table 2B'!P$1,0)="","",VLOOKUP($X90,'Table 2B'!$B$8:$H$43,'Table 2B'!P$1,0))</f>
        <v>#N/A</v>
      </c>
      <c r="V90" s="587" t="e">
        <f>IF(VLOOKUP($X90,'Table 2B'!$B$8:$H$43,'Table 2B'!Q$1,0)="","",VLOOKUP($X90,'Table 2B'!$B$8:$H$43,'Table 2B'!Q$1,0))</f>
        <v>#N/A</v>
      </c>
      <c r="W90" s="587" t="e">
        <f>IF(VLOOKUP($X90,'Table 2B'!$B$8:$H$43,'Table 2B'!R$1,0)="","",VLOOKUP($X90,'Table 2B'!$B$8:$H$43,'Table 2B'!R$1,0))</f>
        <v>#N/A</v>
      </c>
      <c r="X90" s="582" t="str">
        <f t="shared" si="0"/>
        <v>A.N.@@._Z.S1312._Z._Z.N.F.FNDX.T.S.V._T.C02.XDC.N.EDP2</v>
      </c>
      <c r="Y90" s="582"/>
      <c r="Z90" s="582"/>
      <c r="AA90" s="584" t="str">
        <f>IFERROR(+IF(X90=VLOOKUP(X90,'Table 2B'!$B$8:$B$43,1,0),"OK","check!!!!"),"check!!!!")</f>
        <v>check!!!!</v>
      </c>
      <c r="AB90" s="582" t="str">
        <f>IF('Table 2B'!B18=X90,"ok","check!!!!")</f>
        <v>check!!!!</v>
      </c>
      <c r="AC90" s="585"/>
      <c r="AD90" s="586"/>
      <c r="AE90" s="586"/>
      <c r="AF90" s="586"/>
      <c r="AG90" s="586"/>
      <c r="AH90" s="586"/>
      <c r="AI90" s="586"/>
      <c r="AJ90" s="586"/>
      <c r="AK90" s="586"/>
      <c r="AL90" s="586"/>
      <c r="AM90" s="586"/>
      <c r="AN90" s="586"/>
      <c r="AO90" s="586"/>
    </row>
    <row r="91" spans="1:41">
      <c r="A91" s="573" t="s">
        <v>650</v>
      </c>
      <c r="B91" s="573" t="s">
        <v>651</v>
      </c>
      <c r="C91" s="573" t="s">
        <v>652</v>
      </c>
      <c r="D91" s="573" t="s">
        <v>653</v>
      </c>
      <c r="E91" s="573" t="s">
        <v>663</v>
      </c>
      <c r="F91" s="573" t="s">
        <v>653</v>
      </c>
      <c r="G91" s="582" t="s">
        <v>653</v>
      </c>
      <c r="H91" s="573" t="s">
        <v>655</v>
      </c>
      <c r="I91" s="573" t="s">
        <v>690</v>
      </c>
      <c r="J91" s="573" t="s">
        <v>653</v>
      </c>
      <c r="K91" s="573" t="s">
        <v>670</v>
      </c>
      <c r="L91" s="573" t="s">
        <v>657</v>
      </c>
      <c r="M91" s="573" t="s">
        <v>658</v>
      </c>
      <c r="N91" s="573" t="s">
        <v>659</v>
      </c>
      <c r="O91" s="573" t="s">
        <v>659</v>
      </c>
      <c r="P91" s="573" t="s">
        <v>660</v>
      </c>
      <c r="Q91" s="573" t="s">
        <v>651</v>
      </c>
      <c r="R91" s="573" t="s">
        <v>681</v>
      </c>
      <c r="S91" s="587" t="e">
        <f>IF(VLOOKUP($X91,'Table 2B'!$B$8:$H$43,'Table 2B'!N$1,0)="","",VLOOKUP($X91,'Table 2B'!$B$8:$H$43,'Table 2B'!N$1,0))</f>
        <v>#N/A</v>
      </c>
      <c r="T91" s="587" t="e">
        <f>IF(VLOOKUP($X91,'Table 2B'!$B$8:$H$43,'Table 2B'!O$1,0)="","",VLOOKUP($X91,'Table 2B'!$B$8:$H$43,'Table 2B'!O$1,0))</f>
        <v>#N/A</v>
      </c>
      <c r="U91" s="587" t="e">
        <f>IF(VLOOKUP($X91,'Table 2B'!$B$8:$H$43,'Table 2B'!P$1,0)="","",VLOOKUP($X91,'Table 2B'!$B$8:$H$43,'Table 2B'!P$1,0))</f>
        <v>#N/A</v>
      </c>
      <c r="V91" s="587" t="e">
        <f>IF(VLOOKUP($X91,'Table 2B'!$B$8:$H$43,'Table 2B'!Q$1,0)="","",VLOOKUP($X91,'Table 2B'!$B$8:$H$43,'Table 2B'!Q$1,0))</f>
        <v>#N/A</v>
      </c>
      <c r="W91" s="587" t="e">
        <f>IF(VLOOKUP($X91,'Table 2B'!$B$8:$H$43,'Table 2B'!R$1,0)="","",VLOOKUP($X91,'Table 2B'!$B$8:$H$43,'Table 2B'!R$1,0))</f>
        <v>#N/A</v>
      </c>
      <c r="X91" s="582" t="str">
        <f t="shared" si="0"/>
        <v>A.N.@@._Z.S1312._Z._Z.B.ORNF._Z.T.S.V._T._T.XDC.N.EDP2</v>
      </c>
      <c r="Y91" s="582"/>
      <c r="Z91" s="582"/>
      <c r="AA91" s="584" t="str">
        <f>IFERROR(+IF(X91=VLOOKUP(X91,'Table 2B'!$B$8:$B$43,1,0),"OK","check!!!!"),"check!!!!")</f>
        <v>check!!!!</v>
      </c>
      <c r="AB91" s="582" t="str">
        <f>IF('Table 2B'!B20=X91,"ok","check!!!!")</f>
        <v>check!!!!</v>
      </c>
      <c r="AC91" s="585"/>
      <c r="AD91" s="586"/>
      <c r="AE91" s="586"/>
      <c r="AF91" s="586"/>
      <c r="AG91" s="586"/>
      <c r="AH91" s="586"/>
      <c r="AI91" s="586"/>
      <c r="AJ91" s="586"/>
      <c r="AK91" s="586"/>
      <c r="AL91" s="586"/>
      <c r="AM91" s="586"/>
      <c r="AN91" s="586"/>
      <c r="AO91" s="586"/>
    </row>
    <row r="92" spans="1:41">
      <c r="A92" s="573" t="s">
        <v>650</v>
      </c>
      <c r="B92" s="573" t="s">
        <v>651</v>
      </c>
      <c r="C92" s="573" t="s">
        <v>652</v>
      </c>
      <c r="D92" s="573" t="s">
        <v>653</v>
      </c>
      <c r="E92" s="573" t="s">
        <v>663</v>
      </c>
      <c r="F92" s="573" t="s">
        <v>653</v>
      </c>
      <c r="G92" s="582" t="s">
        <v>653</v>
      </c>
      <c r="H92" s="573" t="s">
        <v>655</v>
      </c>
      <c r="I92" s="573" t="s">
        <v>690</v>
      </c>
      <c r="J92" s="573" t="s">
        <v>653</v>
      </c>
      <c r="K92" s="573" t="s">
        <v>670</v>
      </c>
      <c r="L92" s="573" t="s">
        <v>657</v>
      </c>
      <c r="M92" s="573" t="s">
        <v>658</v>
      </c>
      <c r="N92" s="573" t="s">
        <v>659</v>
      </c>
      <c r="O92" s="573" t="s">
        <v>688</v>
      </c>
      <c r="P92" s="573" t="s">
        <v>660</v>
      </c>
      <c r="Q92" s="573" t="s">
        <v>651</v>
      </c>
      <c r="R92" s="573" t="s">
        <v>681</v>
      </c>
      <c r="S92" s="587" t="e">
        <f>IF(VLOOKUP($X92,'Table 2B'!$B$8:$H$43,'Table 2B'!N$1,0)="","",VLOOKUP($X92,'Table 2B'!$B$8:$H$43,'Table 2B'!N$1,0))</f>
        <v>#N/A</v>
      </c>
      <c r="T92" s="587" t="e">
        <f>IF(VLOOKUP($X92,'Table 2B'!$B$8:$H$43,'Table 2B'!O$1,0)="","",VLOOKUP($X92,'Table 2B'!$B$8:$H$43,'Table 2B'!O$1,0))</f>
        <v>#N/A</v>
      </c>
      <c r="U92" s="587" t="e">
        <f>IF(VLOOKUP($X92,'Table 2B'!$B$8:$H$43,'Table 2B'!P$1,0)="","",VLOOKUP($X92,'Table 2B'!$B$8:$H$43,'Table 2B'!P$1,0))</f>
        <v>#N/A</v>
      </c>
      <c r="V92" s="587" t="e">
        <f>IF(VLOOKUP($X92,'Table 2B'!$B$8:$H$43,'Table 2B'!Q$1,0)="","",VLOOKUP($X92,'Table 2B'!$B$8:$H$43,'Table 2B'!Q$1,0))</f>
        <v>#N/A</v>
      </c>
      <c r="W92" s="587" t="e">
        <f>IF(VLOOKUP($X92,'Table 2B'!$B$8:$H$43,'Table 2B'!R$1,0)="","",VLOOKUP($X92,'Table 2B'!$B$8:$H$43,'Table 2B'!R$1,0))</f>
        <v>#N/A</v>
      </c>
      <c r="X92" s="582" t="str">
        <f t="shared" si="0"/>
        <v>A.N.@@._Z.S1312._Z._Z.B.ORNF._Z.T.S.V._T.C01.XDC.N.EDP2</v>
      </c>
      <c r="Y92" s="582"/>
      <c r="Z92" s="582"/>
      <c r="AA92" s="584" t="str">
        <f>IFERROR(+IF(X92=VLOOKUP(X92,'Table 2B'!$B$8:$B$43,1,0),"OK","check!!!!"),"check!!!!")</f>
        <v>check!!!!</v>
      </c>
      <c r="AB92" s="582" t="str">
        <f>IF('Table 2B'!B21=X92,"ok","check!!!!")</f>
        <v>check!!!!</v>
      </c>
      <c r="AC92" s="585"/>
      <c r="AD92" s="586"/>
      <c r="AE92" s="586"/>
      <c r="AF92" s="586"/>
      <c r="AG92" s="586"/>
      <c r="AH92" s="586"/>
      <c r="AI92" s="586"/>
      <c r="AJ92" s="586"/>
      <c r="AK92" s="586"/>
      <c r="AL92" s="586"/>
      <c r="AM92" s="586"/>
      <c r="AN92" s="586"/>
      <c r="AO92" s="586"/>
    </row>
    <row r="93" spans="1:41">
      <c r="A93" s="573" t="s">
        <v>650</v>
      </c>
      <c r="B93" s="573" t="s">
        <v>651</v>
      </c>
      <c r="C93" s="573" t="s">
        <v>652</v>
      </c>
      <c r="D93" s="573" t="s">
        <v>653</v>
      </c>
      <c r="E93" s="573" t="s">
        <v>663</v>
      </c>
      <c r="F93" s="573" t="s">
        <v>653</v>
      </c>
      <c r="G93" s="582" t="s">
        <v>653</v>
      </c>
      <c r="H93" s="573" t="s">
        <v>655</v>
      </c>
      <c r="I93" s="573" t="s">
        <v>690</v>
      </c>
      <c r="J93" s="573" t="s">
        <v>653</v>
      </c>
      <c r="K93" s="573" t="s">
        <v>670</v>
      </c>
      <c r="L93" s="573" t="s">
        <v>657</v>
      </c>
      <c r="M93" s="573" t="s">
        <v>658</v>
      </c>
      <c r="N93" s="573" t="s">
        <v>659</v>
      </c>
      <c r="O93" s="573" t="s">
        <v>689</v>
      </c>
      <c r="P93" s="573" t="s">
        <v>660</v>
      </c>
      <c r="Q93" s="573" t="s">
        <v>651</v>
      </c>
      <c r="R93" s="573" t="s">
        <v>681</v>
      </c>
      <c r="S93" s="587" t="e">
        <f>IF(VLOOKUP($X93,'Table 2B'!$B$8:$H$43,'Table 2B'!N$1,0)="","",VLOOKUP($X93,'Table 2B'!$B$8:$H$43,'Table 2B'!N$1,0))</f>
        <v>#N/A</v>
      </c>
      <c r="T93" s="587" t="e">
        <f>IF(VLOOKUP($X93,'Table 2B'!$B$8:$H$43,'Table 2B'!O$1,0)="","",VLOOKUP($X93,'Table 2B'!$B$8:$H$43,'Table 2B'!O$1,0))</f>
        <v>#N/A</v>
      </c>
      <c r="U93" s="587" t="e">
        <f>IF(VLOOKUP($X93,'Table 2B'!$B$8:$H$43,'Table 2B'!P$1,0)="","",VLOOKUP($X93,'Table 2B'!$B$8:$H$43,'Table 2B'!P$1,0))</f>
        <v>#N/A</v>
      </c>
      <c r="V93" s="587" t="e">
        <f>IF(VLOOKUP($X93,'Table 2B'!$B$8:$H$43,'Table 2B'!Q$1,0)="","",VLOOKUP($X93,'Table 2B'!$B$8:$H$43,'Table 2B'!Q$1,0))</f>
        <v>#N/A</v>
      </c>
      <c r="W93" s="587" t="e">
        <f>IF(VLOOKUP($X93,'Table 2B'!$B$8:$H$43,'Table 2B'!R$1,0)="","",VLOOKUP($X93,'Table 2B'!$B$8:$H$43,'Table 2B'!R$1,0))</f>
        <v>#N/A</v>
      </c>
      <c r="X93" s="582" t="str">
        <f t="shared" si="0"/>
        <v>A.N.@@._Z.S1312._Z._Z.B.ORNF._Z.T.S.V._T.C02.XDC.N.EDP2</v>
      </c>
      <c r="Y93" s="582"/>
      <c r="Z93" s="582"/>
      <c r="AA93" s="584" t="str">
        <f>IFERROR(+IF(X93=VLOOKUP(X93,'Table 2B'!$B$8:$B$43,1,0),"OK","check!!!!"),"check!!!!")</f>
        <v>check!!!!</v>
      </c>
      <c r="AB93" s="582" t="str">
        <f>IF('Table 2B'!B22=X93,"ok","check!!!!")</f>
        <v>check!!!!</v>
      </c>
      <c r="AC93" s="585"/>
      <c r="AD93" s="586"/>
      <c r="AE93" s="586"/>
      <c r="AF93" s="586"/>
      <c r="AG93" s="586"/>
      <c r="AH93" s="586"/>
      <c r="AI93" s="586"/>
      <c r="AJ93" s="586"/>
      <c r="AK93" s="586"/>
      <c r="AL93" s="586"/>
      <c r="AM93" s="586"/>
      <c r="AN93" s="586"/>
      <c r="AO93" s="586"/>
    </row>
    <row r="94" spans="1:41">
      <c r="A94" s="573" t="s">
        <v>650</v>
      </c>
      <c r="B94" s="573" t="s">
        <v>651</v>
      </c>
      <c r="C94" s="573" t="s">
        <v>652</v>
      </c>
      <c r="D94" s="573" t="s">
        <v>653</v>
      </c>
      <c r="E94" s="573" t="s">
        <v>663</v>
      </c>
      <c r="F94" s="573" t="s">
        <v>653</v>
      </c>
      <c r="G94" s="582" t="s">
        <v>653</v>
      </c>
      <c r="H94" s="573" t="s">
        <v>655</v>
      </c>
      <c r="I94" s="573" t="s">
        <v>691</v>
      </c>
      <c r="J94" s="573" t="s">
        <v>653</v>
      </c>
      <c r="K94" s="573" t="s">
        <v>670</v>
      </c>
      <c r="L94" s="573" t="s">
        <v>657</v>
      </c>
      <c r="M94" s="573" t="s">
        <v>658</v>
      </c>
      <c r="N94" s="573" t="s">
        <v>659</v>
      </c>
      <c r="O94" s="573" t="s">
        <v>659</v>
      </c>
      <c r="P94" s="573" t="s">
        <v>660</v>
      </c>
      <c r="Q94" s="573" t="s">
        <v>651</v>
      </c>
      <c r="R94" s="573" t="s">
        <v>681</v>
      </c>
      <c r="S94" s="587" t="e">
        <f>IF(VLOOKUP($X94,'Table 2B'!$B$8:$H$43,'Table 2B'!N$1,0)="","",VLOOKUP($X94,'Table 2B'!$B$8:$H$43,'Table 2B'!N$1,0))</f>
        <v>#N/A</v>
      </c>
      <c r="T94" s="587" t="e">
        <f>IF(VLOOKUP($X94,'Table 2B'!$B$8:$H$43,'Table 2B'!O$1,0)="","",VLOOKUP($X94,'Table 2B'!$B$8:$H$43,'Table 2B'!O$1,0))</f>
        <v>#N/A</v>
      </c>
      <c r="U94" s="587" t="e">
        <f>IF(VLOOKUP($X94,'Table 2B'!$B$8:$H$43,'Table 2B'!P$1,0)="","",VLOOKUP($X94,'Table 2B'!$B$8:$H$43,'Table 2B'!P$1,0))</f>
        <v>#N/A</v>
      </c>
      <c r="V94" s="587" t="e">
        <f>IF(VLOOKUP($X94,'Table 2B'!$B$8:$H$43,'Table 2B'!Q$1,0)="","",VLOOKUP($X94,'Table 2B'!$B$8:$H$43,'Table 2B'!Q$1,0))</f>
        <v>#N/A</v>
      </c>
      <c r="W94" s="587" t="e">
        <f>IF(VLOOKUP($X94,'Table 2B'!$B$8:$H$43,'Table 2B'!R$1,0)="","",VLOOKUP($X94,'Table 2B'!$B$8:$H$43,'Table 2B'!R$1,0))</f>
        <v>#N/A</v>
      </c>
      <c r="X94" s="582" t="str">
        <f t="shared" si="0"/>
        <v>A.N.@@._Z.S1312._Z._Z.B.ORD41A._Z.T.S.V._T._T.XDC.N.EDP2</v>
      </c>
      <c r="Y94" s="582"/>
      <c r="Z94" s="582"/>
      <c r="AA94" s="584" t="str">
        <f>IFERROR(+IF(X94=VLOOKUP(X94,'Table 2B'!$B$8:$B$43,1,0),"OK","check!!!!"),"check!!!!")</f>
        <v>check!!!!</v>
      </c>
      <c r="AB94" s="582" t="str">
        <f>IF('Table 2B'!B24=X94,"ok","check!!!!")</f>
        <v>check!!!!</v>
      </c>
      <c r="AC94" s="585"/>
      <c r="AD94" s="586"/>
      <c r="AE94" s="586"/>
      <c r="AF94" s="586"/>
      <c r="AG94" s="586"/>
      <c r="AH94" s="586"/>
      <c r="AI94" s="586"/>
      <c r="AJ94" s="586"/>
      <c r="AK94" s="586"/>
      <c r="AL94" s="586"/>
      <c r="AM94" s="586"/>
      <c r="AN94" s="586"/>
      <c r="AO94" s="586"/>
    </row>
    <row r="95" spans="1:41">
      <c r="A95" s="573" t="s">
        <v>650</v>
      </c>
      <c r="B95" s="573" t="s">
        <v>651</v>
      </c>
      <c r="C95" s="573" t="s">
        <v>652</v>
      </c>
      <c r="D95" s="573" t="s">
        <v>653</v>
      </c>
      <c r="E95" s="573" t="s">
        <v>663</v>
      </c>
      <c r="F95" s="573" t="s">
        <v>653</v>
      </c>
      <c r="G95" s="582" t="s">
        <v>653</v>
      </c>
      <c r="H95" s="573" t="s">
        <v>650</v>
      </c>
      <c r="I95" s="573" t="s">
        <v>671</v>
      </c>
      <c r="J95" s="573" t="s">
        <v>692</v>
      </c>
      <c r="K95" s="573" t="s">
        <v>670</v>
      </c>
      <c r="L95" s="573" t="s">
        <v>657</v>
      </c>
      <c r="M95" s="573" t="s">
        <v>658</v>
      </c>
      <c r="N95" s="573" t="s">
        <v>659</v>
      </c>
      <c r="O95" s="573" t="s">
        <v>659</v>
      </c>
      <c r="P95" s="573" t="s">
        <v>660</v>
      </c>
      <c r="Q95" s="573" t="s">
        <v>651</v>
      </c>
      <c r="R95" s="573" t="s">
        <v>681</v>
      </c>
      <c r="S95" s="587" t="e">
        <f>IF(VLOOKUP($X95,'Table 2B'!$B$8:$H$43,'Table 2B'!N$1,0)="","",VLOOKUP($X95,'Table 2B'!$B$8:$H$43,'Table 2B'!N$1,0))</f>
        <v>#N/A</v>
      </c>
      <c r="T95" s="587" t="e">
        <f>IF(VLOOKUP($X95,'Table 2B'!$B$8:$H$43,'Table 2B'!O$1,0)="","",VLOOKUP($X95,'Table 2B'!$B$8:$H$43,'Table 2B'!O$1,0))</f>
        <v>#N/A</v>
      </c>
      <c r="U95" s="587" t="e">
        <f>IF(VLOOKUP($X95,'Table 2B'!$B$8:$H$43,'Table 2B'!P$1,0)="","",VLOOKUP($X95,'Table 2B'!$B$8:$H$43,'Table 2B'!P$1,0))</f>
        <v>#N/A</v>
      </c>
      <c r="V95" s="587" t="e">
        <f>IF(VLOOKUP($X95,'Table 2B'!$B$8:$H$43,'Table 2B'!Q$1,0)="","",VLOOKUP($X95,'Table 2B'!$B$8:$H$43,'Table 2B'!Q$1,0))</f>
        <v>#N/A</v>
      </c>
      <c r="W95" s="587" t="e">
        <f>IF(VLOOKUP($X95,'Table 2B'!$B$8:$H$43,'Table 2B'!R$1,0)="","",VLOOKUP($X95,'Table 2B'!$B$8:$H$43,'Table 2B'!R$1,0))</f>
        <v>#N/A</v>
      </c>
      <c r="X95" s="582" t="str">
        <f t="shared" si="0"/>
        <v>A.N.@@._Z.S1312._Z._Z.A.F.F8.T.S.V._T._T.XDC.N.EDP2</v>
      </c>
      <c r="Y95" s="582"/>
      <c r="Z95" s="582"/>
      <c r="AA95" s="584" t="str">
        <f>IFERROR(+IF(X95=VLOOKUP(X95,'Table 2B'!$B$8:$B$43,1,0),"OK","check!!!!"),"check!!!!")</f>
        <v>check!!!!</v>
      </c>
      <c r="AB95" s="582" t="str">
        <f>IF('Table 2B'!B26=X95,"ok","check!!!!")</f>
        <v>check!!!!</v>
      </c>
      <c r="AC95" s="585"/>
      <c r="AD95" s="586"/>
      <c r="AE95" s="586"/>
      <c r="AF95" s="586"/>
      <c r="AG95" s="586"/>
      <c r="AH95" s="586"/>
      <c r="AI95" s="586"/>
      <c r="AJ95" s="586"/>
      <c r="AK95" s="586"/>
      <c r="AL95" s="586"/>
      <c r="AM95" s="586"/>
      <c r="AN95" s="586"/>
      <c r="AO95" s="586"/>
    </row>
    <row r="96" spans="1:41">
      <c r="A96" s="573" t="s">
        <v>650</v>
      </c>
      <c r="B96" s="573" t="s">
        <v>651</v>
      </c>
      <c r="C96" s="573" t="s">
        <v>652</v>
      </c>
      <c r="D96" s="573" t="s">
        <v>653</v>
      </c>
      <c r="E96" s="573" t="s">
        <v>663</v>
      </c>
      <c r="F96" s="573" t="s">
        <v>653</v>
      </c>
      <c r="G96" s="582" t="s">
        <v>653</v>
      </c>
      <c r="H96" s="573" t="s">
        <v>650</v>
      </c>
      <c r="I96" s="573" t="s">
        <v>671</v>
      </c>
      <c r="J96" s="573" t="s">
        <v>692</v>
      </c>
      <c r="K96" s="573" t="s">
        <v>670</v>
      </c>
      <c r="L96" s="573" t="s">
        <v>657</v>
      </c>
      <c r="M96" s="573" t="s">
        <v>658</v>
      </c>
      <c r="N96" s="573" t="s">
        <v>659</v>
      </c>
      <c r="O96" s="573" t="s">
        <v>688</v>
      </c>
      <c r="P96" s="573" t="s">
        <v>660</v>
      </c>
      <c r="Q96" s="573" t="s">
        <v>651</v>
      </c>
      <c r="R96" s="573" t="s">
        <v>681</v>
      </c>
      <c r="S96" s="587" t="e">
        <f>IF(VLOOKUP($X96,'Table 2B'!$B$8:$H$43,'Table 2B'!N$1,0)="","",VLOOKUP($X96,'Table 2B'!$B$8:$H$43,'Table 2B'!N$1,0))</f>
        <v>#N/A</v>
      </c>
      <c r="T96" s="587" t="e">
        <f>IF(VLOOKUP($X96,'Table 2B'!$B$8:$H$43,'Table 2B'!O$1,0)="","",VLOOKUP($X96,'Table 2B'!$B$8:$H$43,'Table 2B'!O$1,0))</f>
        <v>#N/A</v>
      </c>
      <c r="U96" s="587" t="e">
        <f>IF(VLOOKUP($X96,'Table 2B'!$B$8:$H$43,'Table 2B'!P$1,0)="","",VLOOKUP($X96,'Table 2B'!$B$8:$H$43,'Table 2B'!P$1,0))</f>
        <v>#N/A</v>
      </c>
      <c r="V96" s="587" t="e">
        <f>IF(VLOOKUP($X96,'Table 2B'!$B$8:$H$43,'Table 2B'!Q$1,0)="","",VLOOKUP($X96,'Table 2B'!$B$8:$H$43,'Table 2B'!Q$1,0))</f>
        <v>#N/A</v>
      </c>
      <c r="W96" s="587" t="e">
        <f>IF(VLOOKUP($X96,'Table 2B'!$B$8:$H$43,'Table 2B'!R$1,0)="","",VLOOKUP($X96,'Table 2B'!$B$8:$H$43,'Table 2B'!R$1,0))</f>
        <v>#N/A</v>
      </c>
      <c r="X96" s="582" t="str">
        <f t="shared" si="0"/>
        <v>A.N.@@._Z.S1312._Z._Z.A.F.F8.T.S.V._T.C01.XDC.N.EDP2</v>
      </c>
      <c r="Y96" s="582"/>
      <c r="Z96" s="582"/>
      <c r="AA96" s="584" t="str">
        <f>IFERROR(+IF(X96=VLOOKUP(X96,'Table 2B'!$B$8:$B$43,1,0),"OK","check!!!!"),"check!!!!")</f>
        <v>check!!!!</v>
      </c>
      <c r="AB96" s="582" t="str">
        <f>IF('Table 2B'!B27=X96,"ok","check!!!!")</f>
        <v>check!!!!</v>
      </c>
      <c r="AC96" s="585"/>
      <c r="AD96" s="586"/>
      <c r="AE96" s="586"/>
      <c r="AF96" s="586"/>
      <c r="AG96" s="586"/>
      <c r="AH96" s="586"/>
      <c r="AI96" s="586"/>
      <c r="AJ96" s="586"/>
      <c r="AK96" s="586"/>
      <c r="AL96" s="586"/>
      <c r="AM96" s="586"/>
      <c r="AN96" s="586"/>
      <c r="AO96" s="586"/>
    </row>
    <row r="97" spans="1:41">
      <c r="A97" s="573" t="s">
        <v>650</v>
      </c>
      <c r="B97" s="573" t="s">
        <v>651</v>
      </c>
      <c r="C97" s="573" t="s">
        <v>652</v>
      </c>
      <c r="D97" s="573" t="s">
        <v>653</v>
      </c>
      <c r="E97" s="573" t="s">
        <v>663</v>
      </c>
      <c r="F97" s="573" t="s">
        <v>653</v>
      </c>
      <c r="G97" s="582" t="s">
        <v>653</v>
      </c>
      <c r="H97" s="573" t="s">
        <v>650</v>
      </c>
      <c r="I97" s="573" t="s">
        <v>671</v>
      </c>
      <c r="J97" s="573" t="s">
        <v>692</v>
      </c>
      <c r="K97" s="573" t="s">
        <v>670</v>
      </c>
      <c r="L97" s="573" t="s">
        <v>657</v>
      </c>
      <c r="M97" s="573" t="s">
        <v>658</v>
      </c>
      <c r="N97" s="573" t="s">
        <v>659</v>
      </c>
      <c r="O97" s="573" t="s">
        <v>689</v>
      </c>
      <c r="P97" s="573" t="s">
        <v>660</v>
      </c>
      <c r="Q97" s="573" t="s">
        <v>651</v>
      </c>
      <c r="R97" s="573" t="s">
        <v>681</v>
      </c>
      <c r="S97" s="587" t="e">
        <f>IF(VLOOKUP($X97,'Table 2B'!$B$8:$H$43,'Table 2B'!N$1,0)="","",VLOOKUP($X97,'Table 2B'!$B$8:$H$43,'Table 2B'!N$1,0))</f>
        <v>#N/A</v>
      </c>
      <c r="T97" s="587" t="e">
        <f>IF(VLOOKUP($X97,'Table 2B'!$B$8:$H$43,'Table 2B'!O$1,0)="","",VLOOKUP($X97,'Table 2B'!$B$8:$H$43,'Table 2B'!O$1,0))</f>
        <v>#N/A</v>
      </c>
      <c r="U97" s="587" t="e">
        <f>IF(VLOOKUP($X97,'Table 2B'!$B$8:$H$43,'Table 2B'!P$1,0)="","",VLOOKUP($X97,'Table 2B'!$B$8:$H$43,'Table 2B'!P$1,0))</f>
        <v>#N/A</v>
      </c>
      <c r="V97" s="587" t="e">
        <f>IF(VLOOKUP($X97,'Table 2B'!$B$8:$H$43,'Table 2B'!Q$1,0)="","",VLOOKUP($X97,'Table 2B'!$B$8:$H$43,'Table 2B'!Q$1,0))</f>
        <v>#N/A</v>
      </c>
      <c r="W97" s="587" t="e">
        <f>IF(VLOOKUP($X97,'Table 2B'!$B$8:$H$43,'Table 2B'!R$1,0)="","",VLOOKUP($X97,'Table 2B'!$B$8:$H$43,'Table 2B'!R$1,0))</f>
        <v>#N/A</v>
      </c>
      <c r="X97" s="582" t="str">
        <f t="shared" si="0"/>
        <v>A.N.@@._Z.S1312._Z._Z.A.F.F8.T.S.V._T.C02.XDC.N.EDP2</v>
      </c>
      <c r="Y97" s="582"/>
      <c r="Z97" s="582"/>
      <c r="AA97" s="584" t="str">
        <f>IFERROR(+IF(X97=VLOOKUP(X97,'Table 2B'!$B$8:$B$43,1,0),"OK","check!!!!"),"check!!!!")</f>
        <v>check!!!!</v>
      </c>
      <c r="AB97" s="582" t="str">
        <f>IF('Table 2B'!B28=X97,"ok","check!!!!")</f>
        <v>check!!!!</v>
      </c>
      <c r="AC97" s="585"/>
      <c r="AD97" s="586"/>
      <c r="AE97" s="586"/>
      <c r="AF97" s="586"/>
      <c r="AG97" s="586"/>
      <c r="AH97" s="586"/>
      <c r="AI97" s="586"/>
      <c r="AJ97" s="586"/>
      <c r="AK97" s="586"/>
      <c r="AL97" s="586"/>
      <c r="AM97" s="586"/>
      <c r="AN97" s="586"/>
      <c r="AO97" s="586"/>
    </row>
    <row r="98" spans="1:41">
      <c r="A98" s="573" t="s">
        <v>650</v>
      </c>
      <c r="B98" s="573" t="s">
        <v>651</v>
      </c>
      <c r="C98" s="573" t="s">
        <v>652</v>
      </c>
      <c r="D98" s="573" t="s">
        <v>653</v>
      </c>
      <c r="E98" s="573" t="s">
        <v>663</v>
      </c>
      <c r="F98" s="573" t="s">
        <v>653</v>
      </c>
      <c r="G98" s="582" t="s">
        <v>653</v>
      </c>
      <c r="H98" s="573" t="s">
        <v>667</v>
      </c>
      <c r="I98" s="573" t="s">
        <v>671</v>
      </c>
      <c r="J98" s="573" t="s">
        <v>692</v>
      </c>
      <c r="K98" s="573" t="s">
        <v>670</v>
      </c>
      <c r="L98" s="573" t="s">
        <v>657</v>
      </c>
      <c r="M98" s="573" t="s">
        <v>658</v>
      </c>
      <c r="N98" s="573" t="s">
        <v>659</v>
      </c>
      <c r="O98" s="573" t="s">
        <v>659</v>
      </c>
      <c r="P98" s="573" t="s">
        <v>660</v>
      </c>
      <c r="Q98" s="573" t="s">
        <v>651</v>
      </c>
      <c r="R98" s="573" t="s">
        <v>681</v>
      </c>
      <c r="S98" s="587" t="e">
        <f>IF(VLOOKUP($X98,'Table 2B'!$B$8:$H$43,'Table 2B'!N$1,0)="","",VLOOKUP($X98,'Table 2B'!$B$8:$H$43,'Table 2B'!N$1,0))</f>
        <v>#N/A</v>
      </c>
      <c r="T98" s="587" t="e">
        <f>IF(VLOOKUP($X98,'Table 2B'!$B$8:$H$43,'Table 2B'!O$1,0)="","",VLOOKUP($X98,'Table 2B'!$B$8:$H$43,'Table 2B'!O$1,0))</f>
        <v>#N/A</v>
      </c>
      <c r="U98" s="587" t="e">
        <f>IF(VLOOKUP($X98,'Table 2B'!$B$8:$H$43,'Table 2B'!P$1,0)="","",VLOOKUP($X98,'Table 2B'!$B$8:$H$43,'Table 2B'!P$1,0))</f>
        <v>#N/A</v>
      </c>
      <c r="V98" s="587" t="e">
        <f>IF(VLOOKUP($X98,'Table 2B'!$B$8:$H$43,'Table 2B'!Q$1,0)="","",VLOOKUP($X98,'Table 2B'!$B$8:$H$43,'Table 2B'!Q$1,0))</f>
        <v>#N/A</v>
      </c>
      <c r="W98" s="587" t="e">
        <f>IF(VLOOKUP($X98,'Table 2B'!$B$8:$H$43,'Table 2B'!R$1,0)="","",VLOOKUP($X98,'Table 2B'!$B$8:$H$43,'Table 2B'!R$1,0))</f>
        <v>#N/A</v>
      </c>
      <c r="X98" s="582" t="str">
        <f t="shared" si="0"/>
        <v>A.N.@@._Z.S1312._Z._Z.L.F.F8.T.S.V._T._T.XDC.N.EDP2</v>
      </c>
      <c r="Y98" s="582"/>
      <c r="Z98" s="582"/>
      <c r="AA98" s="584" t="str">
        <f>IFERROR(+IF(X98=VLOOKUP(X98,'Table 2B'!$B$8:$B$43,1,0),"OK","check!!!!"),"check!!!!")</f>
        <v>check!!!!</v>
      </c>
      <c r="AB98" s="582" t="str">
        <f>IF('Table 2B'!B29=X98,"ok","check!!!!")</f>
        <v>check!!!!</v>
      </c>
      <c r="AC98" s="585"/>
      <c r="AD98" s="586"/>
      <c r="AE98" s="586"/>
      <c r="AF98" s="586"/>
      <c r="AG98" s="586"/>
      <c r="AH98" s="586"/>
      <c r="AI98" s="586"/>
      <c r="AJ98" s="586"/>
      <c r="AK98" s="586"/>
      <c r="AL98" s="586"/>
      <c r="AM98" s="586"/>
      <c r="AN98" s="586"/>
      <c r="AO98" s="586"/>
    </row>
    <row r="99" spans="1:41">
      <c r="A99" s="573" t="s">
        <v>650</v>
      </c>
      <c r="B99" s="573" t="s">
        <v>651</v>
      </c>
      <c r="C99" s="573" t="s">
        <v>652</v>
      </c>
      <c r="D99" s="573" t="s">
        <v>653</v>
      </c>
      <c r="E99" s="573" t="s">
        <v>663</v>
      </c>
      <c r="F99" s="573" t="s">
        <v>653</v>
      </c>
      <c r="G99" s="582" t="s">
        <v>653</v>
      </c>
      <c r="H99" s="573" t="s">
        <v>667</v>
      </c>
      <c r="I99" s="573" t="s">
        <v>671</v>
      </c>
      <c r="J99" s="573" t="s">
        <v>692</v>
      </c>
      <c r="K99" s="573" t="s">
        <v>670</v>
      </c>
      <c r="L99" s="573" t="s">
        <v>657</v>
      </c>
      <c r="M99" s="573" t="s">
        <v>658</v>
      </c>
      <c r="N99" s="573" t="s">
        <v>659</v>
      </c>
      <c r="O99" s="573" t="s">
        <v>688</v>
      </c>
      <c r="P99" s="573" t="s">
        <v>660</v>
      </c>
      <c r="Q99" s="573" t="s">
        <v>651</v>
      </c>
      <c r="R99" s="573" t="s">
        <v>681</v>
      </c>
      <c r="S99" s="587" t="e">
        <f>IF(VLOOKUP($X99,'Table 2B'!$B$8:$H$43,'Table 2B'!N$1,0)="","",VLOOKUP($X99,'Table 2B'!$B$8:$H$43,'Table 2B'!N$1,0))</f>
        <v>#N/A</v>
      </c>
      <c r="T99" s="587" t="e">
        <f>IF(VLOOKUP($X99,'Table 2B'!$B$8:$H$43,'Table 2B'!O$1,0)="","",VLOOKUP($X99,'Table 2B'!$B$8:$H$43,'Table 2B'!O$1,0))</f>
        <v>#N/A</v>
      </c>
      <c r="U99" s="587" t="e">
        <f>IF(VLOOKUP($X99,'Table 2B'!$B$8:$H$43,'Table 2B'!P$1,0)="","",VLOOKUP($X99,'Table 2B'!$B$8:$H$43,'Table 2B'!P$1,0))</f>
        <v>#N/A</v>
      </c>
      <c r="V99" s="587" t="e">
        <f>IF(VLOOKUP($X99,'Table 2B'!$B$8:$H$43,'Table 2B'!Q$1,0)="","",VLOOKUP($X99,'Table 2B'!$B$8:$H$43,'Table 2B'!Q$1,0))</f>
        <v>#N/A</v>
      </c>
      <c r="W99" s="587" t="e">
        <f>IF(VLOOKUP($X99,'Table 2B'!$B$8:$H$43,'Table 2B'!R$1,0)="","",VLOOKUP($X99,'Table 2B'!$B$8:$H$43,'Table 2B'!R$1,0))</f>
        <v>#N/A</v>
      </c>
      <c r="X99" s="582" t="str">
        <f t="shared" si="0"/>
        <v>A.N.@@._Z.S1312._Z._Z.L.F.F8.T.S.V._T.C01.XDC.N.EDP2</v>
      </c>
      <c r="Y99" s="582"/>
      <c r="Z99" s="582"/>
      <c r="AA99" s="584" t="str">
        <f>IFERROR(+IF(X99=VLOOKUP(X99,'Table 2B'!$B$8:$B$43,1,0),"OK","check!!!!"),"check!!!!")</f>
        <v>check!!!!</v>
      </c>
      <c r="AB99" s="582" t="str">
        <f>IF('Table 2B'!B30=X99,"ok","check!!!!")</f>
        <v>check!!!!</v>
      </c>
      <c r="AC99" s="585"/>
      <c r="AD99" s="586"/>
      <c r="AE99" s="586"/>
      <c r="AF99" s="586"/>
      <c r="AG99" s="586"/>
      <c r="AH99" s="586"/>
      <c r="AI99" s="586"/>
      <c r="AJ99" s="586"/>
      <c r="AK99" s="586"/>
      <c r="AL99" s="586"/>
      <c r="AM99" s="586"/>
      <c r="AN99" s="586"/>
      <c r="AO99" s="586"/>
    </row>
    <row r="100" spans="1:41">
      <c r="A100" s="573" t="s">
        <v>650</v>
      </c>
      <c r="B100" s="573" t="s">
        <v>651</v>
      </c>
      <c r="C100" s="573" t="s">
        <v>652</v>
      </c>
      <c r="D100" s="573" t="s">
        <v>653</v>
      </c>
      <c r="E100" s="573" t="s">
        <v>663</v>
      </c>
      <c r="F100" s="573" t="s">
        <v>653</v>
      </c>
      <c r="G100" s="582" t="s">
        <v>653</v>
      </c>
      <c r="H100" s="573" t="s">
        <v>667</v>
      </c>
      <c r="I100" s="573" t="s">
        <v>671</v>
      </c>
      <c r="J100" s="573" t="s">
        <v>692</v>
      </c>
      <c r="K100" s="573" t="s">
        <v>670</v>
      </c>
      <c r="L100" s="573" t="s">
        <v>657</v>
      </c>
      <c r="M100" s="573" t="s">
        <v>658</v>
      </c>
      <c r="N100" s="573" t="s">
        <v>659</v>
      </c>
      <c r="O100" s="573" t="s">
        <v>689</v>
      </c>
      <c r="P100" s="573" t="s">
        <v>660</v>
      </c>
      <c r="Q100" s="573" t="s">
        <v>651</v>
      </c>
      <c r="R100" s="573" t="s">
        <v>681</v>
      </c>
      <c r="S100" s="587" t="e">
        <f>IF(VLOOKUP($X100,'Table 2B'!$B$8:$H$43,'Table 2B'!N$1,0)="","",VLOOKUP($X100,'Table 2B'!$B$8:$H$43,'Table 2B'!N$1,0))</f>
        <v>#N/A</v>
      </c>
      <c r="T100" s="587" t="e">
        <f>IF(VLOOKUP($X100,'Table 2B'!$B$8:$H$43,'Table 2B'!O$1,0)="","",VLOOKUP($X100,'Table 2B'!$B$8:$H$43,'Table 2B'!O$1,0))</f>
        <v>#N/A</v>
      </c>
      <c r="U100" s="587" t="e">
        <f>IF(VLOOKUP($X100,'Table 2B'!$B$8:$H$43,'Table 2B'!P$1,0)="","",VLOOKUP($X100,'Table 2B'!$B$8:$H$43,'Table 2B'!P$1,0))</f>
        <v>#N/A</v>
      </c>
      <c r="V100" s="587" t="e">
        <f>IF(VLOOKUP($X100,'Table 2B'!$B$8:$H$43,'Table 2B'!Q$1,0)="","",VLOOKUP($X100,'Table 2B'!$B$8:$H$43,'Table 2B'!Q$1,0))</f>
        <v>#N/A</v>
      </c>
      <c r="W100" s="587" t="e">
        <f>IF(VLOOKUP($X100,'Table 2B'!$B$8:$H$43,'Table 2B'!R$1,0)="","",VLOOKUP($X100,'Table 2B'!$B$8:$H$43,'Table 2B'!R$1,0))</f>
        <v>#N/A</v>
      </c>
      <c r="X100" s="582" t="str">
        <f t="shared" si="0"/>
        <v>A.N.@@._Z.S1312._Z._Z.L.F.F8.T.S.V._T.C02.XDC.N.EDP2</v>
      </c>
      <c r="Y100" s="582"/>
      <c r="Z100" s="582"/>
      <c r="AA100" s="584" t="str">
        <f>IFERROR(+IF(X100=VLOOKUP(X100,'Table 2B'!$B$8:$B$43,1,0),"OK","check!!!!"),"check!!!!")</f>
        <v>check!!!!</v>
      </c>
      <c r="AB100" s="582" t="str">
        <f>IF('Table 2B'!B31=X100,"ok","check!!!!")</f>
        <v>check!!!!</v>
      </c>
      <c r="AC100" s="585"/>
      <c r="AD100" s="586"/>
      <c r="AE100" s="586"/>
      <c r="AF100" s="586"/>
      <c r="AG100" s="586"/>
      <c r="AH100" s="586"/>
      <c r="AI100" s="586"/>
      <c r="AJ100" s="586"/>
      <c r="AK100" s="586"/>
      <c r="AL100" s="586"/>
      <c r="AM100" s="586"/>
      <c r="AN100" s="586"/>
      <c r="AO100" s="586"/>
    </row>
    <row r="101" spans="1:41">
      <c r="A101" s="573" t="s">
        <v>650</v>
      </c>
      <c r="B101" s="573" t="s">
        <v>651</v>
      </c>
      <c r="C101" s="573" t="s">
        <v>652</v>
      </c>
      <c r="D101" s="573" t="s">
        <v>653</v>
      </c>
      <c r="E101" s="573" t="s">
        <v>663</v>
      </c>
      <c r="F101" s="573" t="s">
        <v>653</v>
      </c>
      <c r="G101" s="582" t="s">
        <v>653</v>
      </c>
      <c r="H101" s="573" t="s">
        <v>655</v>
      </c>
      <c r="I101" s="573" t="s">
        <v>693</v>
      </c>
      <c r="J101" s="573" t="s">
        <v>653</v>
      </c>
      <c r="K101" s="573" t="s">
        <v>670</v>
      </c>
      <c r="L101" s="573" t="s">
        <v>657</v>
      </c>
      <c r="M101" s="573" t="s">
        <v>658</v>
      </c>
      <c r="N101" s="573" t="s">
        <v>659</v>
      </c>
      <c r="O101" s="573" t="s">
        <v>659</v>
      </c>
      <c r="P101" s="573" t="s">
        <v>660</v>
      </c>
      <c r="Q101" s="573" t="s">
        <v>651</v>
      </c>
      <c r="R101" s="573" t="s">
        <v>681</v>
      </c>
      <c r="S101" s="587" t="e">
        <f>IF(VLOOKUP($X101,'Table 2B'!$B$8:$H$43,'Table 2B'!N$1,0)="","",VLOOKUP($X101,'Table 2B'!$B$8:$H$43,'Table 2B'!N$1,0))</f>
        <v>#N/A</v>
      </c>
      <c r="T101" s="587" t="e">
        <f>IF(VLOOKUP($X101,'Table 2B'!$B$8:$H$43,'Table 2B'!O$1,0)="","",VLOOKUP($X101,'Table 2B'!$B$8:$H$43,'Table 2B'!O$1,0))</f>
        <v>#N/A</v>
      </c>
      <c r="U101" s="587" t="e">
        <f>IF(VLOOKUP($X101,'Table 2B'!$B$8:$H$43,'Table 2B'!P$1,0)="","",VLOOKUP($X101,'Table 2B'!$B$8:$H$43,'Table 2B'!P$1,0))</f>
        <v>#N/A</v>
      </c>
      <c r="V101" s="587" t="e">
        <f>IF(VLOOKUP($X101,'Table 2B'!$B$8:$H$43,'Table 2B'!Q$1,0)="","",VLOOKUP($X101,'Table 2B'!$B$8:$H$43,'Table 2B'!Q$1,0))</f>
        <v>#N/A</v>
      </c>
      <c r="W101" s="587" t="e">
        <f>IF(VLOOKUP($X101,'Table 2B'!$B$8:$H$43,'Table 2B'!R$1,0)="","",VLOOKUP($X101,'Table 2B'!$B$8:$H$43,'Table 2B'!R$1,0))</f>
        <v>#N/A</v>
      </c>
      <c r="X101" s="582" t="str">
        <f t="shared" si="0"/>
        <v>A.N.@@._Z.S1312._Z._Z.B.ORWB_E._Z.T.S.V._T._T.XDC.N.EDP2</v>
      </c>
      <c r="Y101" s="582"/>
      <c r="Z101" s="582"/>
      <c r="AA101" s="584" t="str">
        <f>IFERROR(+IF(X101=VLOOKUP(X101,'Table 2B'!$B$8:$B$43,1,0),"OK","check!!!!"),"check!!!!")</f>
        <v>check!!!!</v>
      </c>
      <c r="AB101" s="582" t="str">
        <f>IF('Table 2B'!B33=X101,"ok","check!!!!")</f>
        <v>check!!!!</v>
      </c>
      <c r="AC101" s="585"/>
      <c r="AD101" s="586"/>
      <c r="AE101" s="586"/>
      <c r="AF101" s="586"/>
      <c r="AG101" s="586"/>
      <c r="AH101" s="586"/>
      <c r="AI101" s="586"/>
      <c r="AJ101" s="586"/>
      <c r="AK101" s="586"/>
      <c r="AL101" s="586"/>
      <c r="AM101" s="586"/>
      <c r="AN101" s="586"/>
      <c r="AO101" s="586"/>
    </row>
    <row r="102" spans="1:41">
      <c r="A102" s="573" t="s">
        <v>650</v>
      </c>
      <c r="B102" s="573" t="s">
        <v>651</v>
      </c>
      <c r="C102" s="573" t="s">
        <v>652</v>
      </c>
      <c r="D102" s="573" t="s">
        <v>653</v>
      </c>
      <c r="E102" s="573" t="s">
        <v>700</v>
      </c>
      <c r="F102" s="573" t="s">
        <v>653</v>
      </c>
      <c r="G102" s="573" t="s">
        <v>653</v>
      </c>
      <c r="H102" s="573" t="s">
        <v>655</v>
      </c>
      <c r="I102" s="573" t="s">
        <v>656</v>
      </c>
      <c r="J102" s="573" t="s">
        <v>653</v>
      </c>
      <c r="K102" s="573" t="s">
        <v>653</v>
      </c>
      <c r="L102" s="573" t="s">
        <v>657</v>
      </c>
      <c r="M102" s="573" t="s">
        <v>658</v>
      </c>
      <c r="N102" s="573" t="s">
        <v>659</v>
      </c>
      <c r="O102" s="573" t="s">
        <v>659</v>
      </c>
      <c r="P102" s="573" t="s">
        <v>660</v>
      </c>
      <c r="Q102" s="573" t="s">
        <v>651</v>
      </c>
      <c r="R102" s="573" t="s">
        <v>681</v>
      </c>
      <c r="S102" s="587" t="e">
        <f>IF(VLOOKUP($X102,'Table 2B'!$B$8:$H$43,'Table 2B'!N$1,0)="","",VLOOKUP($X102,'Table 2B'!$B$8:$H$43,'Table 2B'!N$1,0))</f>
        <v>#N/A</v>
      </c>
      <c r="T102" s="587" t="e">
        <f>IF(VLOOKUP($X102,'Table 2B'!$B$8:$H$43,'Table 2B'!O$1,0)="","",VLOOKUP($X102,'Table 2B'!$B$8:$H$43,'Table 2B'!O$1,0))</f>
        <v>#N/A</v>
      </c>
      <c r="U102" s="587" t="e">
        <f>IF(VLOOKUP($X102,'Table 2B'!$B$8:$H$43,'Table 2B'!P$1,0)="","",VLOOKUP($X102,'Table 2B'!$B$8:$H$43,'Table 2B'!P$1,0))</f>
        <v>#N/A</v>
      </c>
      <c r="V102" s="587" t="e">
        <f>IF(VLOOKUP($X102,'Table 2B'!$B$8:$H$43,'Table 2B'!Q$1,0)="","",VLOOKUP($X102,'Table 2B'!$B$8:$H$43,'Table 2B'!Q$1,0))</f>
        <v>#N/A</v>
      </c>
      <c r="W102" s="587" t="e">
        <f>IF(VLOOKUP($X102,'Table 2B'!$B$8:$H$43,'Table 2B'!R$1,0)="","",VLOOKUP($X102,'Table 2B'!$B$8:$H$43,'Table 2B'!R$1,0))</f>
        <v>#N/A</v>
      </c>
      <c r="X102" s="582" t="str">
        <f t="shared" si="0"/>
        <v>A.N.@@._Z.S13122._Z._Z.B.B9._Z._Z.S.V._T._T.XDC.N.EDP2</v>
      </c>
      <c r="Y102" s="582"/>
      <c r="Z102" s="582"/>
      <c r="AA102" s="584" t="str">
        <f>IFERROR(+IF(X102=VLOOKUP(X102,'Table 2B'!$B$8:$B$43,1,0),"OK","check!!!!"),"check!!!!")</f>
        <v>check!!!!</v>
      </c>
      <c r="AB102" s="582" t="str">
        <f>IF('Table 2B'!B34=X102,"ok","check!!!!")</f>
        <v>check!!!!</v>
      </c>
      <c r="AC102" s="585"/>
      <c r="AD102" s="586"/>
      <c r="AE102" s="586"/>
      <c r="AF102" s="586"/>
      <c r="AG102" s="586"/>
      <c r="AH102" s="586"/>
      <c r="AI102" s="586"/>
      <c r="AJ102" s="586"/>
      <c r="AK102" s="586"/>
      <c r="AL102" s="586"/>
      <c r="AM102" s="586"/>
      <c r="AN102" s="586"/>
      <c r="AO102" s="586"/>
    </row>
    <row r="103" spans="1:41">
      <c r="A103" s="573" t="s">
        <v>650</v>
      </c>
      <c r="B103" s="573" t="s">
        <v>651</v>
      </c>
      <c r="C103" s="573" t="s">
        <v>652</v>
      </c>
      <c r="D103" s="573" t="s">
        <v>653</v>
      </c>
      <c r="E103" s="573" t="s">
        <v>700</v>
      </c>
      <c r="F103" s="573" t="s">
        <v>653</v>
      </c>
      <c r="G103" s="573" t="s">
        <v>653</v>
      </c>
      <c r="H103" s="573" t="s">
        <v>655</v>
      </c>
      <c r="I103" s="573" t="s">
        <v>656</v>
      </c>
      <c r="J103" s="573" t="s">
        <v>653</v>
      </c>
      <c r="K103" s="573" t="s">
        <v>653</v>
      </c>
      <c r="L103" s="573" t="s">
        <v>657</v>
      </c>
      <c r="M103" s="573" t="s">
        <v>658</v>
      </c>
      <c r="N103" s="573" t="s">
        <v>659</v>
      </c>
      <c r="O103" s="573" t="s">
        <v>688</v>
      </c>
      <c r="P103" s="573" t="s">
        <v>660</v>
      </c>
      <c r="Q103" s="573" t="s">
        <v>651</v>
      </c>
      <c r="R103" s="573" t="s">
        <v>681</v>
      </c>
      <c r="S103" s="587" t="e">
        <f>IF(VLOOKUP($X103,'Table 2B'!$B$8:$H$43,'Table 2B'!N$1,0)="","",VLOOKUP($X103,'Table 2B'!$B$8:$H$43,'Table 2B'!N$1,0))</f>
        <v>#N/A</v>
      </c>
      <c r="T103" s="587" t="e">
        <f>IF(VLOOKUP($X103,'Table 2B'!$B$8:$H$43,'Table 2B'!O$1,0)="","",VLOOKUP($X103,'Table 2B'!$B$8:$H$43,'Table 2B'!O$1,0))</f>
        <v>#N/A</v>
      </c>
      <c r="U103" s="587" t="e">
        <f>IF(VLOOKUP($X103,'Table 2B'!$B$8:$H$43,'Table 2B'!P$1,0)="","",VLOOKUP($X103,'Table 2B'!$B$8:$H$43,'Table 2B'!P$1,0))</f>
        <v>#N/A</v>
      </c>
      <c r="V103" s="587" t="e">
        <f>IF(VLOOKUP($X103,'Table 2B'!$B$8:$H$43,'Table 2B'!Q$1,0)="","",VLOOKUP($X103,'Table 2B'!$B$8:$H$43,'Table 2B'!Q$1,0))</f>
        <v>#N/A</v>
      </c>
      <c r="W103" s="587" t="e">
        <f>IF(VLOOKUP($X103,'Table 2B'!$B$8:$H$43,'Table 2B'!R$1,0)="","",VLOOKUP($X103,'Table 2B'!$B$8:$H$43,'Table 2B'!R$1,0))</f>
        <v>#N/A</v>
      </c>
      <c r="X103" s="582" t="str">
        <f t="shared" si="0"/>
        <v>A.N.@@._Z.S13122._Z._Z.B.B9._Z._Z.S.V._T.C01.XDC.N.EDP2</v>
      </c>
      <c r="Y103" s="582"/>
      <c r="Z103" s="582"/>
      <c r="AA103" s="584" t="str">
        <f>IFERROR(+IF(X103=VLOOKUP(X103,'Table 2B'!$B$8:$B$43,1,0),"OK","check!!!!"),"check!!!!")</f>
        <v>check!!!!</v>
      </c>
      <c r="AB103" s="582" t="str">
        <f>IF('Table 2B'!B35=X103,"ok","check!!!!")</f>
        <v>check!!!!</v>
      </c>
      <c r="AC103" s="585"/>
      <c r="AD103" s="586"/>
      <c r="AE103" s="586"/>
      <c r="AF103" s="586"/>
      <c r="AG103" s="586"/>
      <c r="AH103" s="586"/>
      <c r="AI103" s="586"/>
      <c r="AJ103" s="586"/>
      <c r="AK103" s="586"/>
      <c r="AL103" s="586"/>
      <c r="AM103" s="586"/>
      <c r="AN103" s="586"/>
      <c r="AO103" s="586"/>
    </row>
    <row r="104" spans="1:41">
      <c r="A104" s="573" t="s">
        <v>650</v>
      </c>
      <c r="B104" s="573" t="s">
        <v>651</v>
      </c>
      <c r="C104" s="573" t="s">
        <v>652</v>
      </c>
      <c r="D104" s="573" t="s">
        <v>653</v>
      </c>
      <c r="E104" s="573" t="s">
        <v>700</v>
      </c>
      <c r="F104" s="573" t="s">
        <v>653</v>
      </c>
      <c r="G104" s="573" t="s">
        <v>653</v>
      </c>
      <c r="H104" s="573" t="s">
        <v>655</v>
      </c>
      <c r="I104" s="573" t="s">
        <v>656</v>
      </c>
      <c r="J104" s="573" t="s">
        <v>653</v>
      </c>
      <c r="K104" s="573" t="s">
        <v>653</v>
      </c>
      <c r="L104" s="573" t="s">
        <v>657</v>
      </c>
      <c r="M104" s="573" t="s">
        <v>658</v>
      </c>
      <c r="N104" s="573" t="s">
        <v>659</v>
      </c>
      <c r="O104" s="573" t="s">
        <v>689</v>
      </c>
      <c r="P104" s="573" t="s">
        <v>660</v>
      </c>
      <c r="Q104" s="573" t="s">
        <v>651</v>
      </c>
      <c r="R104" s="573" t="s">
        <v>681</v>
      </c>
      <c r="S104" s="587" t="e">
        <f>IF(VLOOKUP($X104,'Table 2B'!$B$8:$H$43,'Table 2B'!N$1,0)="","",VLOOKUP($X104,'Table 2B'!$B$8:$H$43,'Table 2B'!N$1,0))</f>
        <v>#N/A</v>
      </c>
      <c r="T104" s="587" t="e">
        <f>IF(VLOOKUP($X104,'Table 2B'!$B$8:$H$43,'Table 2B'!O$1,0)="","",VLOOKUP($X104,'Table 2B'!$B$8:$H$43,'Table 2B'!O$1,0))</f>
        <v>#N/A</v>
      </c>
      <c r="U104" s="587" t="e">
        <f>IF(VLOOKUP($X104,'Table 2B'!$B$8:$H$43,'Table 2B'!P$1,0)="","",VLOOKUP($X104,'Table 2B'!$B$8:$H$43,'Table 2B'!P$1,0))</f>
        <v>#N/A</v>
      </c>
      <c r="V104" s="587" t="e">
        <f>IF(VLOOKUP($X104,'Table 2B'!$B$8:$H$43,'Table 2B'!Q$1,0)="","",VLOOKUP($X104,'Table 2B'!$B$8:$H$43,'Table 2B'!Q$1,0))</f>
        <v>#N/A</v>
      </c>
      <c r="W104" s="587" t="e">
        <f>IF(VLOOKUP($X104,'Table 2B'!$B$8:$H$43,'Table 2B'!R$1,0)="","",VLOOKUP($X104,'Table 2B'!$B$8:$H$43,'Table 2B'!R$1,0))</f>
        <v>#N/A</v>
      </c>
      <c r="X104" s="582" t="str">
        <f t="shared" si="0"/>
        <v>A.N.@@._Z.S13122._Z._Z.B.B9._Z._Z.S.V._T.C02.XDC.N.EDP2</v>
      </c>
      <c r="Y104" s="582"/>
      <c r="Z104" s="582"/>
      <c r="AA104" s="584" t="str">
        <f>IFERROR(+IF(X104=VLOOKUP(X104,'Table 2B'!$B$8:$B$43,1,0),"OK","check!!!!"),"check!!!!")</f>
        <v>check!!!!</v>
      </c>
      <c r="AB104" s="582" t="str">
        <f>IF('Table 2B'!B36=X104,"ok","check!!!!")</f>
        <v>check!!!!</v>
      </c>
      <c r="AC104" s="585"/>
      <c r="AD104" s="586"/>
      <c r="AE104" s="586"/>
      <c r="AF104" s="586"/>
      <c r="AG104" s="586"/>
      <c r="AH104" s="586"/>
      <c r="AI104" s="586"/>
      <c r="AJ104" s="586"/>
      <c r="AK104" s="586"/>
      <c r="AL104" s="586"/>
      <c r="AM104" s="586"/>
      <c r="AN104" s="586"/>
      <c r="AO104" s="586"/>
    </row>
    <row r="105" spans="1:41">
      <c r="A105" s="573" t="s">
        <v>650</v>
      </c>
      <c r="B105" s="573" t="s">
        <v>651</v>
      </c>
      <c r="C105" s="573" t="s">
        <v>652</v>
      </c>
      <c r="D105" s="573" t="s">
        <v>653</v>
      </c>
      <c r="E105" s="573" t="s">
        <v>663</v>
      </c>
      <c r="F105" s="573" t="s">
        <v>653</v>
      </c>
      <c r="G105" s="573" t="s">
        <v>653</v>
      </c>
      <c r="H105" s="573" t="s">
        <v>695</v>
      </c>
      <c r="I105" s="573" t="s">
        <v>696</v>
      </c>
      <c r="J105" s="573" t="s">
        <v>653</v>
      </c>
      <c r="K105" s="573" t="s">
        <v>670</v>
      </c>
      <c r="L105" s="573" t="s">
        <v>657</v>
      </c>
      <c r="M105" s="573" t="s">
        <v>658</v>
      </c>
      <c r="N105" s="573" t="s">
        <v>659</v>
      </c>
      <c r="O105" s="573" t="s">
        <v>659</v>
      </c>
      <c r="P105" s="573" t="s">
        <v>660</v>
      </c>
      <c r="Q105" s="573" t="s">
        <v>651</v>
      </c>
      <c r="R105" s="573" t="s">
        <v>681</v>
      </c>
      <c r="S105" s="587" t="e">
        <f>IF(VLOOKUP($X105,'Table 2B'!$B$8:$H$43,'Table 2B'!N$1,0)="","",VLOOKUP($X105,'Table 2B'!$B$8:$H$43,'Table 2B'!N$1,0))</f>
        <v>#N/A</v>
      </c>
      <c r="T105" s="587" t="e">
        <f>IF(VLOOKUP($X105,'Table 2B'!$B$8:$H$43,'Table 2B'!O$1,0)="","",VLOOKUP($X105,'Table 2B'!$B$8:$H$43,'Table 2B'!O$1,0))</f>
        <v>#N/A</v>
      </c>
      <c r="U105" s="587" t="e">
        <f>IF(VLOOKUP($X105,'Table 2B'!$B$8:$H$43,'Table 2B'!P$1,0)="","",VLOOKUP($X105,'Table 2B'!$B$8:$H$43,'Table 2B'!P$1,0))</f>
        <v>#N/A</v>
      </c>
      <c r="V105" s="587" t="e">
        <f>IF(VLOOKUP($X105,'Table 2B'!$B$8:$H$43,'Table 2B'!Q$1,0)="","",VLOOKUP($X105,'Table 2B'!$B$8:$H$43,'Table 2B'!Q$1,0))</f>
        <v>#N/A</v>
      </c>
      <c r="W105" s="587" t="e">
        <f>IF(VLOOKUP($X105,'Table 2B'!$B$8:$H$43,'Table 2B'!R$1,0)="","",VLOOKUP($X105,'Table 2B'!$B$8:$H$43,'Table 2B'!R$1,0))</f>
        <v>#N/A</v>
      </c>
      <c r="X105" s="582" t="str">
        <f t="shared" si="0"/>
        <v>A.N.@@._Z.S1312._Z._Z._X.OROA._Z.T.S.V._T._T.XDC.N.EDP2</v>
      </c>
      <c r="Y105" s="582"/>
      <c r="Z105" s="582"/>
      <c r="AA105" s="584" t="str">
        <f>IFERROR(+IF(X105=VLOOKUP(X105,'Table 2B'!$B$8:$B$43,1,0),"OK","check!!!!"),"check!!!!")</f>
        <v>check!!!!</v>
      </c>
      <c r="AB105" s="582" t="str">
        <f>IF('Table 2B'!B38=X105,"ok","check!!!!")</f>
        <v>check!!!!</v>
      </c>
      <c r="AC105" s="585"/>
      <c r="AD105" s="586"/>
      <c r="AE105" s="586"/>
      <c r="AF105" s="586"/>
      <c r="AG105" s="586"/>
      <c r="AH105" s="586"/>
      <c r="AI105" s="586"/>
      <c r="AJ105" s="586"/>
      <c r="AK105" s="586"/>
      <c r="AL105" s="586"/>
      <c r="AM105" s="586"/>
      <c r="AN105" s="586"/>
      <c r="AO105" s="586"/>
    </row>
    <row r="106" spans="1:41">
      <c r="A106" s="573" t="s">
        <v>650</v>
      </c>
      <c r="B106" s="573" t="s">
        <v>651</v>
      </c>
      <c r="C106" s="573" t="s">
        <v>652</v>
      </c>
      <c r="D106" s="573" t="s">
        <v>653</v>
      </c>
      <c r="E106" s="573" t="s">
        <v>663</v>
      </c>
      <c r="F106" s="573" t="s">
        <v>653</v>
      </c>
      <c r="G106" s="573" t="s">
        <v>653</v>
      </c>
      <c r="H106" s="573" t="s">
        <v>695</v>
      </c>
      <c r="I106" s="573" t="s">
        <v>696</v>
      </c>
      <c r="J106" s="573" t="s">
        <v>653</v>
      </c>
      <c r="K106" s="573" t="s">
        <v>670</v>
      </c>
      <c r="L106" s="573" t="s">
        <v>657</v>
      </c>
      <c r="M106" s="573" t="s">
        <v>658</v>
      </c>
      <c r="N106" s="573" t="s">
        <v>659</v>
      </c>
      <c r="O106" s="573" t="s">
        <v>688</v>
      </c>
      <c r="P106" s="573" t="s">
        <v>660</v>
      </c>
      <c r="Q106" s="573" t="s">
        <v>651</v>
      </c>
      <c r="R106" s="573" t="s">
        <v>681</v>
      </c>
      <c r="S106" s="587" t="e">
        <f>IF(VLOOKUP($X106,'Table 2B'!$B$8:$H$43,'Table 2B'!N$1,0)="","",VLOOKUP($X106,'Table 2B'!$B$8:$H$43,'Table 2B'!N$1,0))</f>
        <v>#N/A</v>
      </c>
      <c r="T106" s="587" t="e">
        <f>IF(VLOOKUP($X106,'Table 2B'!$B$8:$H$43,'Table 2B'!O$1,0)="","",VLOOKUP($X106,'Table 2B'!$B$8:$H$43,'Table 2B'!O$1,0))</f>
        <v>#N/A</v>
      </c>
      <c r="U106" s="587" t="e">
        <f>IF(VLOOKUP($X106,'Table 2B'!$B$8:$H$43,'Table 2B'!P$1,0)="","",VLOOKUP($X106,'Table 2B'!$B$8:$H$43,'Table 2B'!P$1,0))</f>
        <v>#N/A</v>
      </c>
      <c r="V106" s="587" t="e">
        <f>IF(VLOOKUP($X106,'Table 2B'!$B$8:$H$43,'Table 2B'!Q$1,0)="","",VLOOKUP($X106,'Table 2B'!$B$8:$H$43,'Table 2B'!Q$1,0))</f>
        <v>#N/A</v>
      </c>
      <c r="W106" s="587" t="e">
        <f>IF(VLOOKUP($X106,'Table 2B'!$B$8:$H$43,'Table 2B'!R$1,0)="","",VLOOKUP($X106,'Table 2B'!$B$8:$H$43,'Table 2B'!R$1,0))</f>
        <v>#N/A</v>
      </c>
      <c r="X106" s="582" t="str">
        <f t="shared" si="0"/>
        <v>A.N.@@._Z.S1312._Z._Z._X.OROA._Z.T.S.V._T.C01.XDC.N.EDP2</v>
      </c>
      <c r="Y106" s="582"/>
      <c r="Z106" s="582"/>
      <c r="AA106" s="584" t="str">
        <f>IFERROR(+IF(X106=VLOOKUP(X106,'Table 2B'!$B$8:$B$43,1,0),"OK","check!!!!"),"check!!!!")</f>
        <v>check!!!!</v>
      </c>
      <c r="AB106" s="582" t="str">
        <f>IF('Table 2B'!B39=X106,"ok","check!!!!")</f>
        <v>check!!!!</v>
      </c>
      <c r="AC106" s="585"/>
      <c r="AD106" s="586"/>
      <c r="AE106" s="586"/>
      <c r="AF106" s="586"/>
      <c r="AG106" s="586"/>
      <c r="AH106" s="586"/>
      <c r="AI106" s="586"/>
      <c r="AJ106" s="586"/>
      <c r="AK106" s="586"/>
      <c r="AL106" s="586"/>
      <c r="AM106" s="586"/>
      <c r="AN106" s="586"/>
      <c r="AO106" s="586"/>
    </row>
    <row r="107" spans="1:41">
      <c r="A107" s="573" t="s">
        <v>650</v>
      </c>
      <c r="B107" s="573" t="s">
        <v>651</v>
      </c>
      <c r="C107" s="573" t="s">
        <v>652</v>
      </c>
      <c r="D107" s="573" t="s">
        <v>653</v>
      </c>
      <c r="E107" s="573" t="s">
        <v>663</v>
      </c>
      <c r="F107" s="573" t="s">
        <v>653</v>
      </c>
      <c r="G107" s="573" t="s">
        <v>653</v>
      </c>
      <c r="H107" s="573" t="s">
        <v>695</v>
      </c>
      <c r="I107" s="573" t="s">
        <v>696</v>
      </c>
      <c r="J107" s="573" t="s">
        <v>653</v>
      </c>
      <c r="K107" s="573" t="s">
        <v>670</v>
      </c>
      <c r="L107" s="573" t="s">
        <v>657</v>
      </c>
      <c r="M107" s="573" t="s">
        <v>658</v>
      </c>
      <c r="N107" s="573" t="s">
        <v>659</v>
      </c>
      <c r="O107" s="573" t="s">
        <v>689</v>
      </c>
      <c r="P107" s="573" t="s">
        <v>660</v>
      </c>
      <c r="Q107" s="573" t="s">
        <v>651</v>
      </c>
      <c r="R107" s="573" t="s">
        <v>681</v>
      </c>
      <c r="S107" s="587" t="e">
        <f>IF(VLOOKUP($X107,'Table 2B'!$B$8:$H$43,'Table 2B'!N$1,0)="","",VLOOKUP($X107,'Table 2B'!$B$8:$H$43,'Table 2B'!N$1,0))</f>
        <v>#N/A</v>
      </c>
      <c r="T107" s="587" t="e">
        <f>IF(VLOOKUP($X107,'Table 2B'!$B$8:$H$43,'Table 2B'!O$1,0)="","",VLOOKUP($X107,'Table 2B'!$B$8:$H$43,'Table 2B'!O$1,0))</f>
        <v>#N/A</v>
      </c>
      <c r="U107" s="587" t="e">
        <f>IF(VLOOKUP($X107,'Table 2B'!$B$8:$H$43,'Table 2B'!P$1,0)="","",VLOOKUP($X107,'Table 2B'!$B$8:$H$43,'Table 2B'!P$1,0))</f>
        <v>#N/A</v>
      </c>
      <c r="V107" s="587" t="e">
        <f>IF(VLOOKUP($X107,'Table 2B'!$B$8:$H$43,'Table 2B'!Q$1,0)="","",VLOOKUP($X107,'Table 2B'!$B$8:$H$43,'Table 2B'!Q$1,0))</f>
        <v>#N/A</v>
      </c>
      <c r="W107" s="587" t="e">
        <f>IF(VLOOKUP($X107,'Table 2B'!$B$8:$H$43,'Table 2B'!R$1,0)="","",VLOOKUP($X107,'Table 2B'!$B$8:$H$43,'Table 2B'!R$1,0))</f>
        <v>#N/A</v>
      </c>
      <c r="X107" s="582" t="str">
        <f t="shared" si="0"/>
        <v>A.N.@@._Z.S1312._Z._Z._X.OROA._Z.T.S.V._T.C02.XDC.N.EDP2</v>
      </c>
      <c r="Y107" s="582"/>
      <c r="Z107" s="582"/>
      <c r="AA107" s="584" t="str">
        <f>IFERROR(+IF(X107=VLOOKUP(X107,'Table 2B'!$B$8:$B$43,1,0),"OK","check!!!!"),"check!!!!")</f>
        <v>check!!!!</v>
      </c>
      <c r="AB107" s="582" t="str">
        <f>IF('Table 2B'!B40=X107,"ok","check!!!!")</f>
        <v>check!!!!</v>
      </c>
      <c r="AC107" s="585"/>
      <c r="AD107" s="586"/>
      <c r="AE107" s="586"/>
      <c r="AF107" s="586"/>
      <c r="AG107" s="586"/>
      <c r="AH107" s="586"/>
      <c r="AI107" s="586"/>
      <c r="AJ107" s="586"/>
      <c r="AK107" s="586"/>
      <c r="AL107" s="586"/>
      <c r="AM107" s="586"/>
      <c r="AN107" s="586"/>
      <c r="AO107" s="586"/>
    </row>
    <row r="108" spans="1:41">
      <c r="A108" s="573" t="s">
        <v>650</v>
      </c>
      <c r="B108" s="573" t="s">
        <v>651</v>
      </c>
      <c r="C108" s="573" t="s">
        <v>652</v>
      </c>
      <c r="D108" s="573" t="s">
        <v>653</v>
      </c>
      <c r="E108" s="573" t="s">
        <v>663</v>
      </c>
      <c r="F108" s="573" t="s">
        <v>653</v>
      </c>
      <c r="G108" s="573" t="s">
        <v>653</v>
      </c>
      <c r="H108" s="573" t="s">
        <v>695</v>
      </c>
      <c r="I108" s="573" t="s">
        <v>696</v>
      </c>
      <c r="J108" s="573" t="s">
        <v>653</v>
      </c>
      <c r="K108" s="573" t="s">
        <v>670</v>
      </c>
      <c r="L108" s="573" t="s">
        <v>657</v>
      </c>
      <c r="M108" s="573" t="s">
        <v>658</v>
      </c>
      <c r="N108" s="573" t="s">
        <v>659</v>
      </c>
      <c r="O108" s="573" t="s">
        <v>697</v>
      </c>
      <c r="P108" s="573" t="s">
        <v>660</v>
      </c>
      <c r="Q108" s="573" t="s">
        <v>651</v>
      </c>
      <c r="R108" s="573" t="s">
        <v>681</v>
      </c>
      <c r="S108" s="587" t="e">
        <f>IF(VLOOKUP($X108,'Table 2B'!$B$8:$H$43,'Table 2B'!N$1,0)="","",VLOOKUP($X108,'Table 2B'!$B$8:$H$43,'Table 2B'!N$1,0))</f>
        <v>#N/A</v>
      </c>
      <c r="T108" s="587" t="e">
        <f>IF(VLOOKUP($X108,'Table 2B'!$B$8:$H$43,'Table 2B'!O$1,0)="","",VLOOKUP($X108,'Table 2B'!$B$8:$H$43,'Table 2B'!O$1,0))</f>
        <v>#N/A</v>
      </c>
      <c r="U108" s="587" t="e">
        <f>IF(VLOOKUP($X108,'Table 2B'!$B$8:$H$43,'Table 2B'!P$1,0)="","",VLOOKUP($X108,'Table 2B'!$B$8:$H$43,'Table 2B'!P$1,0))</f>
        <v>#N/A</v>
      </c>
      <c r="V108" s="587" t="e">
        <f>IF(VLOOKUP($X108,'Table 2B'!$B$8:$H$43,'Table 2B'!Q$1,0)="","",VLOOKUP($X108,'Table 2B'!$B$8:$H$43,'Table 2B'!Q$1,0))</f>
        <v>#N/A</v>
      </c>
      <c r="W108" s="587" t="e">
        <f>IF(VLOOKUP($X108,'Table 2B'!$B$8:$H$43,'Table 2B'!R$1,0)="","",VLOOKUP($X108,'Table 2B'!$B$8:$H$43,'Table 2B'!R$1,0))</f>
        <v>#N/A</v>
      </c>
      <c r="X108" s="582" t="str">
        <f t="shared" si="0"/>
        <v>A.N.@@._Z.S1312._Z._Z._X.OROA._Z.T.S.V._T.C03.XDC.N.EDP2</v>
      </c>
      <c r="Y108" s="582"/>
      <c r="Z108" s="582"/>
      <c r="AA108" s="584" t="str">
        <f>IFERROR(+IF(X108=VLOOKUP(X108,'Table 2B'!$B$8:$B$43,1,0),"OK","check!!!!"),"check!!!!")</f>
        <v>check!!!!</v>
      </c>
      <c r="AB108" s="582" t="str">
        <f>IF('Table 2B'!B41=X108,"ok","check!!!!")</f>
        <v>check!!!!</v>
      </c>
      <c r="AC108" s="585"/>
      <c r="AD108" s="586"/>
      <c r="AE108" s="586"/>
      <c r="AF108" s="586"/>
      <c r="AG108" s="586"/>
      <c r="AH108" s="586"/>
      <c r="AI108" s="586"/>
      <c r="AJ108" s="586"/>
      <c r="AK108" s="586"/>
      <c r="AL108" s="586"/>
      <c r="AM108" s="586"/>
      <c r="AN108" s="586"/>
      <c r="AO108" s="586"/>
    </row>
    <row r="109" spans="1:41">
      <c r="A109" s="573" t="s">
        <v>650</v>
      </c>
      <c r="B109" s="573" t="s">
        <v>651</v>
      </c>
      <c r="C109" s="573" t="s">
        <v>652</v>
      </c>
      <c r="D109" s="573" t="s">
        <v>653</v>
      </c>
      <c r="E109" s="573" t="s">
        <v>663</v>
      </c>
      <c r="F109" s="573" t="s">
        <v>653</v>
      </c>
      <c r="G109" s="573" t="s">
        <v>653</v>
      </c>
      <c r="H109" s="573" t="s">
        <v>655</v>
      </c>
      <c r="I109" s="573" t="s">
        <v>656</v>
      </c>
      <c r="J109" s="573" t="s">
        <v>653</v>
      </c>
      <c r="K109" s="573" t="s">
        <v>653</v>
      </c>
      <c r="L109" s="573" t="s">
        <v>657</v>
      </c>
      <c r="M109" s="573" t="s">
        <v>658</v>
      </c>
      <c r="N109" s="573" t="s">
        <v>659</v>
      </c>
      <c r="O109" s="573" t="s">
        <v>659</v>
      </c>
      <c r="P109" s="573" t="s">
        <v>660</v>
      </c>
      <c r="Q109" s="573" t="s">
        <v>651</v>
      </c>
      <c r="R109" s="573" t="s">
        <v>681</v>
      </c>
      <c r="S109" s="587" t="e">
        <f>IF(VLOOKUP($X109,'Table 2B'!$B$8:$H$43,'Table 2B'!N$1,0)="","",VLOOKUP($X109,'Table 2B'!$B$8:$H$43,'Table 2B'!N$1,0))</f>
        <v>#N/A</v>
      </c>
      <c r="T109" s="587" t="e">
        <f>IF(VLOOKUP($X109,'Table 2B'!$B$8:$H$43,'Table 2B'!O$1,0)="","",VLOOKUP($X109,'Table 2B'!$B$8:$H$43,'Table 2B'!O$1,0))</f>
        <v>#N/A</v>
      </c>
      <c r="U109" s="587" t="e">
        <f>IF(VLOOKUP($X109,'Table 2B'!$B$8:$H$43,'Table 2B'!P$1,0)="","",VLOOKUP($X109,'Table 2B'!$B$8:$H$43,'Table 2B'!P$1,0))</f>
        <v>#N/A</v>
      </c>
      <c r="V109" s="587" t="e">
        <f>IF(VLOOKUP($X109,'Table 2B'!$B$8:$H$43,'Table 2B'!Q$1,0)="","",VLOOKUP($X109,'Table 2B'!$B$8:$H$43,'Table 2B'!Q$1,0))</f>
        <v>#N/A</v>
      </c>
      <c r="W109" s="587" t="e">
        <f>IF(VLOOKUP($X109,'Table 2B'!$B$8:$H$43,'Table 2B'!R$1,0)="","",VLOOKUP($X109,'Table 2B'!$B$8:$H$43,'Table 2B'!R$1,0))</f>
        <v>#N/A</v>
      </c>
      <c r="X109" s="582" t="str">
        <f t="shared" si="0"/>
        <v>A.N.@@._Z.S1312._Z._Z.B.B9._Z._Z.S.V._T._T.XDC.N.EDP2</v>
      </c>
      <c r="Y109" s="582"/>
      <c r="Z109" s="582"/>
      <c r="AA109" s="584" t="str">
        <f>IFERROR(+IF(X109=VLOOKUP(X109,'Table 2B'!$B$8:$B$43,1,0),"OK","check!!!!"),"check!!!!")</f>
        <v>check!!!!</v>
      </c>
      <c r="AB109" s="582" t="str">
        <f>IF('Table 2B'!B43=X109,"ok","check!!!!")</f>
        <v>check!!!!</v>
      </c>
      <c r="AC109" s="585"/>
      <c r="AD109" s="586"/>
      <c r="AE109" s="586"/>
      <c r="AF109" s="586"/>
      <c r="AG109" s="586"/>
      <c r="AH109" s="586"/>
      <c r="AI109" s="586"/>
      <c r="AJ109" s="586"/>
      <c r="AK109" s="586"/>
      <c r="AL109" s="586"/>
      <c r="AM109" s="586"/>
      <c r="AN109" s="586"/>
      <c r="AO109" s="586"/>
    </row>
    <row r="110" spans="1:41">
      <c r="A110" s="573" t="s">
        <v>650</v>
      </c>
      <c r="B110" s="573" t="s">
        <v>651</v>
      </c>
      <c r="C110" s="573" t="s">
        <v>652</v>
      </c>
      <c r="D110" s="573" t="s">
        <v>653</v>
      </c>
      <c r="E110" s="573" t="s">
        <v>664</v>
      </c>
      <c r="F110" s="573" t="s">
        <v>653</v>
      </c>
      <c r="G110" s="582" t="s">
        <v>653</v>
      </c>
      <c r="H110" s="573" t="s">
        <v>655</v>
      </c>
      <c r="I110" s="573" t="s">
        <v>680</v>
      </c>
      <c r="J110" s="573" t="s">
        <v>653</v>
      </c>
      <c r="K110" s="573" t="s">
        <v>670</v>
      </c>
      <c r="L110" s="573" t="s">
        <v>657</v>
      </c>
      <c r="M110" s="573" t="s">
        <v>658</v>
      </c>
      <c r="N110" s="573" t="s">
        <v>659</v>
      </c>
      <c r="O110" s="573" t="s">
        <v>659</v>
      </c>
      <c r="P110" s="573" t="s">
        <v>660</v>
      </c>
      <c r="Q110" s="573" t="s">
        <v>651</v>
      </c>
      <c r="R110" s="573" t="s">
        <v>681</v>
      </c>
      <c r="S110" s="588" t="e">
        <f>IF(VLOOKUP($X110,'Table 2C'!$B$8:$H$45,'Table 2C'!N$1,0)="","",VLOOKUP($X110,'Table 2C'!$B$8:$H$45,'Table 2C'!N$1,0))</f>
        <v>#N/A</v>
      </c>
      <c r="T110" s="588" t="e">
        <f>IF(VLOOKUP($X110,'Table 2C'!$B$8:$H$45,'Table 2C'!O$1,0)="","",VLOOKUP($X110,'Table 2C'!$B$8:$H$45,'Table 2C'!O$1,0))</f>
        <v>#N/A</v>
      </c>
      <c r="U110" s="588" t="e">
        <f>IF(VLOOKUP($X110,'Table 2C'!$B$8:$H$45,'Table 2C'!P$1,0)="","",VLOOKUP($X110,'Table 2C'!$B$8:$H$45,'Table 2C'!P$1,0))</f>
        <v>#N/A</v>
      </c>
      <c r="V110" s="588" t="e">
        <f>IF(VLOOKUP($X110,'Table 2C'!$B$8:$H$45,'Table 2C'!Q$1,0)="","",VLOOKUP($X110,'Table 2C'!$B$8:$H$45,'Table 2C'!Q$1,0))</f>
        <v>#N/A</v>
      </c>
      <c r="W110" s="588" t="e">
        <f>IF(VLOOKUP($X110,'Table 2C'!$B$8:$H$45,'Table 2C'!R$1,0)="","",VLOOKUP($X110,'Table 2C'!$B$8:$H$45,'Table 2C'!R$1,0))</f>
        <v>#N/A</v>
      </c>
      <c r="X110" s="582" t="str">
        <f t="shared" si="0"/>
        <v>A.N.@@._Z.S1313._Z._Z.B.ORWB._Z.T.S.V._T._T.XDC.N.EDP2</v>
      </c>
      <c r="Y110" s="582"/>
      <c r="Z110" s="582"/>
      <c r="AA110" s="584" t="str">
        <f>IFERROR(+IF(X110=VLOOKUP(X110,'Table 2C'!$B$8:$B$45,1,0),"OK","check!!!!"),"check!!!!")</f>
        <v>check!!!!</v>
      </c>
      <c r="AB110" s="582" t="str">
        <f>IF('Table 2C'!B8=X110,"ok","check!!!!")</f>
        <v>check!!!!</v>
      </c>
      <c r="AC110" s="585"/>
      <c r="AD110" s="586"/>
      <c r="AE110" s="586"/>
      <c r="AF110" s="586"/>
      <c r="AG110" s="586"/>
      <c r="AH110" s="586"/>
      <c r="AI110" s="586"/>
      <c r="AJ110" s="586"/>
      <c r="AK110" s="586"/>
      <c r="AL110" s="586"/>
      <c r="AM110" s="586"/>
      <c r="AN110" s="586"/>
      <c r="AO110" s="586"/>
    </row>
    <row r="111" spans="1:41">
      <c r="A111" s="573" t="s">
        <v>650</v>
      </c>
      <c r="B111" s="573" t="s">
        <v>651</v>
      </c>
      <c r="C111" s="573" t="s">
        <v>652</v>
      </c>
      <c r="D111" s="573" t="s">
        <v>653</v>
      </c>
      <c r="E111" s="573" t="s">
        <v>664</v>
      </c>
      <c r="F111" s="573" t="s">
        <v>653</v>
      </c>
      <c r="G111" s="582" t="s">
        <v>653</v>
      </c>
      <c r="H111" s="573" t="s">
        <v>655</v>
      </c>
      <c r="I111" s="573" t="s">
        <v>671</v>
      </c>
      <c r="J111" s="573" t="s">
        <v>671</v>
      </c>
      <c r="K111" s="573" t="s">
        <v>670</v>
      </c>
      <c r="L111" s="573" t="s">
        <v>657</v>
      </c>
      <c r="M111" s="573" t="s">
        <v>658</v>
      </c>
      <c r="N111" s="573" t="s">
        <v>659</v>
      </c>
      <c r="O111" s="573" t="s">
        <v>659</v>
      </c>
      <c r="P111" s="573" t="s">
        <v>660</v>
      </c>
      <c r="Q111" s="573" t="s">
        <v>651</v>
      </c>
      <c r="R111" s="573" t="s">
        <v>681</v>
      </c>
      <c r="S111" s="588" t="e">
        <f>IF(VLOOKUP($X111,'Table 2C'!$B$8:$H$45,'Table 2C'!N$1,0)="","",VLOOKUP($X111,'Table 2C'!$B$8:$H$45,'Table 2C'!N$1,0))</f>
        <v>#N/A</v>
      </c>
      <c r="T111" s="588" t="e">
        <f>IF(VLOOKUP($X111,'Table 2C'!$B$8:$H$45,'Table 2C'!O$1,0)="","",VLOOKUP($X111,'Table 2C'!$B$8:$H$45,'Table 2C'!O$1,0))</f>
        <v>#N/A</v>
      </c>
      <c r="U111" s="588" t="e">
        <f>IF(VLOOKUP($X111,'Table 2C'!$B$8:$H$45,'Table 2C'!P$1,0)="","",VLOOKUP($X111,'Table 2C'!$B$8:$H$45,'Table 2C'!P$1,0))</f>
        <v>#N/A</v>
      </c>
      <c r="V111" s="588" t="e">
        <f>IF(VLOOKUP($X111,'Table 2C'!$B$8:$H$45,'Table 2C'!Q$1,0)="","",VLOOKUP($X111,'Table 2C'!$B$8:$H$45,'Table 2C'!Q$1,0))</f>
        <v>#N/A</v>
      </c>
      <c r="W111" s="588" t="e">
        <f>IF(VLOOKUP($X111,'Table 2C'!$B$8:$H$45,'Table 2C'!R$1,0)="","",VLOOKUP($X111,'Table 2C'!$B$8:$H$45,'Table 2C'!R$1,0))</f>
        <v>#N/A</v>
      </c>
      <c r="X111" s="582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82"/>
      <c r="Z111" s="582"/>
      <c r="AA111" s="584" t="str">
        <f>IFERROR(+IF(X111=VLOOKUP(X111,'Table 2C'!$B$8:$B$45,1,0),"OK","check!!!!"),"check!!!!")</f>
        <v>check!!!!</v>
      </c>
      <c r="AB111" s="582" t="str">
        <f>IF('Table 2C'!B11=X111,"ok","check!!!!")</f>
        <v>check!!!!</v>
      </c>
      <c r="AC111" s="585"/>
      <c r="AD111" s="586"/>
      <c r="AE111" s="586"/>
      <c r="AF111" s="586"/>
      <c r="AG111" s="586"/>
      <c r="AH111" s="586"/>
      <c r="AI111" s="586"/>
      <c r="AJ111" s="586"/>
      <c r="AK111" s="586"/>
      <c r="AL111" s="586"/>
      <c r="AM111" s="586"/>
      <c r="AN111" s="586"/>
      <c r="AO111" s="586"/>
    </row>
    <row r="112" spans="1:41">
      <c r="A112" s="573" t="s">
        <v>650</v>
      </c>
      <c r="B112" s="573" t="s">
        <v>651</v>
      </c>
      <c r="C112" s="573" t="s">
        <v>652</v>
      </c>
      <c r="D112" s="573" t="s">
        <v>653</v>
      </c>
      <c r="E112" s="573" t="s">
        <v>664</v>
      </c>
      <c r="F112" s="573" t="s">
        <v>653</v>
      </c>
      <c r="G112" s="582" t="s">
        <v>651</v>
      </c>
      <c r="H112" s="573" t="s">
        <v>650</v>
      </c>
      <c r="I112" s="573" t="s">
        <v>671</v>
      </c>
      <c r="J112" s="573" t="s">
        <v>674</v>
      </c>
      <c r="K112" s="573" t="s">
        <v>670</v>
      </c>
      <c r="L112" s="573" t="s">
        <v>657</v>
      </c>
      <c r="M112" s="573" t="s">
        <v>658</v>
      </c>
      <c r="N112" s="573" t="s">
        <v>659</v>
      </c>
      <c r="O112" s="573" t="s">
        <v>659</v>
      </c>
      <c r="P112" s="573" t="s">
        <v>660</v>
      </c>
      <c r="Q112" s="573" t="s">
        <v>651</v>
      </c>
      <c r="R112" s="573" t="s">
        <v>681</v>
      </c>
      <c r="S112" s="588" t="e">
        <f>IF(VLOOKUP($X112,'Table 2C'!$B$8:$H$45,'Table 2C'!N$1,0)="","",VLOOKUP($X112,'Table 2C'!$B$8:$H$45,'Table 2C'!N$1,0))</f>
        <v>#N/A</v>
      </c>
      <c r="T112" s="588" t="e">
        <f>IF(VLOOKUP($X112,'Table 2C'!$B$8:$H$45,'Table 2C'!O$1,0)="","",VLOOKUP($X112,'Table 2C'!$B$8:$H$45,'Table 2C'!O$1,0))</f>
        <v>#N/A</v>
      </c>
      <c r="U112" s="588" t="e">
        <f>IF(VLOOKUP($X112,'Table 2C'!$B$8:$H$45,'Table 2C'!P$1,0)="","",VLOOKUP($X112,'Table 2C'!$B$8:$H$45,'Table 2C'!P$1,0))</f>
        <v>#N/A</v>
      </c>
      <c r="V112" s="588" t="e">
        <f>IF(VLOOKUP($X112,'Table 2C'!$B$8:$H$45,'Table 2C'!Q$1,0)="","",VLOOKUP($X112,'Table 2C'!$B$8:$H$45,'Table 2C'!Q$1,0))</f>
        <v>#N/A</v>
      </c>
      <c r="W112" s="588" t="e">
        <f>IF(VLOOKUP($X112,'Table 2C'!$B$8:$H$45,'Table 2C'!R$1,0)="","",VLOOKUP($X112,'Table 2C'!$B$8:$H$45,'Table 2C'!R$1,0))</f>
        <v>#N/A</v>
      </c>
      <c r="X112" s="582" t="str">
        <f t="shared" si="1"/>
        <v>A.N.@@._Z.S1313._Z.N.A.F.F4.T.S.V._T._T.XDC.N.EDP2</v>
      </c>
      <c r="Y112" s="582"/>
      <c r="Z112" s="582"/>
      <c r="AA112" s="584" t="str">
        <f>IFERROR(+IF(X112=VLOOKUP(X112,'Table 2C'!$B$8:$B$45,1,0),"OK","check!!!!"),"check!!!!")</f>
        <v>check!!!!</v>
      </c>
      <c r="AB112" s="582" t="str">
        <f>IF('Table 2C'!B12=X112,"ok","check!!!!")</f>
        <v>check!!!!</v>
      </c>
      <c r="AC112" s="585"/>
      <c r="AD112" s="586"/>
      <c r="AE112" s="586"/>
      <c r="AF112" s="586"/>
      <c r="AG112" s="586"/>
      <c r="AH112" s="586"/>
      <c r="AI112" s="586"/>
      <c r="AJ112" s="586"/>
      <c r="AK112" s="586"/>
      <c r="AL112" s="586"/>
      <c r="AM112" s="586"/>
      <c r="AN112" s="586"/>
      <c r="AO112" s="586"/>
    </row>
    <row r="113" spans="1:41">
      <c r="A113" s="573" t="s">
        <v>650</v>
      </c>
      <c r="B113" s="573" t="s">
        <v>651</v>
      </c>
      <c r="C113" s="573" t="s">
        <v>652</v>
      </c>
      <c r="D113" s="573" t="s">
        <v>653</v>
      </c>
      <c r="E113" s="573" t="s">
        <v>664</v>
      </c>
      <c r="F113" s="573" t="s">
        <v>653</v>
      </c>
      <c r="G113" s="582" t="s">
        <v>651</v>
      </c>
      <c r="H113" s="573" t="s">
        <v>650</v>
      </c>
      <c r="I113" s="573" t="s">
        <v>671</v>
      </c>
      <c r="J113" s="573" t="s">
        <v>684</v>
      </c>
      <c r="K113" s="573" t="s">
        <v>670</v>
      </c>
      <c r="L113" s="573" t="s">
        <v>657</v>
      </c>
      <c r="M113" s="573" t="s">
        <v>658</v>
      </c>
      <c r="N113" s="573" t="s">
        <v>659</v>
      </c>
      <c r="O113" s="573" t="s">
        <v>659</v>
      </c>
      <c r="P113" s="573" t="s">
        <v>660</v>
      </c>
      <c r="Q113" s="573" t="s">
        <v>651</v>
      </c>
      <c r="R113" s="573" t="s">
        <v>681</v>
      </c>
      <c r="S113" s="588" t="e">
        <f>IF(VLOOKUP($X113,'Table 2C'!$B$8:$H$45,'Table 2C'!N$1,0)="","",VLOOKUP($X113,'Table 2C'!$B$8:$H$45,'Table 2C'!N$1,0))</f>
        <v>#N/A</v>
      </c>
      <c r="T113" s="588" t="e">
        <f>IF(VLOOKUP($X113,'Table 2C'!$B$8:$H$45,'Table 2C'!O$1,0)="","",VLOOKUP($X113,'Table 2C'!$B$8:$H$45,'Table 2C'!O$1,0))</f>
        <v>#N/A</v>
      </c>
      <c r="U113" s="588" t="e">
        <f>IF(VLOOKUP($X113,'Table 2C'!$B$8:$H$45,'Table 2C'!P$1,0)="","",VLOOKUP($X113,'Table 2C'!$B$8:$H$45,'Table 2C'!P$1,0))</f>
        <v>#N/A</v>
      </c>
      <c r="V113" s="588" t="e">
        <f>IF(VLOOKUP($X113,'Table 2C'!$B$8:$H$45,'Table 2C'!Q$1,0)="","",VLOOKUP($X113,'Table 2C'!$B$8:$H$45,'Table 2C'!Q$1,0))</f>
        <v>#N/A</v>
      </c>
      <c r="W113" s="588" t="e">
        <f>IF(VLOOKUP($X113,'Table 2C'!$B$8:$H$45,'Table 2C'!R$1,0)="","",VLOOKUP($X113,'Table 2C'!$B$8:$H$45,'Table 2C'!R$1,0))</f>
        <v>#N/A</v>
      </c>
      <c r="X113" s="582" t="str">
        <f t="shared" si="1"/>
        <v>A.N.@@._Z.S1313._Z.N.A.F.F5.T.S.V._T._T.XDC.N.EDP2</v>
      </c>
      <c r="Y113" s="582"/>
      <c r="Z113" s="582"/>
      <c r="AA113" s="584" t="str">
        <f>IFERROR(+IF(X113=VLOOKUP(X113,'Table 2C'!$B$8:$B$45,1,0),"OK","check!!!!"),"check!!!!")</f>
        <v>check!!!!</v>
      </c>
      <c r="AB113" s="582" t="str">
        <f>IF('Table 2C'!B13=X113,"ok","check!!!!")</f>
        <v>check!!!!</v>
      </c>
      <c r="AC113" s="585"/>
      <c r="AD113" s="586"/>
      <c r="AE113" s="586"/>
      <c r="AF113" s="586"/>
      <c r="AG113" s="586"/>
      <c r="AH113" s="586"/>
      <c r="AI113" s="586"/>
      <c r="AJ113" s="586"/>
      <c r="AK113" s="586"/>
      <c r="AL113" s="586"/>
      <c r="AM113" s="586"/>
      <c r="AN113" s="586"/>
      <c r="AO113" s="586"/>
    </row>
    <row r="114" spans="1:41">
      <c r="A114" s="573" t="s">
        <v>650</v>
      </c>
      <c r="B114" s="573" t="s">
        <v>651</v>
      </c>
      <c r="C114" s="573" t="s">
        <v>652</v>
      </c>
      <c r="D114" s="573" t="s">
        <v>653</v>
      </c>
      <c r="E114" s="573" t="s">
        <v>664</v>
      </c>
      <c r="F114" s="573" t="s">
        <v>653</v>
      </c>
      <c r="G114" s="582" t="s">
        <v>653</v>
      </c>
      <c r="H114" s="573" t="s">
        <v>651</v>
      </c>
      <c r="I114" s="573" t="s">
        <v>671</v>
      </c>
      <c r="J114" s="573" t="s">
        <v>685</v>
      </c>
      <c r="K114" s="573" t="s">
        <v>670</v>
      </c>
      <c r="L114" s="573" t="s">
        <v>657</v>
      </c>
      <c r="M114" s="573" t="s">
        <v>658</v>
      </c>
      <c r="N114" s="573" t="s">
        <v>659</v>
      </c>
      <c r="O114" s="573" t="s">
        <v>659</v>
      </c>
      <c r="P114" s="573" t="s">
        <v>660</v>
      </c>
      <c r="Q114" s="573" t="s">
        <v>651</v>
      </c>
      <c r="R114" s="573" t="s">
        <v>681</v>
      </c>
      <c r="S114" s="588" t="e">
        <f>IF(VLOOKUP($X114,'Table 2C'!$B$8:$H$45,'Table 2C'!N$1,0)="","",VLOOKUP($X114,'Table 2C'!$B$8:$H$45,'Table 2C'!N$1,0))</f>
        <v>#N/A</v>
      </c>
      <c r="T114" s="588" t="e">
        <f>IF(VLOOKUP($X114,'Table 2C'!$B$8:$H$45,'Table 2C'!O$1,0)="","",VLOOKUP($X114,'Table 2C'!$B$8:$H$45,'Table 2C'!O$1,0))</f>
        <v>#N/A</v>
      </c>
      <c r="U114" s="588" t="e">
        <f>IF(VLOOKUP($X114,'Table 2C'!$B$8:$H$45,'Table 2C'!P$1,0)="","",VLOOKUP($X114,'Table 2C'!$B$8:$H$45,'Table 2C'!P$1,0))</f>
        <v>#N/A</v>
      </c>
      <c r="V114" s="588" t="e">
        <f>IF(VLOOKUP($X114,'Table 2C'!$B$8:$H$45,'Table 2C'!Q$1,0)="","",VLOOKUP($X114,'Table 2C'!$B$8:$H$45,'Table 2C'!Q$1,0))</f>
        <v>#N/A</v>
      </c>
      <c r="W114" s="588" t="e">
        <f>IF(VLOOKUP($X114,'Table 2C'!$B$8:$H$45,'Table 2C'!R$1,0)="","",VLOOKUP($X114,'Table 2C'!$B$8:$H$45,'Table 2C'!R$1,0))</f>
        <v>#N/A</v>
      </c>
      <c r="X114" s="582" t="str">
        <f t="shared" si="1"/>
        <v>A.N.@@._Z.S1313._Z._Z.N.F.FNDX.T.S.V._T._T.XDC.N.EDP2</v>
      </c>
      <c r="Y114" s="582"/>
      <c r="Z114" s="582"/>
      <c r="AA114" s="584" t="str">
        <f>IFERROR(+IF(X114=VLOOKUP(X114,'Table 2C'!$B$8:$B$45,1,0),"OK","check!!!!"),"check!!!!")</f>
        <v>check!!!!</v>
      </c>
      <c r="AB114" s="582" t="str">
        <f>IF('Table 2C'!B14=X114,"ok","check!!!!")</f>
        <v>check!!!!</v>
      </c>
      <c r="AC114" s="585"/>
      <c r="AD114" s="586"/>
      <c r="AE114" s="586"/>
      <c r="AF114" s="586"/>
      <c r="AG114" s="586"/>
      <c r="AH114" s="586"/>
      <c r="AI114" s="586"/>
      <c r="AJ114" s="586"/>
      <c r="AK114" s="586"/>
      <c r="AL114" s="586"/>
      <c r="AM114" s="586"/>
      <c r="AN114" s="586"/>
      <c r="AO114" s="586"/>
    </row>
    <row r="115" spans="1:41">
      <c r="A115" s="573" t="s">
        <v>650</v>
      </c>
      <c r="B115" s="573" t="s">
        <v>651</v>
      </c>
      <c r="C115" s="573" t="s">
        <v>652</v>
      </c>
      <c r="D115" s="573" t="s">
        <v>653</v>
      </c>
      <c r="E115" s="573" t="s">
        <v>664</v>
      </c>
      <c r="F115" s="573" t="s">
        <v>653</v>
      </c>
      <c r="G115" s="582" t="s">
        <v>653</v>
      </c>
      <c r="H115" s="573" t="s">
        <v>667</v>
      </c>
      <c r="I115" s="573" t="s">
        <v>671</v>
      </c>
      <c r="J115" s="573" t="s">
        <v>686</v>
      </c>
      <c r="K115" s="573" t="s">
        <v>670</v>
      </c>
      <c r="L115" s="573" t="s">
        <v>657</v>
      </c>
      <c r="M115" s="573" t="s">
        <v>658</v>
      </c>
      <c r="N115" s="573" t="s">
        <v>659</v>
      </c>
      <c r="O115" s="573" t="s">
        <v>659</v>
      </c>
      <c r="P115" s="573" t="s">
        <v>660</v>
      </c>
      <c r="Q115" s="573" t="s">
        <v>651</v>
      </c>
      <c r="R115" s="573" t="s">
        <v>681</v>
      </c>
      <c r="S115" s="588" t="e">
        <f>IF(VLOOKUP($X115,'Table 2C'!$B$8:$H$45,'Table 2C'!N$1,0)="","",VLOOKUP($X115,'Table 2C'!$B$8:$H$45,'Table 2C'!N$1,0))</f>
        <v>#N/A</v>
      </c>
      <c r="T115" s="588" t="e">
        <f>IF(VLOOKUP($X115,'Table 2C'!$B$8:$H$45,'Table 2C'!O$1,0)="","",VLOOKUP($X115,'Table 2C'!$B$8:$H$45,'Table 2C'!O$1,0))</f>
        <v>#N/A</v>
      </c>
      <c r="U115" s="588" t="e">
        <f>IF(VLOOKUP($X115,'Table 2C'!$B$8:$H$45,'Table 2C'!P$1,0)="","",VLOOKUP($X115,'Table 2C'!$B$8:$H$45,'Table 2C'!P$1,0))</f>
        <v>#N/A</v>
      </c>
      <c r="V115" s="588" t="e">
        <f>IF(VLOOKUP($X115,'Table 2C'!$B$8:$H$45,'Table 2C'!Q$1,0)="","",VLOOKUP($X115,'Table 2C'!$B$8:$H$45,'Table 2C'!Q$1,0))</f>
        <v>#N/A</v>
      </c>
      <c r="W115" s="588" t="e">
        <f>IF(VLOOKUP($X115,'Table 2C'!$B$8:$H$45,'Table 2C'!R$1,0)="","",VLOOKUP($X115,'Table 2C'!$B$8:$H$45,'Table 2C'!R$1,0))</f>
        <v>#N/A</v>
      </c>
      <c r="X115" s="582" t="str">
        <f t="shared" si="1"/>
        <v>A.N.@@._Z.S1313._Z._Z.L.F.FNDL.T.S.V._T._T.XDC.N.EDP2</v>
      </c>
      <c r="Y115" s="582"/>
      <c r="Z115" s="582"/>
      <c r="AA115" s="584" t="str">
        <f>IFERROR(+IF(X115=VLOOKUP(X115,'Table 2C'!$B$8:$B$45,1,0),"OK","check!!!!"),"check!!!!")</f>
        <v>check!!!!</v>
      </c>
      <c r="AB115" s="582" t="str">
        <f>IF('Table 2C'!B15=X115,"ok","check!!!!")</f>
        <v>check!!!!</v>
      </c>
      <c r="AC115" s="585"/>
      <c r="AD115" s="586"/>
      <c r="AE115" s="586"/>
      <c r="AF115" s="586"/>
      <c r="AG115" s="586"/>
      <c r="AH115" s="586"/>
      <c r="AI115" s="586"/>
      <c r="AJ115" s="586"/>
      <c r="AK115" s="586"/>
      <c r="AL115" s="586"/>
      <c r="AM115" s="586"/>
      <c r="AN115" s="586"/>
      <c r="AO115" s="586"/>
    </row>
    <row r="116" spans="1:41">
      <c r="A116" s="573" t="s">
        <v>650</v>
      </c>
      <c r="B116" s="573" t="s">
        <v>651</v>
      </c>
      <c r="C116" s="573" t="s">
        <v>652</v>
      </c>
      <c r="D116" s="573" t="s">
        <v>653</v>
      </c>
      <c r="E116" s="573" t="s">
        <v>664</v>
      </c>
      <c r="F116" s="573" t="s">
        <v>653</v>
      </c>
      <c r="G116" s="582" t="s">
        <v>653</v>
      </c>
      <c r="H116" s="573" t="s">
        <v>651</v>
      </c>
      <c r="I116" s="573" t="s">
        <v>671</v>
      </c>
      <c r="J116" s="573" t="s">
        <v>687</v>
      </c>
      <c r="K116" s="573" t="s">
        <v>670</v>
      </c>
      <c r="L116" s="573" t="s">
        <v>657</v>
      </c>
      <c r="M116" s="573" t="s">
        <v>658</v>
      </c>
      <c r="N116" s="573" t="s">
        <v>659</v>
      </c>
      <c r="O116" s="573" t="s">
        <v>659</v>
      </c>
      <c r="P116" s="573" t="s">
        <v>660</v>
      </c>
      <c r="Q116" s="573" t="s">
        <v>651</v>
      </c>
      <c r="R116" s="573" t="s">
        <v>681</v>
      </c>
      <c r="S116" s="588" t="e">
        <f>IF(VLOOKUP($X116,'Table 2C'!$B$8:$H$45,'Table 2C'!N$1,0)="","",VLOOKUP($X116,'Table 2C'!$B$8:$H$45,'Table 2C'!N$1,0))</f>
        <v>#N/A</v>
      </c>
      <c r="T116" s="588" t="e">
        <f>IF(VLOOKUP($X116,'Table 2C'!$B$8:$H$45,'Table 2C'!O$1,0)="","",VLOOKUP($X116,'Table 2C'!$B$8:$H$45,'Table 2C'!O$1,0))</f>
        <v>#N/A</v>
      </c>
      <c r="U116" s="588" t="e">
        <f>IF(VLOOKUP($X116,'Table 2C'!$B$8:$H$45,'Table 2C'!P$1,0)="","",VLOOKUP($X116,'Table 2C'!$B$8:$H$45,'Table 2C'!P$1,0))</f>
        <v>#N/A</v>
      </c>
      <c r="V116" s="588" t="e">
        <f>IF(VLOOKUP($X116,'Table 2C'!$B$8:$H$45,'Table 2C'!Q$1,0)="","",VLOOKUP($X116,'Table 2C'!$B$8:$H$45,'Table 2C'!Q$1,0))</f>
        <v>#N/A</v>
      </c>
      <c r="W116" s="588" t="e">
        <f>IF(VLOOKUP($X116,'Table 2C'!$B$8:$H$45,'Table 2C'!R$1,0)="","",VLOOKUP($X116,'Table 2C'!$B$8:$H$45,'Table 2C'!R$1,0))</f>
        <v>#N/A</v>
      </c>
      <c r="X116" s="582" t="str">
        <f t="shared" si="1"/>
        <v>A.N.@@._Z.S1313._Z._Z.N.F.F71K.T.S.V._T._T.XDC.N.EDP2</v>
      </c>
      <c r="Y116" s="582"/>
      <c r="Z116" s="582"/>
      <c r="AA116" s="584" t="str">
        <f>IFERROR(+IF(X116=VLOOKUP(X116,'Table 2C'!$B$8:$B$45,1,0),"OK","check!!!!"),"check!!!!")</f>
        <v>check!!!!</v>
      </c>
      <c r="AB116" s="582" t="str">
        <f>IF('Table 2C'!B16=X116,"ok","check!!!!")</f>
        <v>check!!!!</v>
      </c>
      <c r="AC116" s="585"/>
      <c r="AD116" s="586"/>
      <c r="AE116" s="586"/>
      <c r="AF116" s="586"/>
      <c r="AG116" s="586"/>
      <c r="AH116" s="586"/>
      <c r="AI116" s="586"/>
      <c r="AJ116" s="586"/>
      <c r="AK116" s="586"/>
      <c r="AL116" s="586"/>
      <c r="AM116" s="586"/>
      <c r="AN116" s="586"/>
      <c r="AO116" s="586"/>
    </row>
    <row r="117" spans="1:41">
      <c r="A117" s="573" t="s">
        <v>650</v>
      </c>
      <c r="B117" s="573" t="s">
        <v>651</v>
      </c>
      <c r="C117" s="573" t="s">
        <v>652</v>
      </c>
      <c r="D117" s="573" t="s">
        <v>653</v>
      </c>
      <c r="E117" s="573" t="s">
        <v>664</v>
      </c>
      <c r="F117" s="573" t="s">
        <v>653</v>
      </c>
      <c r="G117" s="582" t="s">
        <v>653</v>
      </c>
      <c r="H117" s="573" t="s">
        <v>651</v>
      </c>
      <c r="I117" s="573" t="s">
        <v>671</v>
      </c>
      <c r="J117" s="573" t="s">
        <v>685</v>
      </c>
      <c r="K117" s="573" t="s">
        <v>670</v>
      </c>
      <c r="L117" s="573" t="s">
        <v>657</v>
      </c>
      <c r="M117" s="573" t="s">
        <v>658</v>
      </c>
      <c r="N117" s="573" t="s">
        <v>659</v>
      </c>
      <c r="O117" s="573" t="s">
        <v>688</v>
      </c>
      <c r="P117" s="573" t="s">
        <v>660</v>
      </c>
      <c r="Q117" s="573" t="s">
        <v>651</v>
      </c>
      <c r="R117" s="573" t="s">
        <v>681</v>
      </c>
      <c r="S117" s="588" t="e">
        <f>IF(VLOOKUP($X117,'Table 2C'!$B$8:$H$45,'Table 2C'!N$1,0)="","",VLOOKUP($X117,'Table 2C'!$B$8:$H$45,'Table 2C'!N$1,0))</f>
        <v>#N/A</v>
      </c>
      <c r="T117" s="588" t="e">
        <f>IF(VLOOKUP($X117,'Table 2C'!$B$8:$H$45,'Table 2C'!O$1,0)="","",VLOOKUP($X117,'Table 2C'!$B$8:$H$45,'Table 2C'!O$1,0))</f>
        <v>#N/A</v>
      </c>
      <c r="U117" s="588" t="e">
        <f>IF(VLOOKUP($X117,'Table 2C'!$B$8:$H$45,'Table 2C'!P$1,0)="","",VLOOKUP($X117,'Table 2C'!$B$8:$H$45,'Table 2C'!P$1,0))</f>
        <v>#N/A</v>
      </c>
      <c r="V117" s="588" t="e">
        <f>IF(VLOOKUP($X117,'Table 2C'!$B$8:$H$45,'Table 2C'!Q$1,0)="","",VLOOKUP($X117,'Table 2C'!$B$8:$H$45,'Table 2C'!Q$1,0))</f>
        <v>#N/A</v>
      </c>
      <c r="W117" s="588" t="e">
        <f>IF(VLOOKUP($X117,'Table 2C'!$B$8:$H$45,'Table 2C'!R$1,0)="","",VLOOKUP($X117,'Table 2C'!$B$8:$H$45,'Table 2C'!R$1,0))</f>
        <v>#N/A</v>
      </c>
      <c r="X117" s="582" t="str">
        <f t="shared" si="1"/>
        <v>A.N.@@._Z.S1313._Z._Z.N.F.FNDX.T.S.V._T.C01.XDC.N.EDP2</v>
      </c>
      <c r="Y117" s="582"/>
      <c r="Z117" s="582"/>
      <c r="AA117" s="584" t="str">
        <f>IFERROR(+IF(X117=VLOOKUP(X117,'Table 2C'!$B$8:$B$45,1,0),"OK","check!!!!"),"check!!!!")</f>
        <v>check!!!!</v>
      </c>
      <c r="AB117" s="582" t="str">
        <f>IF('Table 2C'!B17=X117,"ok","check!!!!")</f>
        <v>check!!!!</v>
      </c>
      <c r="AC117" s="585"/>
      <c r="AD117" s="586"/>
      <c r="AE117" s="586"/>
      <c r="AF117" s="586"/>
      <c r="AG117" s="586"/>
      <c r="AH117" s="586"/>
      <c r="AI117" s="586"/>
      <c r="AJ117" s="586"/>
      <c r="AK117" s="586"/>
      <c r="AL117" s="586"/>
      <c r="AM117" s="586"/>
      <c r="AN117" s="586"/>
      <c r="AO117" s="586"/>
    </row>
    <row r="118" spans="1:41">
      <c r="A118" s="573" t="s">
        <v>650</v>
      </c>
      <c r="B118" s="573" t="s">
        <v>651</v>
      </c>
      <c r="C118" s="573" t="s">
        <v>652</v>
      </c>
      <c r="D118" s="573" t="s">
        <v>653</v>
      </c>
      <c r="E118" s="573" t="s">
        <v>664</v>
      </c>
      <c r="F118" s="573" t="s">
        <v>653</v>
      </c>
      <c r="G118" s="582" t="s">
        <v>653</v>
      </c>
      <c r="H118" s="573" t="s">
        <v>651</v>
      </c>
      <c r="I118" s="573" t="s">
        <v>671</v>
      </c>
      <c r="J118" s="573" t="s">
        <v>685</v>
      </c>
      <c r="K118" s="573" t="s">
        <v>670</v>
      </c>
      <c r="L118" s="573" t="s">
        <v>657</v>
      </c>
      <c r="M118" s="573" t="s">
        <v>658</v>
      </c>
      <c r="N118" s="573" t="s">
        <v>659</v>
      </c>
      <c r="O118" s="573" t="s">
        <v>689</v>
      </c>
      <c r="P118" s="573" t="s">
        <v>660</v>
      </c>
      <c r="Q118" s="573" t="s">
        <v>651</v>
      </c>
      <c r="R118" s="573" t="s">
        <v>681</v>
      </c>
      <c r="S118" s="588" t="e">
        <f>IF(VLOOKUP($X118,'Table 2C'!$B$8:$H$45,'Table 2C'!N$1,0)="","",VLOOKUP($X118,'Table 2C'!$B$8:$H$45,'Table 2C'!N$1,0))</f>
        <v>#N/A</v>
      </c>
      <c r="T118" s="588" t="e">
        <f>IF(VLOOKUP($X118,'Table 2C'!$B$8:$H$45,'Table 2C'!O$1,0)="","",VLOOKUP($X118,'Table 2C'!$B$8:$H$45,'Table 2C'!O$1,0))</f>
        <v>#N/A</v>
      </c>
      <c r="U118" s="588" t="e">
        <f>IF(VLOOKUP($X118,'Table 2C'!$B$8:$H$45,'Table 2C'!P$1,0)="","",VLOOKUP($X118,'Table 2C'!$B$8:$H$45,'Table 2C'!P$1,0))</f>
        <v>#N/A</v>
      </c>
      <c r="V118" s="588" t="e">
        <f>IF(VLOOKUP($X118,'Table 2C'!$B$8:$H$45,'Table 2C'!Q$1,0)="","",VLOOKUP($X118,'Table 2C'!$B$8:$H$45,'Table 2C'!Q$1,0))</f>
        <v>#N/A</v>
      </c>
      <c r="W118" s="588" t="e">
        <f>IF(VLOOKUP($X118,'Table 2C'!$B$8:$H$45,'Table 2C'!R$1,0)="","",VLOOKUP($X118,'Table 2C'!$B$8:$H$45,'Table 2C'!R$1,0))</f>
        <v>#N/A</v>
      </c>
      <c r="X118" s="582" t="str">
        <f t="shared" si="1"/>
        <v>A.N.@@._Z.S1313._Z._Z.N.F.FNDX.T.S.V._T.C02.XDC.N.EDP2</v>
      </c>
      <c r="Y118" s="582"/>
      <c r="Z118" s="582"/>
      <c r="AA118" s="584" t="str">
        <f>IFERROR(+IF(X118=VLOOKUP(X118,'Table 2C'!$B$8:$B$45,1,0),"OK","check!!!!"),"check!!!!")</f>
        <v>check!!!!</v>
      </c>
      <c r="AB118" s="582" t="str">
        <f>IF('Table 2C'!B18=X118,"ok","check!!!!")</f>
        <v>check!!!!</v>
      </c>
      <c r="AC118" s="585"/>
      <c r="AD118" s="586"/>
      <c r="AE118" s="586"/>
      <c r="AF118" s="586"/>
      <c r="AG118" s="586"/>
      <c r="AH118" s="586"/>
      <c r="AI118" s="586"/>
      <c r="AJ118" s="586"/>
      <c r="AK118" s="586"/>
      <c r="AL118" s="586"/>
      <c r="AM118" s="586"/>
      <c r="AN118" s="586"/>
      <c r="AO118" s="586"/>
    </row>
    <row r="119" spans="1:41">
      <c r="A119" s="573" t="s">
        <v>650</v>
      </c>
      <c r="B119" s="573" t="s">
        <v>651</v>
      </c>
      <c r="C119" s="573" t="s">
        <v>652</v>
      </c>
      <c r="D119" s="573" t="s">
        <v>653</v>
      </c>
      <c r="E119" s="573" t="s">
        <v>664</v>
      </c>
      <c r="F119" s="573" t="s">
        <v>653</v>
      </c>
      <c r="G119" s="582" t="s">
        <v>653</v>
      </c>
      <c r="H119" s="573" t="s">
        <v>655</v>
      </c>
      <c r="I119" s="573" t="s">
        <v>690</v>
      </c>
      <c r="J119" s="573" t="s">
        <v>653</v>
      </c>
      <c r="K119" s="573" t="s">
        <v>670</v>
      </c>
      <c r="L119" s="573" t="s">
        <v>657</v>
      </c>
      <c r="M119" s="573" t="s">
        <v>658</v>
      </c>
      <c r="N119" s="573" t="s">
        <v>659</v>
      </c>
      <c r="O119" s="573" t="s">
        <v>659</v>
      </c>
      <c r="P119" s="573" t="s">
        <v>660</v>
      </c>
      <c r="Q119" s="573" t="s">
        <v>651</v>
      </c>
      <c r="R119" s="573" t="s">
        <v>681</v>
      </c>
      <c r="S119" s="588" t="e">
        <f>IF(VLOOKUP($X119,'Table 2C'!$B$8:$H$45,'Table 2C'!N$1,0)="","",VLOOKUP($X119,'Table 2C'!$B$8:$H$45,'Table 2C'!N$1,0))</f>
        <v>#N/A</v>
      </c>
      <c r="T119" s="588" t="e">
        <f>IF(VLOOKUP($X119,'Table 2C'!$B$8:$H$45,'Table 2C'!O$1,0)="","",VLOOKUP($X119,'Table 2C'!$B$8:$H$45,'Table 2C'!O$1,0))</f>
        <v>#N/A</v>
      </c>
      <c r="U119" s="588" t="e">
        <f>IF(VLOOKUP($X119,'Table 2C'!$B$8:$H$45,'Table 2C'!P$1,0)="","",VLOOKUP($X119,'Table 2C'!$B$8:$H$45,'Table 2C'!P$1,0))</f>
        <v>#N/A</v>
      </c>
      <c r="V119" s="588" t="e">
        <f>IF(VLOOKUP($X119,'Table 2C'!$B$8:$H$45,'Table 2C'!Q$1,0)="","",VLOOKUP($X119,'Table 2C'!$B$8:$H$45,'Table 2C'!Q$1,0))</f>
        <v>#N/A</v>
      </c>
      <c r="W119" s="588" t="e">
        <f>IF(VLOOKUP($X119,'Table 2C'!$B$8:$H$45,'Table 2C'!R$1,0)="","",VLOOKUP($X119,'Table 2C'!$B$8:$H$45,'Table 2C'!R$1,0))</f>
        <v>#N/A</v>
      </c>
      <c r="X119" s="582" t="str">
        <f t="shared" si="1"/>
        <v>A.N.@@._Z.S1313._Z._Z.B.ORNF._Z.T.S.V._T._T.XDC.N.EDP2</v>
      </c>
      <c r="Y119" s="582"/>
      <c r="Z119" s="582"/>
      <c r="AA119" s="584" t="str">
        <f>IFERROR(+IF(X119=VLOOKUP(X119,'Table 2C'!$B$8:$B$45,1,0),"OK","check!!!!"),"check!!!!")</f>
        <v>check!!!!</v>
      </c>
      <c r="AB119" s="582" t="str">
        <f>IF('Table 2C'!B20=X119,"ok","check!!!!")</f>
        <v>check!!!!</v>
      </c>
      <c r="AC119" s="585"/>
      <c r="AD119" s="586"/>
      <c r="AE119" s="586"/>
      <c r="AF119" s="586"/>
      <c r="AG119" s="586"/>
      <c r="AH119" s="586"/>
      <c r="AI119" s="586"/>
      <c r="AJ119" s="586"/>
      <c r="AK119" s="586"/>
      <c r="AL119" s="586"/>
      <c r="AM119" s="586"/>
      <c r="AN119" s="586"/>
      <c r="AO119" s="586"/>
    </row>
    <row r="120" spans="1:41">
      <c r="A120" s="573" t="s">
        <v>650</v>
      </c>
      <c r="B120" s="573" t="s">
        <v>651</v>
      </c>
      <c r="C120" s="573" t="s">
        <v>652</v>
      </c>
      <c r="D120" s="573" t="s">
        <v>653</v>
      </c>
      <c r="E120" s="573" t="s">
        <v>664</v>
      </c>
      <c r="F120" s="573" t="s">
        <v>653</v>
      </c>
      <c r="G120" s="582" t="s">
        <v>653</v>
      </c>
      <c r="H120" s="573" t="s">
        <v>655</v>
      </c>
      <c r="I120" s="573" t="s">
        <v>690</v>
      </c>
      <c r="J120" s="573" t="s">
        <v>653</v>
      </c>
      <c r="K120" s="573" t="s">
        <v>670</v>
      </c>
      <c r="L120" s="573" t="s">
        <v>657</v>
      </c>
      <c r="M120" s="573" t="s">
        <v>658</v>
      </c>
      <c r="N120" s="573" t="s">
        <v>659</v>
      </c>
      <c r="O120" s="573" t="s">
        <v>688</v>
      </c>
      <c r="P120" s="573" t="s">
        <v>660</v>
      </c>
      <c r="Q120" s="573" t="s">
        <v>651</v>
      </c>
      <c r="R120" s="573" t="s">
        <v>681</v>
      </c>
      <c r="S120" s="588" t="e">
        <f>IF(VLOOKUP($X120,'Table 2C'!$B$8:$H$45,'Table 2C'!N$1,0)="","",VLOOKUP($X120,'Table 2C'!$B$8:$H$45,'Table 2C'!N$1,0))</f>
        <v>#N/A</v>
      </c>
      <c r="T120" s="588" t="e">
        <f>IF(VLOOKUP($X120,'Table 2C'!$B$8:$H$45,'Table 2C'!O$1,0)="","",VLOOKUP($X120,'Table 2C'!$B$8:$H$45,'Table 2C'!O$1,0))</f>
        <v>#N/A</v>
      </c>
      <c r="U120" s="588" t="e">
        <f>IF(VLOOKUP($X120,'Table 2C'!$B$8:$H$45,'Table 2C'!P$1,0)="","",VLOOKUP($X120,'Table 2C'!$B$8:$H$45,'Table 2C'!P$1,0))</f>
        <v>#N/A</v>
      </c>
      <c r="V120" s="588" t="e">
        <f>IF(VLOOKUP($X120,'Table 2C'!$B$8:$H$45,'Table 2C'!Q$1,0)="","",VLOOKUP($X120,'Table 2C'!$B$8:$H$45,'Table 2C'!Q$1,0))</f>
        <v>#N/A</v>
      </c>
      <c r="W120" s="588" t="e">
        <f>IF(VLOOKUP($X120,'Table 2C'!$B$8:$H$45,'Table 2C'!R$1,0)="","",VLOOKUP($X120,'Table 2C'!$B$8:$H$45,'Table 2C'!R$1,0))</f>
        <v>#N/A</v>
      </c>
      <c r="X120" s="582" t="str">
        <f t="shared" si="1"/>
        <v>A.N.@@._Z.S1313._Z._Z.B.ORNF._Z.T.S.V._T.C01.XDC.N.EDP2</v>
      </c>
      <c r="Y120" s="582"/>
      <c r="Z120" s="582"/>
      <c r="AA120" s="584" t="str">
        <f>IFERROR(+IF(X120=VLOOKUP(X120,'Table 2C'!$B$8:$B$45,1,0),"OK","check!!!!"),"check!!!!")</f>
        <v>check!!!!</v>
      </c>
      <c r="AB120" s="582" t="str">
        <f>IF('Table 2C'!B21=X120,"ok","check!!!!")</f>
        <v>check!!!!</v>
      </c>
      <c r="AC120" s="585"/>
      <c r="AD120" s="586"/>
      <c r="AE120" s="586"/>
      <c r="AF120" s="586"/>
      <c r="AG120" s="586"/>
      <c r="AH120" s="586"/>
      <c r="AI120" s="586"/>
      <c r="AJ120" s="586"/>
      <c r="AK120" s="586"/>
      <c r="AL120" s="586"/>
      <c r="AM120" s="586"/>
      <c r="AN120" s="586"/>
      <c r="AO120" s="586"/>
    </row>
    <row r="121" spans="1:41">
      <c r="A121" s="573" t="s">
        <v>650</v>
      </c>
      <c r="B121" s="573" t="s">
        <v>651</v>
      </c>
      <c r="C121" s="573" t="s">
        <v>652</v>
      </c>
      <c r="D121" s="573" t="s">
        <v>653</v>
      </c>
      <c r="E121" s="573" t="s">
        <v>664</v>
      </c>
      <c r="F121" s="573" t="s">
        <v>653</v>
      </c>
      <c r="G121" s="582" t="s">
        <v>653</v>
      </c>
      <c r="H121" s="573" t="s">
        <v>655</v>
      </c>
      <c r="I121" s="573" t="s">
        <v>690</v>
      </c>
      <c r="J121" s="573" t="s">
        <v>653</v>
      </c>
      <c r="K121" s="573" t="s">
        <v>670</v>
      </c>
      <c r="L121" s="573" t="s">
        <v>657</v>
      </c>
      <c r="M121" s="573" t="s">
        <v>658</v>
      </c>
      <c r="N121" s="573" t="s">
        <v>659</v>
      </c>
      <c r="O121" s="573" t="s">
        <v>689</v>
      </c>
      <c r="P121" s="573" t="s">
        <v>660</v>
      </c>
      <c r="Q121" s="573" t="s">
        <v>651</v>
      </c>
      <c r="R121" s="573" t="s">
        <v>681</v>
      </c>
      <c r="S121" s="588" t="e">
        <f>IF(VLOOKUP($X121,'Table 2C'!$B$8:$H$45,'Table 2C'!N$1,0)="","",VLOOKUP($X121,'Table 2C'!$B$8:$H$45,'Table 2C'!N$1,0))</f>
        <v>#N/A</v>
      </c>
      <c r="T121" s="588" t="e">
        <f>IF(VLOOKUP($X121,'Table 2C'!$B$8:$H$45,'Table 2C'!O$1,0)="","",VLOOKUP($X121,'Table 2C'!$B$8:$H$45,'Table 2C'!O$1,0))</f>
        <v>#N/A</v>
      </c>
      <c r="U121" s="588" t="e">
        <f>IF(VLOOKUP($X121,'Table 2C'!$B$8:$H$45,'Table 2C'!P$1,0)="","",VLOOKUP($X121,'Table 2C'!$B$8:$H$45,'Table 2C'!P$1,0))</f>
        <v>#N/A</v>
      </c>
      <c r="V121" s="588" t="e">
        <f>IF(VLOOKUP($X121,'Table 2C'!$B$8:$H$45,'Table 2C'!Q$1,0)="","",VLOOKUP($X121,'Table 2C'!$B$8:$H$45,'Table 2C'!Q$1,0))</f>
        <v>#N/A</v>
      </c>
      <c r="W121" s="588" t="e">
        <f>IF(VLOOKUP($X121,'Table 2C'!$B$8:$H$45,'Table 2C'!R$1,0)="","",VLOOKUP($X121,'Table 2C'!$B$8:$H$45,'Table 2C'!R$1,0))</f>
        <v>#N/A</v>
      </c>
      <c r="X121" s="582" t="str">
        <f t="shared" si="1"/>
        <v>A.N.@@._Z.S1313._Z._Z.B.ORNF._Z.T.S.V._T.C02.XDC.N.EDP2</v>
      </c>
      <c r="Y121" s="582"/>
      <c r="Z121" s="582"/>
      <c r="AA121" s="584" t="str">
        <f>IFERROR(+IF(X121=VLOOKUP(X121,'Table 2C'!$B$8:$B$45,1,0),"OK","check!!!!"),"check!!!!")</f>
        <v>check!!!!</v>
      </c>
      <c r="AB121" s="582" t="str">
        <f>IF('Table 2C'!B22=X121,"ok","check!!!!")</f>
        <v>check!!!!</v>
      </c>
      <c r="AC121" s="585"/>
      <c r="AD121" s="586"/>
      <c r="AE121" s="586"/>
      <c r="AF121" s="586"/>
      <c r="AG121" s="586"/>
      <c r="AH121" s="586"/>
      <c r="AI121" s="586"/>
      <c r="AJ121" s="586"/>
      <c r="AK121" s="586"/>
      <c r="AL121" s="586"/>
      <c r="AM121" s="586"/>
      <c r="AN121" s="586"/>
      <c r="AO121" s="586"/>
    </row>
    <row r="122" spans="1:41">
      <c r="A122" s="573" t="s">
        <v>650</v>
      </c>
      <c r="B122" s="573" t="s">
        <v>651</v>
      </c>
      <c r="C122" s="573" t="s">
        <v>652</v>
      </c>
      <c r="D122" s="573" t="s">
        <v>653</v>
      </c>
      <c r="E122" s="573" t="s">
        <v>664</v>
      </c>
      <c r="F122" s="573" t="s">
        <v>653</v>
      </c>
      <c r="G122" s="582" t="s">
        <v>653</v>
      </c>
      <c r="H122" s="573" t="s">
        <v>655</v>
      </c>
      <c r="I122" s="573" t="s">
        <v>691</v>
      </c>
      <c r="J122" s="573" t="s">
        <v>653</v>
      </c>
      <c r="K122" s="573" t="s">
        <v>670</v>
      </c>
      <c r="L122" s="573" t="s">
        <v>657</v>
      </c>
      <c r="M122" s="573" t="s">
        <v>658</v>
      </c>
      <c r="N122" s="573" t="s">
        <v>659</v>
      </c>
      <c r="O122" s="573" t="s">
        <v>659</v>
      </c>
      <c r="P122" s="573" t="s">
        <v>660</v>
      </c>
      <c r="Q122" s="573" t="s">
        <v>651</v>
      </c>
      <c r="R122" s="573" t="s">
        <v>681</v>
      </c>
      <c r="S122" s="588" t="e">
        <f>IF(VLOOKUP($X122,'Table 2C'!$B$8:$H$45,'Table 2C'!N$1,0)="","",VLOOKUP($X122,'Table 2C'!$B$8:$H$45,'Table 2C'!N$1,0))</f>
        <v>#N/A</v>
      </c>
      <c r="T122" s="588" t="e">
        <f>IF(VLOOKUP($X122,'Table 2C'!$B$8:$H$45,'Table 2C'!O$1,0)="","",VLOOKUP($X122,'Table 2C'!$B$8:$H$45,'Table 2C'!O$1,0))</f>
        <v>#N/A</v>
      </c>
      <c r="U122" s="588" t="e">
        <f>IF(VLOOKUP($X122,'Table 2C'!$B$8:$H$45,'Table 2C'!P$1,0)="","",VLOOKUP($X122,'Table 2C'!$B$8:$H$45,'Table 2C'!P$1,0))</f>
        <v>#N/A</v>
      </c>
      <c r="V122" s="588" t="e">
        <f>IF(VLOOKUP($X122,'Table 2C'!$B$8:$H$45,'Table 2C'!Q$1,0)="","",VLOOKUP($X122,'Table 2C'!$B$8:$H$45,'Table 2C'!Q$1,0))</f>
        <v>#N/A</v>
      </c>
      <c r="W122" s="588" t="e">
        <f>IF(VLOOKUP($X122,'Table 2C'!$B$8:$H$45,'Table 2C'!R$1,0)="","",VLOOKUP($X122,'Table 2C'!$B$8:$H$45,'Table 2C'!R$1,0))</f>
        <v>#N/A</v>
      </c>
      <c r="X122" s="582" t="str">
        <f t="shared" si="1"/>
        <v>A.N.@@._Z.S1313._Z._Z.B.ORD41A._Z.T.S.V._T._T.XDC.N.EDP2</v>
      </c>
      <c r="Y122" s="582"/>
      <c r="Z122" s="582"/>
      <c r="AA122" s="584" t="str">
        <f>IFERROR(+IF(X122=VLOOKUP(X122,'Table 2C'!$B$8:$B$45,1,0),"OK","check!!!!"),"check!!!!")</f>
        <v>check!!!!</v>
      </c>
      <c r="AB122" s="582" t="str">
        <f>IF('Table 2C'!B24=X122,"ok","check!!!!")</f>
        <v>check!!!!</v>
      </c>
      <c r="AC122" s="585"/>
      <c r="AD122" s="586"/>
      <c r="AE122" s="586"/>
      <c r="AF122" s="586"/>
      <c r="AG122" s="586"/>
      <c r="AH122" s="586"/>
      <c r="AI122" s="586"/>
      <c r="AJ122" s="586"/>
      <c r="AK122" s="586"/>
      <c r="AL122" s="586"/>
      <c r="AM122" s="586"/>
      <c r="AN122" s="586"/>
      <c r="AO122" s="586"/>
    </row>
    <row r="123" spans="1:41">
      <c r="A123" s="573" t="s">
        <v>650</v>
      </c>
      <c r="B123" s="573" t="s">
        <v>651</v>
      </c>
      <c r="C123" s="573" t="s">
        <v>652</v>
      </c>
      <c r="D123" s="573" t="s">
        <v>653</v>
      </c>
      <c r="E123" s="573" t="s">
        <v>664</v>
      </c>
      <c r="F123" s="573" t="s">
        <v>653</v>
      </c>
      <c r="G123" s="582" t="s">
        <v>653</v>
      </c>
      <c r="H123" s="573" t="s">
        <v>650</v>
      </c>
      <c r="I123" s="573" t="s">
        <v>671</v>
      </c>
      <c r="J123" s="573" t="s">
        <v>692</v>
      </c>
      <c r="K123" s="573" t="s">
        <v>670</v>
      </c>
      <c r="L123" s="573" t="s">
        <v>657</v>
      </c>
      <c r="M123" s="573" t="s">
        <v>658</v>
      </c>
      <c r="N123" s="573" t="s">
        <v>659</v>
      </c>
      <c r="O123" s="573" t="s">
        <v>659</v>
      </c>
      <c r="P123" s="573" t="s">
        <v>660</v>
      </c>
      <c r="Q123" s="573" t="s">
        <v>651</v>
      </c>
      <c r="R123" s="573" t="s">
        <v>681</v>
      </c>
      <c r="S123" s="588" t="e">
        <f>IF(VLOOKUP($X123,'Table 2C'!$B$8:$H$45,'Table 2C'!N$1,0)="","",VLOOKUP($X123,'Table 2C'!$B$8:$H$45,'Table 2C'!N$1,0))</f>
        <v>#N/A</v>
      </c>
      <c r="T123" s="588" t="e">
        <f>IF(VLOOKUP($X123,'Table 2C'!$B$8:$H$45,'Table 2C'!O$1,0)="","",VLOOKUP($X123,'Table 2C'!$B$8:$H$45,'Table 2C'!O$1,0))</f>
        <v>#N/A</v>
      </c>
      <c r="U123" s="588" t="e">
        <f>IF(VLOOKUP($X123,'Table 2C'!$B$8:$H$45,'Table 2C'!P$1,0)="","",VLOOKUP($X123,'Table 2C'!$B$8:$H$45,'Table 2C'!P$1,0))</f>
        <v>#N/A</v>
      </c>
      <c r="V123" s="588" t="e">
        <f>IF(VLOOKUP($X123,'Table 2C'!$B$8:$H$45,'Table 2C'!Q$1,0)="","",VLOOKUP($X123,'Table 2C'!$B$8:$H$45,'Table 2C'!Q$1,0))</f>
        <v>#N/A</v>
      </c>
      <c r="W123" s="588" t="e">
        <f>IF(VLOOKUP($X123,'Table 2C'!$B$8:$H$45,'Table 2C'!R$1,0)="","",VLOOKUP($X123,'Table 2C'!$B$8:$H$45,'Table 2C'!R$1,0))</f>
        <v>#N/A</v>
      </c>
      <c r="X123" s="582" t="str">
        <f t="shared" si="1"/>
        <v>A.N.@@._Z.S1313._Z._Z.A.F.F8.T.S.V._T._T.XDC.N.EDP2</v>
      </c>
      <c r="Y123" s="582"/>
      <c r="Z123" s="582"/>
      <c r="AA123" s="584" t="str">
        <f>IFERROR(+IF(X123=VLOOKUP(X123,'Table 2C'!$B$8:$B$45,1,0),"OK","check!!!!"),"check!!!!")</f>
        <v>check!!!!</v>
      </c>
      <c r="AB123" s="582" t="str">
        <f>IF('Table 2C'!B26=X123,"ok","check!!!!")</f>
        <v>check!!!!</v>
      </c>
      <c r="AC123" s="585"/>
      <c r="AD123" s="586"/>
      <c r="AE123" s="586"/>
      <c r="AF123" s="586"/>
      <c r="AG123" s="586"/>
      <c r="AH123" s="586"/>
      <c r="AI123" s="586"/>
      <c r="AJ123" s="586"/>
      <c r="AK123" s="586"/>
      <c r="AL123" s="586"/>
      <c r="AM123" s="586"/>
      <c r="AN123" s="586"/>
      <c r="AO123" s="586"/>
    </row>
    <row r="124" spans="1:41">
      <c r="A124" s="573" t="s">
        <v>650</v>
      </c>
      <c r="B124" s="573" t="s">
        <v>651</v>
      </c>
      <c r="C124" s="573" t="s">
        <v>652</v>
      </c>
      <c r="D124" s="573" t="s">
        <v>653</v>
      </c>
      <c r="E124" s="573" t="s">
        <v>664</v>
      </c>
      <c r="F124" s="573" t="s">
        <v>653</v>
      </c>
      <c r="G124" s="582" t="s">
        <v>653</v>
      </c>
      <c r="H124" s="573" t="s">
        <v>650</v>
      </c>
      <c r="I124" s="573" t="s">
        <v>671</v>
      </c>
      <c r="J124" s="573" t="s">
        <v>692</v>
      </c>
      <c r="K124" s="573" t="s">
        <v>670</v>
      </c>
      <c r="L124" s="573" t="s">
        <v>657</v>
      </c>
      <c r="M124" s="573" t="s">
        <v>658</v>
      </c>
      <c r="N124" s="573" t="s">
        <v>659</v>
      </c>
      <c r="O124" s="573" t="s">
        <v>688</v>
      </c>
      <c r="P124" s="573" t="s">
        <v>660</v>
      </c>
      <c r="Q124" s="573" t="s">
        <v>651</v>
      </c>
      <c r="R124" s="573" t="s">
        <v>681</v>
      </c>
      <c r="S124" s="588" t="e">
        <f>IF(VLOOKUP($X124,'Table 2C'!$B$8:$H$45,'Table 2C'!N$1,0)="","",VLOOKUP($X124,'Table 2C'!$B$8:$H$45,'Table 2C'!N$1,0))</f>
        <v>#N/A</v>
      </c>
      <c r="T124" s="588" t="e">
        <f>IF(VLOOKUP($X124,'Table 2C'!$B$8:$H$45,'Table 2C'!O$1,0)="","",VLOOKUP($X124,'Table 2C'!$B$8:$H$45,'Table 2C'!O$1,0))</f>
        <v>#N/A</v>
      </c>
      <c r="U124" s="588" t="e">
        <f>IF(VLOOKUP($X124,'Table 2C'!$B$8:$H$45,'Table 2C'!P$1,0)="","",VLOOKUP($X124,'Table 2C'!$B$8:$H$45,'Table 2C'!P$1,0))</f>
        <v>#N/A</v>
      </c>
      <c r="V124" s="588" t="e">
        <f>IF(VLOOKUP($X124,'Table 2C'!$B$8:$H$45,'Table 2C'!Q$1,0)="","",VLOOKUP($X124,'Table 2C'!$B$8:$H$45,'Table 2C'!Q$1,0))</f>
        <v>#N/A</v>
      </c>
      <c r="W124" s="588" t="e">
        <f>IF(VLOOKUP($X124,'Table 2C'!$B$8:$H$45,'Table 2C'!R$1,0)="","",VLOOKUP($X124,'Table 2C'!$B$8:$H$45,'Table 2C'!R$1,0))</f>
        <v>#N/A</v>
      </c>
      <c r="X124" s="582" t="str">
        <f t="shared" si="1"/>
        <v>A.N.@@._Z.S1313._Z._Z.A.F.F8.T.S.V._T.C01.XDC.N.EDP2</v>
      </c>
      <c r="Y124" s="582"/>
      <c r="Z124" s="582"/>
      <c r="AA124" s="584" t="str">
        <f>IFERROR(+IF(X124=VLOOKUP(X124,'Table 2C'!$B$8:$B$45,1,0),"OK","check!!!!"),"check!!!!")</f>
        <v>check!!!!</v>
      </c>
      <c r="AB124" s="582" t="str">
        <f>IF('Table 2C'!B27=X124,"ok","check!!!!")</f>
        <v>check!!!!</v>
      </c>
      <c r="AC124" s="585"/>
      <c r="AD124" s="586"/>
      <c r="AE124" s="586"/>
      <c r="AF124" s="586"/>
      <c r="AG124" s="586"/>
      <c r="AH124" s="586"/>
      <c r="AI124" s="586"/>
      <c r="AJ124" s="586"/>
      <c r="AK124" s="586"/>
      <c r="AL124" s="586"/>
      <c r="AM124" s="586"/>
      <c r="AN124" s="586"/>
      <c r="AO124" s="586"/>
    </row>
    <row r="125" spans="1:41">
      <c r="A125" s="573" t="s">
        <v>650</v>
      </c>
      <c r="B125" s="573" t="s">
        <v>651</v>
      </c>
      <c r="C125" s="573" t="s">
        <v>652</v>
      </c>
      <c r="D125" s="573" t="s">
        <v>653</v>
      </c>
      <c r="E125" s="573" t="s">
        <v>664</v>
      </c>
      <c r="F125" s="573" t="s">
        <v>653</v>
      </c>
      <c r="G125" s="582" t="s">
        <v>653</v>
      </c>
      <c r="H125" s="573" t="s">
        <v>650</v>
      </c>
      <c r="I125" s="573" t="s">
        <v>671</v>
      </c>
      <c r="J125" s="573" t="s">
        <v>692</v>
      </c>
      <c r="K125" s="573" t="s">
        <v>670</v>
      </c>
      <c r="L125" s="573" t="s">
        <v>657</v>
      </c>
      <c r="M125" s="573" t="s">
        <v>658</v>
      </c>
      <c r="N125" s="573" t="s">
        <v>659</v>
      </c>
      <c r="O125" s="573" t="s">
        <v>689</v>
      </c>
      <c r="P125" s="573" t="s">
        <v>660</v>
      </c>
      <c r="Q125" s="573" t="s">
        <v>651</v>
      </c>
      <c r="R125" s="573" t="s">
        <v>681</v>
      </c>
      <c r="S125" s="588" t="e">
        <f>IF(VLOOKUP($X125,'Table 2C'!$B$8:$H$45,'Table 2C'!N$1,0)="","",VLOOKUP($X125,'Table 2C'!$B$8:$H$45,'Table 2C'!N$1,0))</f>
        <v>#N/A</v>
      </c>
      <c r="T125" s="588" t="e">
        <f>IF(VLOOKUP($X125,'Table 2C'!$B$8:$H$45,'Table 2C'!O$1,0)="","",VLOOKUP($X125,'Table 2C'!$B$8:$H$45,'Table 2C'!O$1,0))</f>
        <v>#N/A</v>
      </c>
      <c r="U125" s="588" t="e">
        <f>IF(VLOOKUP($X125,'Table 2C'!$B$8:$H$45,'Table 2C'!P$1,0)="","",VLOOKUP($X125,'Table 2C'!$B$8:$H$45,'Table 2C'!P$1,0))</f>
        <v>#N/A</v>
      </c>
      <c r="V125" s="588" t="e">
        <f>IF(VLOOKUP($X125,'Table 2C'!$B$8:$H$45,'Table 2C'!Q$1,0)="","",VLOOKUP($X125,'Table 2C'!$B$8:$H$45,'Table 2C'!Q$1,0))</f>
        <v>#N/A</v>
      </c>
      <c r="W125" s="588" t="e">
        <f>IF(VLOOKUP($X125,'Table 2C'!$B$8:$H$45,'Table 2C'!R$1,0)="","",VLOOKUP($X125,'Table 2C'!$B$8:$H$45,'Table 2C'!R$1,0))</f>
        <v>#N/A</v>
      </c>
      <c r="X125" s="582" t="str">
        <f t="shared" si="1"/>
        <v>A.N.@@._Z.S1313._Z._Z.A.F.F8.T.S.V._T.C02.XDC.N.EDP2</v>
      </c>
      <c r="Y125" s="582"/>
      <c r="Z125" s="582"/>
      <c r="AA125" s="584" t="str">
        <f>IFERROR(+IF(X125=VLOOKUP(X125,'Table 2C'!$B$8:$B$45,1,0),"OK","check!!!!"),"check!!!!")</f>
        <v>check!!!!</v>
      </c>
      <c r="AB125" s="582" t="str">
        <f>IF('Table 2C'!B29=X125,"ok","check!!!!")</f>
        <v>check!!!!</v>
      </c>
      <c r="AC125" s="585"/>
      <c r="AD125" s="586"/>
      <c r="AE125" s="586"/>
      <c r="AF125" s="586"/>
      <c r="AG125" s="586"/>
      <c r="AH125" s="586"/>
      <c r="AI125" s="586"/>
      <c r="AJ125" s="586"/>
      <c r="AK125" s="586"/>
      <c r="AL125" s="586"/>
      <c r="AM125" s="586"/>
      <c r="AN125" s="586"/>
      <c r="AO125" s="586"/>
    </row>
    <row r="126" spans="1:41">
      <c r="A126" s="573" t="s">
        <v>650</v>
      </c>
      <c r="B126" s="573" t="s">
        <v>651</v>
      </c>
      <c r="C126" s="573" t="s">
        <v>652</v>
      </c>
      <c r="D126" s="573" t="s">
        <v>653</v>
      </c>
      <c r="E126" s="573" t="s">
        <v>664</v>
      </c>
      <c r="F126" s="573" t="s">
        <v>653</v>
      </c>
      <c r="G126" s="582" t="s">
        <v>653</v>
      </c>
      <c r="H126" s="573" t="s">
        <v>667</v>
      </c>
      <c r="I126" s="573" t="s">
        <v>671</v>
      </c>
      <c r="J126" s="573" t="s">
        <v>692</v>
      </c>
      <c r="K126" s="573" t="s">
        <v>670</v>
      </c>
      <c r="L126" s="573" t="s">
        <v>657</v>
      </c>
      <c r="M126" s="573" t="s">
        <v>658</v>
      </c>
      <c r="N126" s="573" t="s">
        <v>659</v>
      </c>
      <c r="O126" s="573" t="s">
        <v>659</v>
      </c>
      <c r="P126" s="573" t="s">
        <v>660</v>
      </c>
      <c r="Q126" s="573" t="s">
        <v>651</v>
      </c>
      <c r="R126" s="573" t="s">
        <v>681</v>
      </c>
      <c r="S126" s="588" t="e">
        <f>IF(VLOOKUP($X126,'Table 2C'!$B$8:$H$45,'Table 2C'!N$1,0)="","",VLOOKUP($X126,'Table 2C'!$B$8:$H$45,'Table 2C'!N$1,0))</f>
        <v>#N/A</v>
      </c>
      <c r="T126" s="588" t="e">
        <f>IF(VLOOKUP($X126,'Table 2C'!$B$8:$H$45,'Table 2C'!O$1,0)="","",VLOOKUP($X126,'Table 2C'!$B$8:$H$45,'Table 2C'!O$1,0))</f>
        <v>#N/A</v>
      </c>
      <c r="U126" s="588" t="e">
        <f>IF(VLOOKUP($X126,'Table 2C'!$B$8:$H$45,'Table 2C'!P$1,0)="","",VLOOKUP($X126,'Table 2C'!$B$8:$H$45,'Table 2C'!P$1,0))</f>
        <v>#N/A</v>
      </c>
      <c r="V126" s="588" t="e">
        <f>IF(VLOOKUP($X126,'Table 2C'!$B$8:$H$45,'Table 2C'!Q$1,0)="","",VLOOKUP($X126,'Table 2C'!$B$8:$H$45,'Table 2C'!Q$1,0))</f>
        <v>#N/A</v>
      </c>
      <c r="W126" s="588" t="e">
        <f>IF(VLOOKUP($X126,'Table 2C'!$B$8:$H$45,'Table 2C'!R$1,0)="","",VLOOKUP($X126,'Table 2C'!$B$8:$H$45,'Table 2C'!R$1,0))</f>
        <v>#N/A</v>
      </c>
      <c r="X126" s="582" t="str">
        <f t="shared" si="1"/>
        <v>A.N.@@._Z.S1313._Z._Z.L.F.F8.T.S.V._T._T.XDC.N.EDP2</v>
      </c>
      <c r="Y126" s="582"/>
      <c r="Z126" s="582"/>
      <c r="AA126" s="584" t="str">
        <f>IFERROR(+IF(X126=VLOOKUP(X126,'Table 2C'!$B$8:$B$45,1,0),"OK","check!!!!"),"check!!!!")</f>
        <v>check!!!!</v>
      </c>
      <c r="AB126" s="582" t="str">
        <f>IF('Table 2C'!B30=X126,"ok","check!!!!")</f>
        <v>check!!!!</v>
      </c>
      <c r="AC126" s="585"/>
      <c r="AD126" s="586"/>
      <c r="AE126" s="586"/>
      <c r="AF126" s="586"/>
      <c r="AG126" s="586"/>
      <c r="AH126" s="586"/>
      <c r="AI126" s="586"/>
      <c r="AJ126" s="586"/>
      <c r="AK126" s="586"/>
      <c r="AL126" s="586"/>
      <c r="AM126" s="586"/>
      <c r="AN126" s="586"/>
      <c r="AO126" s="586"/>
    </row>
    <row r="127" spans="1:41">
      <c r="A127" s="573" t="s">
        <v>650</v>
      </c>
      <c r="B127" s="573" t="s">
        <v>651</v>
      </c>
      <c r="C127" s="573" t="s">
        <v>652</v>
      </c>
      <c r="D127" s="573" t="s">
        <v>653</v>
      </c>
      <c r="E127" s="573" t="s">
        <v>664</v>
      </c>
      <c r="F127" s="573" t="s">
        <v>653</v>
      </c>
      <c r="G127" s="582" t="s">
        <v>653</v>
      </c>
      <c r="H127" s="573" t="s">
        <v>667</v>
      </c>
      <c r="I127" s="573" t="s">
        <v>671</v>
      </c>
      <c r="J127" s="573" t="s">
        <v>692</v>
      </c>
      <c r="K127" s="573" t="s">
        <v>670</v>
      </c>
      <c r="L127" s="573" t="s">
        <v>657</v>
      </c>
      <c r="M127" s="573" t="s">
        <v>658</v>
      </c>
      <c r="N127" s="573" t="s">
        <v>659</v>
      </c>
      <c r="O127" s="573" t="s">
        <v>688</v>
      </c>
      <c r="P127" s="573" t="s">
        <v>660</v>
      </c>
      <c r="Q127" s="573" t="s">
        <v>651</v>
      </c>
      <c r="R127" s="573" t="s">
        <v>681</v>
      </c>
      <c r="S127" s="588" t="e">
        <f>IF(VLOOKUP($X127,'Table 2C'!$B$8:$H$45,'Table 2C'!N$1,0)="","",VLOOKUP($X127,'Table 2C'!$B$8:$H$45,'Table 2C'!N$1,0))</f>
        <v>#N/A</v>
      </c>
      <c r="T127" s="588" t="e">
        <f>IF(VLOOKUP($X127,'Table 2C'!$B$8:$H$45,'Table 2C'!O$1,0)="","",VLOOKUP($X127,'Table 2C'!$B$8:$H$45,'Table 2C'!O$1,0))</f>
        <v>#N/A</v>
      </c>
      <c r="U127" s="588" t="e">
        <f>IF(VLOOKUP($X127,'Table 2C'!$B$8:$H$45,'Table 2C'!P$1,0)="","",VLOOKUP($X127,'Table 2C'!$B$8:$H$45,'Table 2C'!P$1,0))</f>
        <v>#N/A</v>
      </c>
      <c r="V127" s="588" t="e">
        <f>IF(VLOOKUP($X127,'Table 2C'!$B$8:$H$45,'Table 2C'!Q$1,0)="","",VLOOKUP($X127,'Table 2C'!$B$8:$H$45,'Table 2C'!Q$1,0))</f>
        <v>#N/A</v>
      </c>
      <c r="W127" s="588" t="e">
        <f>IF(VLOOKUP($X127,'Table 2C'!$B$8:$H$45,'Table 2C'!R$1,0)="","",VLOOKUP($X127,'Table 2C'!$B$8:$H$45,'Table 2C'!R$1,0))</f>
        <v>#N/A</v>
      </c>
      <c r="X127" s="582" t="str">
        <f t="shared" si="1"/>
        <v>A.N.@@._Z.S1313._Z._Z.L.F.F8.T.S.V._T.C01.XDC.N.EDP2</v>
      </c>
      <c r="Y127" s="582"/>
      <c r="Z127" s="582"/>
      <c r="AA127" s="584" t="str">
        <f>IFERROR(+IF(X127=VLOOKUP(X127,'Table 2C'!$B$8:$B$45,1,0),"OK","check!!!!"),"check!!!!")</f>
        <v>check!!!!</v>
      </c>
      <c r="AB127" s="582" t="str">
        <f>IF('Table 2C'!B31=X127,"ok","check!!!!")</f>
        <v>check!!!!</v>
      </c>
      <c r="AC127" s="585"/>
      <c r="AD127" s="586"/>
      <c r="AE127" s="586"/>
      <c r="AF127" s="586"/>
      <c r="AG127" s="586"/>
      <c r="AH127" s="586"/>
      <c r="AI127" s="586"/>
      <c r="AJ127" s="586"/>
      <c r="AK127" s="586"/>
      <c r="AL127" s="586"/>
      <c r="AM127" s="586"/>
      <c r="AN127" s="586"/>
      <c r="AO127" s="586"/>
    </row>
    <row r="128" spans="1:41">
      <c r="A128" s="573" t="s">
        <v>650</v>
      </c>
      <c r="B128" s="573" t="s">
        <v>651</v>
      </c>
      <c r="C128" s="573" t="s">
        <v>652</v>
      </c>
      <c r="D128" s="573" t="s">
        <v>653</v>
      </c>
      <c r="E128" s="573" t="s">
        <v>664</v>
      </c>
      <c r="F128" s="573" t="s">
        <v>653</v>
      </c>
      <c r="G128" s="582" t="s">
        <v>653</v>
      </c>
      <c r="H128" s="573" t="s">
        <v>667</v>
      </c>
      <c r="I128" s="573" t="s">
        <v>671</v>
      </c>
      <c r="J128" s="573" t="s">
        <v>692</v>
      </c>
      <c r="K128" s="573" t="s">
        <v>670</v>
      </c>
      <c r="L128" s="573" t="s">
        <v>657</v>
      </c>
      <c r="M128" s="573" t="s">
        <v>658</v>
      </c>
      <c r="N128" s="573" t="s">
        <v>659</v>
      </c>
      <c r="O128" s="573" t="s">
        <v>689</v>
      </c>
      <c r="P128" s="573" t="s">
        <v>660</v>
      </c>
      <c r="Q128" s="573" t="s">
        <v>651</v>
      </c>
      <c r="R128" s="573" t="s">
        <v>681</v>
      </c>
      <c r="S128" s="588" t="e">
        <f>IF(VLOOKUP($X128,'Table 2C'!$B$8:$H$45,'Table 2C'!N$1,0)="","",VLOOKUP($X128,'Table 2C'!$B$8:$H$45,'Table 2C'!N$1,0))</f>
        <v>#N/A</v>
      </c>
      <c r="T128" s="588" t="e">
        <f>IF(VLOOKUP($X128,'Table 2C'!$B$8:$H$45,'Table 2C'!O$1,0)="","",VLOOKUP($X128,'Table 2C'!$B$8:$H$45,'Table 2C'!O$1,0))</f>
        <v>#N/A</v>
      </c>
      <c r="U128" s="588" t="e">
        <f>IF(VLOOKUP($X128,'Table 2C'!$B$8:$H$45,'Table 2C'!P$1,0)="","",VLOOKUP($X128,'Table 2C'!$B$8:$H$45,'Table 2C'!P$1,0))</f>
        <v>#N/A</v>
      </c>
      <c r="V128" s="588" t="e">
        <f>IF(VLOOKUP($X128,'Table 2C'!$B$8:$H$45,'Table 2C'!Q$1,0)="","",VLOOKUP($X128,'Table 2C'!$B$8:$H$45,'Table 2C'!Q$1,0))</f>
        <v>#N/A</v>
      </c>
      <c r="W128" s="588" t="e">
        <f>IF(VLOOKUP($X128,'Table 2C'!$B$8:$H$45,'Table 2C'!R$1,0)="","",VLOOKUP($X128,'Table 2C'!$B$8:$H$45,'Table 2C'!R$1,0))</f>
        <v>#N/A</v>
      </c>
      <c r="X128" s="582" t="str">
        <f t="shared" si="1"/>
        <v>A.N.@@._Z.S1313._Z._Z.L.F.F8.T.S.V._T.C02.XDC.N.EDP2</v>
      </c>
      <c r="Y128" s="582"/>
      <c r="Z128" s="582"/>
      <c r="AA128" s="584" t="str">
        <f>IFERROR(+IF(X128=VLOOKUP(X128,'Table 2C'!$B$8:$B$45,1,0),"OK","check!!!!"),"check!!!!")</f>
        <v>check!!!!</v>
      </c>
      <c r="AB128" s="582" t="str">
        <f>IF('Table 2C'!B33=X128,"ok","check!!!!")</f>
        <v>check!!!!</v>
      </c>
      <c r="AC128" s="585"/>
      <c r="AD128" s="586"/>
      <c r="AE128" s="586"/>
      <c r="AF128" s="586"/>
      <c r="AG128" s="586"/>
      <c r="AH128" s="586"/>
      <c r="AI128" s="586"/>
      <c r="AJ128" s="586"/>
      <c r="AK128" s="586"/>
      <c r="AL128" s="586"/>
      <c r="AM128" s="586"/>
      <c r="AN128" s="586"/>
      <c r="AO128" s="586"/>
    </row>
    <row r="129" spans="1:41">
      <c r="A129" s="573" t="s">
        <v>650</v>
      </c>
      <c r="B129" s="573" t="s">
        <v>651</v>
      </c>
      <c r="C129" s="573" t="s">
        <v>652</v>
      </c>
      <c r="D129" s="573" t="s">
        <v>653</v>
      </c>
      <c r="E129" s="573" t="s">
        <v>664</v>
      </c>
      <c r="F129" s="573" t="s">
        <v>653</v>
      </c>
      <c r="G129" s="582" t="s">
        <v>653</v>
      </c>
      <c r="H129" s="573" t="s">
        <v>655</v>
      </c>
      <c r="I129" s="573" t="s">
        <v>693</v>
      </c>
      <c r="J129" s="573" t="s">
        <v>653</v>
      </c>
      <c r="K129" s="573" t="s">
        <v>670</v>
      </c>
      <c r="L129" s="573" t="s">
        <v>657</v>
      </c>
      <c r="M129" s="573" t="s">
        <v>658</v>
      </c>
      <c r="N129" s="573" t="s">
        <v>659</v>
      </c>
      <c r="O129" s="573" t="s">
        <v>659</v>
      </c>
      <c r="P129" s="573" t="s">
        <v>660</v>
      </c>
      <c r="Q129" s="573" t="s">
        <v>651</v>
      </c>
      <c r="R129" s="573" t="s">
        <v>681</v>
      </c>
      <c r="S129" s="588" t="e">
        <f>IF(VLOOKUP($X129,'Table 2C'!$B$8:$H$45,'Table 2C'!N$1,0)="","",VLOOKUP($X129,'Table 2C'!$B$8:$H$45,'Table 2C'!N$1,0))</f>
        <v>#N/A</v>
      </c>
      <c r="T129" s="588" t="e">
        <f>IF(VLOOKUP($X129,'Table 2C'!$B$8:$H$45,'Table 2C'!O$1,0)="","",VLOOKUP($X129,'Table 2C'!$B$8:$H$45,'Table 2C'!O$1,0))</f>
        <v>#N/A</v>
      </c>
      <c r="U129" s="588" t="e">
        <f>IF(VLOOKUP($X129,'Table 2C'!$B$8:$H$45,'Table 2C'!P$1,0)="","",VLOOKUP($X129,'Table 2C'!$B$8:$H$45,'Table 2C'!P$1,0))</f>
        <v>#N/A</v>
      </c>
      <c r="V129" s="588" t="e">
        <f>IF(VLOOKUP($X129,'Table 2C'!$B$8:$H$45,'Table 2C'!Q$1,0)="","",VLOOKUP($X129,'Table 2C'!$B$8:$H$45,'Table 2C'!Q$1,0))</f>
        <v>#N/A</v>
      </c>
      <c r="W129" s="588" t="e">
        <f>IF(VLOOKUP($X129,'Table 2C'!$B$8:$H$45,'Table 2C'!R$1,0)="","",VLOOKUP($X129,'Table 2C'!$B$8:$H$45,'Table 2C'!R$1,0))</f>
        <v>#N/A</v>
      </c>
      <c r="X129" s="582" t="str">
        <f t="shared" si="1"/>
        <v>A.N.@@._Z.S1313._Z._Z.B.ORWB_E._Z.T.S.V._T._T.XDC.N.EDP2</v>
      </c>
      <c r="Y129" s="582"/>
      <c r="Z129" s="582"/>
      <c r="AA129" s="584" t="str">
        <f>IFERROR(+IF(X129=VLOOKUP(X129,'Table 2C'!$B$8:$B$45,1,0),"OK","check!!!!"),"check!!!!")</f>
        <v>check!!!!</v>
      </c>
      <c r="AB129" s="582" t="str">
        <f>IF('Table 2C'!B35=X129,"ok","check!!!!")</f>
        <v>check!!!!</v>
      </c>
      <c r="AC129" s="585"/>
      <c r="AD129" s="586"/>
      <c r="AE129" s="586"/>
      <c r="AF129" s="586"/>
      <c r="AG129" s="586"/>
      <c r="AH129" s="586"/>
      <c r="AI129" s="586"/>
      <c r="AJ129" s="586"/>
      <c r="AK129" s="586"/>
      <c r="AL129" s="586"/>
      <c r="AM129" s="586"/>
      <c r="AN129" s="586"/>
      <c r="AO129" s="586"/>
    </row>
    <row r="130" spans="1:41">
      <c r="A130" s="573" t="s">
        <v>650</v>
      </c>
      <c r="B130" s="573" t="s">
        <v>651</v>
      </c>
      <c r="C130" s="573" t="s">
        <v>652</v>
      </c>
      <c r="D130" s="573" t="s">
        <v>653</v>
      </c>
      <c r="E130" s="573" t="s">
        <v>701</v>
      </c>
      <c r="F130" s="573" t="s">
        <v>653</v>
      </c>
      <c r="G130" s="573" t="s">
        <v>653</v>
      </c>
      <c r="H130" s="573" t="s">
        <v>655</v>
      </c>
      <c r="I130" s="573" t="s">
        <v>656</v>
      </c>
      <c r="J130" s="573" t="s">
        <v>653</v>
      </c>
      <c r="K130" s="573" t="s">
        <v>653</v>
      </c>
      <c r="L130" s="573" t="s">
        <v>657</v>
      </c>
      <c r="M130" s="573" t="s">
        <v>658</v>
      </c>
      <c r="N130" s="573" t="s">
        <v>659</v>
      </c>
      <c r="O130" s="573" t="s">
        <v>659</v>
      </c>
      <c r="P130" s="573" t="s">
        <v>660</v>
      </c>
      <c r="Q130" s="573" t="s">
        <v>651</v>
      </c>
      <c r="R130" s="573" t="s">
        <v>681</v>
      </c>
      <c r="S130" s="588" t="e">
        <f>IF(VLOOKUP($X130,'Table 2C'!$B$8:$H$45,'Table 2C'!N$1,0)="","",VLOOKUP($X130,'Table 2C'!$B$8:$H$45,'Table 2C'!N$1,0))</f>
        <v>#N/A</v>
      </c>
      <c r="T130" s="588" t="e">
        <f>IF(VLOOKUP($X130,'Table 2C'!$B$8:$H$45,'Table 2C'!O$1,0)="","",VLOOKUP($X130,'Table 2C'!$B$8:$H$45,'Table 2C'!O$1,0))</f>
        <v>#N/A</v>
      </c>
      <c r="U130" s="588" t="e">
        <f>IF(VLOOKUP($X130,'Table 2C'!$B$8:$H$45,'Table 2C'!P$1,0)="","",VLOOKUP($X130,'Table 2C'!$B$8:$H$45,'Table 2C'!P$1,0))</f>
        <v>#N/A</v>
      </c>
      <c r="V130" s="588" t="e">
        <f>IF(VLOOKUP($X130,'Table 2C'!$B$8:$H$45,'Table 2C'!Q$1,0)="","",VLOOKUP($X130,'Table 2C'!$B$8:$H$45,'Table 2C'!Q$1,0))</f>
        <v>#N/A</v>
      </c>
      <c r="W130" s="588" t="e">
        <f>IF(VLOOKUP($X130,'Table 2C'!$B$8:$H$45,'Table 2C'!R$1,0)="","",VLOOKUP($X130,'Table 2C'!$B$8:$H$45,'Table 2C'!R$1,0))</f>
        <v>#N/A</v>
      </c>
      <c r="X130" s="582" t="str">
        <f t="shared" si="1"/>
        <v>A.N.@@._Z.S13132._Z._Z.B.B9._Z._Z.S.V._T._T.XDC.N.EDP2</v>
      </c>
      <c r="Y130" s="582"/>
      <c r="Z130" s="582"/>
      <c r="AA130" s="584" t="str">
        <f>IFERROR(+IF(X130=VLOOKUP(X130,'Table 2C'!$B$8:$B$45,1,0),"OK","check!!!!"),"check!!!!")</f>
        <v>check!!!!</v>
      </c>
      <c r="AB130" s="582" t="str">
        <f>IF('Table 2C'!B36=X130,"ok","check!!!!")</f>
        <v>check!!!!</v>
      </c>
      <c r="AC130" s="585"/>
      <c r="AD130" s="586"/>
      <c r="AE130" s="586"/>
      <c r="AF130" s="586"/>
      <c r="AG130" s="586"/>
      <c r="AH130" s="586"/>
      <c r="AI130" s="586"/>
      <c r="AJ130" s="586"/>
      <c r="AK130" s="586"/>
      <c r="AL130" s="586"/>
      <c r="AM130" s="586"/>
      <c r="AN130" s="586"/>
      <c r="AO130" s="586"/>
    </row>
    <row r="131" spans="1:41">
      <c r="A131" s="573" t="s">
        <v>650</v>
      </c>
      <c r="B131" s="573" t="s">
        <v>651</v>
      </c>
      <c r="C131" s="573" t="s">
        <v>652</v>
      </c>
      <c r="D131" s="573" t="s">
        <v>653</v>
      </c>
      <c r="E131" s="573" t="s">
        <v>701</v>
      </c>
      <c r="F131" s="573" t="s">
        <v>653</v>
      </c>
      <c r="G131" s="573" t="s">
        <v>653</v>
      </c>
      <c r="H131" s="573" t="s">
        <v>655</v>
      </c>
      <c r="I131" s="573" t="s">
        <v>656</v>
      </c>
      <c r="J131" s="573" t="s">
        <v>653</v>
      </c>
      <c r="K131" s="573" t="s">
        <v>653</v>
      </c>
      <c r="L131" s="573" t="s">
        <v>657</v>
      </c>
      <c r="M131" s="573" t="s">
        <v>658</v>
      </c>
      <c r="N131" s="573" t="s">
        <v>659</v>
      </c>
      <c r="O131" s="573" t="s">
        <v>688</v>
      </c>
      <c r="P131" s="573" t="s">
        <v>660</v>
      </c>
      <c r="Q131" s="573" t="s">
        <v>651</v>
      </c>
      <c r="R131" s="573" t="s">
        <v>681</v>
      </c>
      <c r="S131" s="588" t="e">
        <f>IF(VLOOKUP($X131,'Table 2C'!$B$8:$H$45,'Table 2C'!N$1,0)="","",VLOOKUP($X131,'Table 2C'!$B$8:$H$45,'Table 2C'!N$1,0))</f>
        <v>#N/A</v>
      </c>
      <c r="T131" s="588" t="e">
        <f>IF(VLOOKUP($X131,'Table 2C'!$B$8:$H$45,'Table 2C'!O$1,0)="","",VLOOKUP($X131,'Table 2C'!$B$8:$H$45,'Table 2C'!O$1,0))</f>
        <v>#N/A</v>
      </c>
      <c r="U131" s="588" t="e">
        <f>IF(VLOOKUP($X131,'Table 2C'!$B$8:$H$45,'Table 2C'!P$1,0)="","",VLOOKUP($X131,'Table 2C'!$B$8:$H$45,'Table 2C'!P$1,0))</f>
        <v>#N/A</v>
      </c>
      <c r="V131" s="588" t="e">
        <f>IF(VLOOKUP($X131,'Table 2C'!$B$8:$H$45,'Table 2C'!Q$1,0)="","",VLOOKUP($X131,'Table 2C'!$B$8:$H$45,'Table 2C'!Q$1,0))</f>
        <v>#N/A</v>
      </c>
      <c r="W131" s="588" t="e">
        <f>IF(VLOOKUP($X131,'Table 2C'!$B$8:$H$45,'Table 2C'!R$1,0)="","",VLOOKUP($X131,'Table 2C'!$B$8:$H$45,'Table 2C'!R$1,0))</f>
        <v>#N/A</v>
      </c>
      <c r="X131" s="582" t="str">
        <f t="shared" si="1"/>
        <v>A.N.@@._Z.S13132._Z._Z.B.B9._Z._Z.S.V._T.C01.XDC.N.EDP2</v>
      </c>
      <c r="Y131" s="582"/>
      <c r="Z131" s="582"/>
      <c r="AA131" s="584" t="str">
        <f>IFERROR(+IF(X131=VLOOKUP(X131,'Table 2C'!$B$8:$B$45,1,0),"OK","check!!!!"),"check!!!!")</f>
        <v>check!!!!</v>
      </c>
      <c r="AB131" s="582" t="str">
        <f>IF('Table 2C'!B37=X131,"ok","check!!!!")</f>
        <v>check!!!!</v>
      </c>
      <c r="AC131" s="585"/>
      <c r="AD131" s="586"/>
      <c r="AE131" s="586"/>
      <c r="AF131" s="586"/>
      <c r="AG131" s="586"/>
      <c r="AH131" s="586"/>
      <c r="AI131" s="586"/>
      <c r="AJ131" s="586"/>
      <c r="AK131" s="586"/>
      <c r="AL131" s="586"/>
      <c r="AM131" s="586"/>
      <c r="AN131" s="586"/>
      <c r="AO131" s="586"/>
    </row>
    <row r="132" spans="1:41">
      <c r="A132" s="573" t="s">
        <v>650</v>
      </c>
      <c r="B132" s="573" t="s">
        <v>651</v>
      </c>
      <c r="C132" s="573" t="s">
        <v>652</v>
      </c>
      <c r="D132" s="573" t="s">
        <v>653</v>
      </c>
      <c r="E132" s="573" t="s">
        <v>701</v>
      </c>
      <c r="F132" s="573" t="s">
        <v>653</v>
      </c>
      <c r="G132" s="573" t="s">
        <v>653</v>
      </c>
      <c r="H132" s="573" t="s">
        <v>655</v>
      </c>
      <c r="I132" s="573" t="s">
        <v>656</v>
      </c>
      <c r="J132" s="573" t="s">
        <v>653</v>
      </c>
      <c r="K132" s="573" t="s">
        <v>653</v>
      </c>
      <c r="L132" s="573" t="s">
        <v>657</v>
      </c>
      <c r="M132" s="573" t="s">
        <v>658</v>
      </c>
      <c r="N132" s="573" t="s">
        <v>659</v>
      </c>
      <c r="O132" s="573" t="s">
        <v>689</v>
      </c>
      <c r="P132" s="573" t="s">
        <v>660</v>
      </c>
      <c r="Q132" s="573" t="s">
        <v>651</v>
      </c>
      <c r="R132" s="573" t="s">
        <v>681</v>
      </c>
      <c r="S132" s="588" t="e">
        <f>IF(VLOOKUP($X132,'Table 2C'!$B$8:$H$45,'Table 2C'!N$1,0)="","",VLOOKUP($X132,'Table 2C'!$B$8:$H$45,'Table 2C'!N$1,0))</f>
        <v>#N/A</v>
      </c>
      <c r="T132" s="588" t="e">
        <f>IF(VLOOKUP($X132,'Table 2C'!$B$8:$H$45,'Table 2C'!O$1,0)="","",VLOOKUP($X132,'Table 2C'!$B$8:$H$45,'Table 2C'!O$1,0))</f>
        <v>#N/A</v>
      </c>
      <c r="U132" s="588" t="e">
        <f>IF(VLOOKUP($X132,'Table 2C'!$B$8:$H$45,'Table 2C'!P$1,0)="","",VLOOKUP($X132,'Table 2C'!$B$8:$H$45,'Table 2C'!P$1,0))</f>
        <v>#N/A</v>
      </c>
      <c r="V132" s="588" t="e">
        <f>IF(VLOOKUP($X132,'Table 2C'!$B$8:$H$45,'Table 2C'!Q$1,0)="","",VLOOKUP($X132,'Table 2C'!$B$8:$H$45,'Table 2C'!Q$1,0))</f>
        <v>#N/A</v>
      </c>
      <c r="W132" s="588" t="e">
        <f>IF(VLOOKUP($X132,'Table 2C'!$B$8:$H$45,'Table 2C'!R$1,0)="","",VLOOKUP($X132,'Table 2C'!$B$8:$H$45,'Table 2C'!R$1,0))</f>
        <v>#N/A</v>
      </c>
      <c r="X132" s="582" t="str">
        <f t="shared" si="1"/>
        <v>A.N.@@._Z.S13132._Z._Z.B.B9._Z._Z.S.V._T.C02.XDC.N.EDP2</v>
      </c>
      <c r="Y132" s="582"/>
      <c r="Z132" s="582"/>
      <c r="AA132" s="584" t="str">
        <f>IFERROR(+IF(X132=VLOOKUP(X132,'Table 2C'!$B$8:$B$45,1,0),"OK","check!!!!"),"check!!!!")</f>
        <v>check!!!!</v>
      </c>
      <c r="AB132" s="582" t="str">
        <f>IF('Table 2C'!B38=X132,"ok","check!!!!")</f>
        <v>check!!!!</v>
      </c>
      <c r="AC132" s="585"/>
      <c r="AD132" s="586"/>
      <c r="AE132" s="586"/>
      <c r="AF132" s="586"/>
      <c r="AG132" s="586"/>
      <c r="AH132" s="586"/>
      <c r="AI132" s="586"/>
      <c r="AJ132" s="586"/>
      <c r="AK132" s="586"/>
      <c r="AL132" s="586"/>
      <c r="AM132" s="586"/>
      <c r="AN132" s="586"/>
      <c r="AO132" s="586"/>
    </row>
    <row r="133" spans="1:41">
      <c r="A133" s="573" t="s">
        <v>650</v>
      </c>
      <c r="B133" s="573" t="s">
        <v>651</v>
      </c>
      <c r="C133" s="573" t="s">
        <v>652</v>
      </c>
      <c r="D133" s="573" t="s">
        <v>653</v>
      </c>
      <c r="E133" s="573" t="s">
        <v>664</v>
      </c>
      <c r="F133" s="573" t="s">
        <v>653</v>
      </c>
      <c r="G133" s="573" t="s">
        <v>653</v>
      </c>
      <c r="H133" s="573" t="s">
        <v>695</v>
      </c>
      <c r="I133" s="573" t="s">
        <v>696</v>
      </c>
      <c r="J133" s="573" t="s">
        <v>653</v>
      </c>
      <c r="K133" s="573" t="s">
        <v>670</v>
      </c>
      <c r="L133" s="573" t="s">
        <v>657</v>
      </c>
      <c r="M133" s="573" t="s">
        <v>658</v>
      </c>
      <c r="N133" s="573" t="s">
        <v>659</v>
      </c>
      <c r="O133" s="573" t="s">
        <v>659</v>
      </c>
      <c r="P133" s="573" t="s">
        <v>660</v>
      </c>
      <c r="Q133" s="573" t="s">
        <v>651</v>
      </c>
      <c r="R133" s="573" t="s">
        <v>681</v>
      </c>
      <c r="S133" s="588" t="e">
        <f>IF(VLOOKUP($X133,'Table 2C'!$B$8:$H$45,'Table 2C'!N$1,0)="","",VLOOKUP($X133,'Table 2C'!$B$8:$H$45,'Table 2C'!N$1,0))</f>
        <v>#N/A</v>
      </c>
      <c r="T133" s="588" t="e">
        <f>IF(VLOOKUP($X133,'Table 2C'!$B$8:$H$45,'Table 2C'!O$1,0)="","",VLOOKUP($X133,'Table 2C'!$B$8:$H$45,'Table 2C'!O$1,0))</f>
        <v>#N/A</v>
      </c>
      <c r="U133" s="588" t="e">
        <f>IF(VLOOKUP($X133,'Table 2C'!$B$8:$H$45,'Table 2C'!P$1,0)="","",VLOOKUP($X133,'Table 2C'!$B$8:$H$45,'Table 2C'!P$1,0))</f>
        <v>#N/A</v>
      </c>
      <c r="V133" s="588" t="e">
        <f>IF(VLOOKUP($X133,'Table 2C'!$B$8:$H$45,'Table 2C'!Q$1,0)="","",VLOOKUP($X133,'Table 2C'!$B$8:$H$45,'Table 2C'!Q$1,0))</f>
        <v>#N/A</v>
      </c>
      <c r="W133" s="588" t="e">
        <f>IF(VLOOKUP($X133,'Table 2C'!$B$8:$H$45,'Table 2C'!R$1,0)="","",VLOOKUP($X133,'Table 2C'!$B$8:$H$45,'Table 2C'!R$1,0))</f>
        <v>#N/A</v>
      </c>
      <c r="X133" s="582" t="str">
        <f t="shared" si="1"/>
        <v>A.N.@@._Z.S1313._Z._Z._X.OROA._Z.T.S.V._T._T.XDC.N.EDP2</v>
      </c>
      <c r="Y133" s="582"/>
      <c r="Z133" s="582"/>
      <c r="AA133" s="584" t="str">
        <f>IFERROR(+IF(X133=VLOOKUP(X133,'Table 2C'!$B$8:$B$45,1,0),"OK","check!!!!"),"check!!!!")</f>
        <v>check!!!!</v>
      </c>
      <c r="AB133" s="582" t="str">
        <f>IF('Table 2C'!B40=X133,"ok","check!!!!")</f>
        <v>check!!!!</v>
      </c>
      <c r="AC133" s="585"/>
      <c r="AD133" s="586"/>
      <c r="AE133" s="586"/>
      <c r="AF133" s="586"/>
      <c r="AG133" s="586"/>
      <c r="AH133" s="586"/>
      <c r="AI133" s="586"/>
      <c r="AJ133" s="586"/>
      <c r="AK133" s="586"/>
      <c r="AL133" s="586"/>
      <c r="AM133" s="586"/>
      <c r="AN133" s="586"/>
      <c r="AO133" s="586"/>
    </row>
    <row r="134" spans="1:41">
      <c r="A134" s="573" t="s">
        <v>650</v>
      </c>
      <c r="B134" s="573" t="s">
        <v>651</v>
      </c>
      <c r="C134" s="573" t="s">
        <v>652</v>
      </c>
      <c r="D134" s="573" t="s">
        <v>653</v>
      </c>
      <c r="E134" s="573" t="s">
        <v>664</v>
      </c>
      <c r="F134" s="573" t="s">
        <v>653</v>
      </c>
      <c r="G134" s="573" t="s">
        <v>653</v>
      </c>
      <c r="H134" s="573" t="s">
        <v>695</v>
      </c>
      <c r="I134" s="573" t="s">
        <v>696</v>
      </c>
      <c r="J134" s="573" t="s">
        <v>653</v>
      </c>
      <c r="K134" s="573" t="s">
        <v>670</v>
      </c>
      <c r="L134" s="573" t="s">
        <v>657</v>
      </c>
      <c r="M134" s="573" t="s">
        <v>658</v>
      </c>
      <c r="N134" s="573" t="s">
        <v>659</v>
      </c>
      <c r="O134" s="573" t="s">
        <v>688</v>
      </c>
      <c r="P134" s="573" t="s">
        <v>660</v>
      </c>
      <c r="Q134" s="573" t="s">
        <v>651</v>
      </c>
      <c r="R134" s="573" t="s">
        <v>681</v>
      </c>
      <c r="S134" s="588" t="e">
        <f>IF(VLOOKUP($X134,'Table 2C'!$B$8:$H$45,'Table 2C'!N$1,0)="","",VLOOKUP($X134,'Table 2C'!$B$8:$H$45,'Table 2C'!N$1,0))</f>
        <v>#N/A</v>
      </c>
      <c r="T134" s="588" t="e">
        <f>IF(VLOOKUP($X134,'Table 2C'!$B$8:$H$45,'Table 2C'!O$1,0)="","",VLOOKUP($X134,'Table 2C'!$B$8:$H$45,'Table 2C'!O$1,0))</f>
        <v>#N/A</v>
      </c>
      <c r="U134" s="588" t="e">
        <f>IF(VLOOKUP($X134,'Table 2C'!$B$8:$H$45,'Table 2C'!P$1,0)="","",VLOOKUP($X134,'Table 2C'!$B$8:$H$45,'Table 2C'!P$1,0))</f>
        <v>#N/A</v>
      </c>
      <c r="V134" s="588" t="e">
        <f>IF(VLOOKUP($X134,'Table 2C'!$B$8:$H$45,'Table 2C'!Q$1,0)="","",VLOOKUP($X134,'Table 2C'!$B$8:$H$45,'Table 2C'!Q$1,0))</f>
        <v>#N/A</v>
      </c>
      <c r="W134" s="588" t="e">
        <f>IF(VLOOKUP($X134,'Table 2C'!$B$8:$H$45,'Table 2C'!R$1,0)="","",VLOOKUP($X134,'Table 2C'!$B$8:$H$45,'Table 2C'!R$1,0))</f>
        <v>#N/A</v>
      </c>
      <c r="X134" s="582" t="str">
        <f t="shared" si="1"/>
        <v>A.N.@@._Z.S1313._Z._Z._X.OROA._Z.T.S.V._T.C01.XDC.N.EDP2</v>
      </c>
      <c r="Y134" s="582"/>
      <c r="Z134" s="582"/>
      <c r="AA134" s="584" t="str">
        <f>IFERROR(+IF(X134=VLOOKUP(X134,'Table 2C'!$B$8:$B$45,1,0),"OK","check!!!!"),"check!!!!")</f>
        <v>check!!!!</v>
      </c>
      <c r="AB134" s="582" t="str">
        <f>IF('Table 2C'!B41=X134,"ok","check!!!!")</f>
        <v>check!!!!</v>
      </c>
      <c r="AC134" s="585"/>
      <c r="AD134" s="586"/>
      <c r="AE134" s="586"/>
      <c r="AF134" s="586"/>
      <c r="AG134" s="586"/>
      <c r="AH134" s="586"/>
      <c r="AI134" s="586"/>
      <c r="AJ134" s="586"/>
      <c r="AK134" s="586"/>
      <c r="AL134" s="586"/>
      <c r="AM134" s="586"/>
      <c r="AN134" s="586"/>
      <c r="AO134" s="586"/>
    </row>
    <row r="135" spans="1:41">
      <c r="A135" s="573" t="s">
        <v>650</v>
      </c>
      <c r="B135" s="573" t="s">
        <v>651</v>
      </c>
      <c r="C135" s="573" t="s">
        <v>652</v>
      </c>
      <c r="D135" s="573" t="s">
        <v>653</v>
      </c>
      <c r="E135" s="573" t="s">
        <v>664</v>
      </c>
      <c r="F135" s="573" t="s">
        <v>653</v>
      </c>
      <c r="G135" s="573" t="s">
        <v>653</v>
      </c>
      <c r="H135" s="573" t="s">
        <v>695</v>
      </c>
      <c r="I135" s="573" t="s">
        <v>696</v>
      </c>
      <c r="J135" s="573" t="s">
        <v>653</v>
      </c>
      <c r="K135" s="573" t="s">
        <v>670</v>
      </c>
      <c r="L135" s="573" t="s">
        <v>657</v>
      </c>
      <c r="M135" s="573" t="s">
        <v>658</v>
      </c>
      <c r="N135" s="573" t="s">
        <v>659</v>
      </c>
      <c r="O135" s="573" t="s">
        <v>689</v>
      </c>
      <c r="P135" s="573" t="s">
        <v>660</v>
      </c>
      <c r="Q135" s="573" t="s">
        <v>651</v>
      </c>
      <c r="R135" s="573" t="s">
        <v>681</v>
      </c>
      <c r="S135" s="588" t="e">
        <f>IF(VLOOKUP($X135,'Table 2C'!$B$8:$H$45,'Table 2C'!N$1,0)="","",VLOOKUP($X135,'Table 2C'!$B$8:$H$45,'Table 2C'!N$1,0))</f>
        <v>#N/A</v>
      </c>
      <c r="T135" s="588" t="e">
        <f>IF(VLOOKUP($X135,'Table 2C'!$B$8:$H$45,'Table 2C'!O$1,0)="","",VLOOKUP($X135,'Table 2C'!$B$8:$H$45,'Table 2C'!O$1,0))</f>
        <v>#N/A</v>
      </c>
      <c r="U135" s="588" t="e">
        <f>IF(VLOOKUP($X135,'Table 2C'!$B$8:$H$45,'Table 2C'!P$1,0)="","",VLOOKUP($X135,'Table 2C'!$B$8:$H$45,'Table 2C'!P$1,0))</f>
        <v>#N/A</v>
      </c>
      <c r="V135" s="588" t="e">
        <f>IF(VLOOKUP($X135,'Table 2C'!$B$8:$H$45,'Table 2C'!Q$1,0)="","",VLOOKUP($X135,'Table 2C'!$B$8:$H$45,'Table 2C'!Q$1,0))</f>
        <v>#N/A</v>
      </c>
      <c r="W135" s="588" t="e">
        <f>IF(VLOOKUP($X135,'Table 2C'!$B$8:$H$45,'Table 2C'!R$1,0)="","",VLOOKUP($X135,'Table 2C'!$B$8:$H$45,'Table 2C'!R$1,0))</f>
        <v>#N/A</v>
      </c>
      <c r="X135" s="582" t="str">
        <f t="shared" si="1"/>
        <v>A.N.@@._Z.S1313._Z._Z._X.OROA._Z.T.S.V._T.C02.XDC.N.EDP2</v>
      </c>
      <c r="Y135" s="582"/>
      <c r="Z135" s="582"/>
      <c r="AA135" s="584" t="str">
        <f>IFERROR(+IF(X135=VLOOKUP(X135,'Table 2C'!$B$8:$B$45,1,0),"OK","check!!!!"),"check!!!!")</f>
        <v>check!!!!</v>
      </c>
      <c r="AB135" s="582" t="str">
        <f>IF('Table 2C'!B42=X135,"ok","check!!!!")</f>
        <v>check!!!!</v>
      </c>
      <c r="AC135" s="585"/>
      <c r="AD135" s="586"/>
      <c r="AE135" s="586"/>
      <c r="AF135" s="586"/>
      <c r="AG135" s="586"/>
      <c r="AH135" s="586"/>
      <c r="AI135" s="586"/>
      <c r="AJ135" s="586"/>
      <c r="AK135" s="586"/>
      <c r="AL135" s="586"/>
      <c r="AM135" s="586"/>
      <c r="AN135" s="586"/>
      <c r="AO135" s="586"/>
    </row>
    <row r="136" spans="1:41">
      <c r="A136" s="573" t="s">
        <v>650</v>
      </c>
      <c r="B136" s="573" t="s">
        <v>651</v>
      </c>
      <c r="C136" s="573" t="s">
        <v>652</v>
      </c>
      <c r="D136" s="573" t="s">
        <v>653</v>
      </c>
      <c r="E136" s="573" t="s">
        <v>664</v>
      </c>
      <c r="F136" s="573" t="s">
        <v>653</v>
      </c>
      <c r="G136" s="573" t="s">
        <v>653</v>
      </c>
      <c r="H136" s="573" t="s">
        <v>695</v>
      </c>
      <c r="I136" s="573" t="s">
        <v>696</v>
      </c>
      <c r="J136" s="573" t="s">
        <v>653</v>
      </c>
      <c r="K136" s="573" t="s">
        <v>670</v>
      </c>
      <c r="L136" s="573" t="s">
        <v>657</v>
      </c>
      <c r="M136" s="573" t="s">
        <v>658</v>
      </c>
      <c r="N136" s="573" t="s">
        <v>659</v>
      </c>
      <c r="O136" s="573" t="s">
        <v>697</v>
      </c>
      <c r="P136" s="573" t="s">
        <v>660</v>
      </c>
      <c r="Q136" s="573" t="s">
        <v>651</v>
      </c>
      <c r="R136" s="573" t="s">
        <v>681</v>
      </c>
      <c r="S136" s="588" t="e">
        <f>IF(VLOOKUP($X136,'Table 2C'!$B$8:$H$45,'Table 2C'!N$1,0)="","",VLOOKUP($X136,'Table 2C'!$B$8:$H$45,'Table 2C'!N$1,0))</f>
        <v>#N/A</v>
      </c>
      <c r="T136" s="588" t="e">
        <f>IF(VLOOKUP($X136,'Table 2C'!$B$8:$H$45,'Table 2C'!O$1,0)="","",VLOOKUP($X136,'Table 2C'!$B$8:$H$45,'Table 2C'!O$1,0))</f>
        <v>#N/A</v>
      </c>
      <c r="U136" s="588" t="e">
        <f>IF(VLOOKUP($X136,'Table 2C'!$B$8:$H$45,'Table 2C'!P$1,0)="","",VLOOKUP($X136,'Table 2C'!$B$8:$H$45,'Table 2C'!P$1,0))</f>
        <v>#N/A</v>
      </c>
      <c r="V136" s="588" t="e">
        <f>IF(VLOOKUP($X136,'Table 2C'!$B$8:$H$45,'Table 2C'!Q$1,0)="","",VLOOKUP($X136,'Table 2C'!$B$8:$H$45,'Table 2C'!Q$1,0))</f>
        <v>#N/A</v>
      </c>
      <c r="W136" s="588" t="e">
        <f>IF(VLOOKUP($X136,'Table 2C'!$B$8:$H$45,'Table 2C'!R$1,0)="","",VLOOKUP($X136,'Table 2C'!$B$8:$H$45,'Table 2C'!R$1,0))</f>
        <v>#N/A</v>
      </c>
      <c r="X136" s="582" t="str">
        <f t="shared" si="1"/>
        <v>A.N.@@._Z.S1313._Z._Z._X.OROA._Z.T.S.V._T.C03.XDC.N.EDP2</v>
      </c>
      <c r="Y136" s="582"/>
      <c r="Z136" s="582"/>
      <c r="AA136" s="584" t="str">
        <f>IFERROR(+IF(X136=VLOOKUP(X136,'Table 2C'!$B$8:$B$45,1,0),"OK","check!!!!"),"check!!!!")</f>
        <v>check!!!!</v>
      </c>
      <c r="AB136" s="582" t="str">
        <f>IF('Table 2C'!B43=X136,"ok","check!!!!")</f>
        <v>check!!!!</v>
      </c>
      <c r="AC136" s="585"/>
      <c r="AD136" s="586"/>
      <c r="AE136" s="586"/>
      <c r="AF136" s="586"/>
      <c r="AG136" s="586"/>
      <c r="AH136" s="586"/>
      <c r="AI136" s="586"/>
      <c r="AJ136" s="586"/>
      <c r="AK136" s="586"/>
      <c r="AL136" s="586"/>
      <c r="AM136" s="586"/>
      <c r="AN136" s="586"/>
      <c r="AO136" s="586"/>
    </row>
    <row r="137" spans="1:41">
      <c r="A137" s="573" t="s">
        <v>650</v>
      </c>
      <c r="B137" s="573" t="s">
        <v>651</v>
      </c>
      <c r="C137" s="573" t="s">
        <v>652</v>
      </c>
      <c r="D137" s="573" t="s">
        <v>653</v>
      </c>
      <c r="E137" s="573" t="s">
        <v>664</v>
      </c>
      <c r="F137" s="573" t="s">
        <v>653</v>
      </c>
      <c r="G137" s="573" t="s">
        <v>653</v>
      </c>
      <c r="H137" s="573" t="s">
        <v>655</v>
      </c>
      <c r="I137" s="573" t="s">
        <v>656</v>
      </c>
      <c r="J137" s="573" t="s">
        <v>653</v>
      </c>
      <c r="K137" s="573" t="s">
        <v>653</v>
      </c>
      <c r="L137" s="573" t="s">
        <v>657</v>
      </c>
      <c r="M137" s="573" t="s">
        <v>658</v>
      </c>
      <c r="N137" s="573" t="s">
        <v>659</v>
      </c>
      <c r="O137" s="573" t="s">
        <v>659</v>
      </c>
      <c r="P137" s="573" t="s">
        <v>660</v>
      </c>
      <c r="Q137" s="573" t="s">
        <v>651</v>
      </c>
      <c r="R137" s="573" t="s">
        <v>681</v>
      </c>
      <c r="S137" s="588" t="e">
        <f>IF(VLOOKUP($X137,'Table 2C'!$B$8:$H$45,'Table 2C'!N$1,0)="","",VLOOKUP($X137,'Table 2C'!$B$8:$H$45,'Table 2C'!N$1,0))</f>
        <v>#N/A</v>
      </c>
      <c r="T137" s="588" t="e">
        <f>IF(VLOOKUP($X137,'Table 2C'!$B$8:$H$45,'Table 2C'!O$1,0)="","",VLOOKUP($X137,'Table 2C'!$B$8:$H$45,'Table 2C'!O$1,0))</f>
        <v>#N/A</v>
      </c>
      <c r="U137" s="588" t="e">
        <f>IF(VLOOKUP($X137,'Table 2C'!$B$8:$H$45,'Table 2C'!P$1,0)="","",VLOOKUP($X137,'Table 2C'!$B$8:$H$45,'Table 2C'!P$1,0))</f>
        <v>#N/A</v>
      </c>
      <c r="V137" s="588" t="e">
        <f>IF(VLOOKUP($X137,'Table 2C'!$B$8:$H$45,'Table 2C'!Q$1,0)="","",VLOOKUP($X137,'Table 2C'!$B$8:$H$45,'Table 2C'!Q$1,0))</f>
        <v>#N/A</v>
      </c>
      <c r="W137" s="588" t="e">
        <f>IF(VLOOKUP($X137,'Table 2C'!$B$8:$H$45,'Table 2C'!R$1,0)="","",VLOOKUP($X137,'Table 2C'!$B$8:$H$45,'Table 2C'!R$1,0))</f>
        <v>#N/A</v>
      </c>
      <c r="X137" s="582" t="str">
        <f t="shared" si="1"/>
        <v>A.N.@@._Z.S1313._Z._Z.B.B9._Z._Z.S.V._T._T.XDC.N.EDP2</v>
      </c>
      <c r="Y137" s="582"/>
      <c r="Z137" s="582"/>
      <c r="AA137" s="584" t="str">
        <f>IFERROR(+IF(X137=VLOOKUP(X137,'Table 2C'!$B$8:$B$45,1,0),"OK","check!!!!"),"check!!!!")</f>
        <v>check!!!!</v>
      </c>
      <c r="AB137" s="582" t="str">
        <f>IF('Table 2C'!B45=X137,"ok","check!!!!")</f>
        <v>check!!!!</v>
      </c>
      <c r="AC137" s="585"/>
      <c r="AD137" s="586"/>
      <c r="AE137" s="586"/>
      <c r="AF137" s="586"/>
      <c r="AG137" s="586"/>
      <c r="AH137" s="586"/>
      <c r="AI137" s="586"/>
      <c r="AJ137" s="586"/>
      <c r="AK137" s="586"/>
      <c r="AL137" s="586"/>
      <c r="AM137" s="586"/>
      <c r="AN137" s="586"/>
      <c r="AO137" s="586"/>
    </row>
    <row r="138" spans="1:41">
      <c r="A138" s="573" t="s">
        <v>650</v>
      </c>
      <c r="B138" s="573" t="s">
        <v>651</v>
      </c>
      <c r="C138" s="573" t="s">
        <v>652</v>
      </c>
      <c r="D138" s="573" t="s">
        <v>653</v>
      </c>
      <c r="E138" s="573" t="s">
        <v>665</v>
      </c>
      <c r="F138" s="573" t="s">
        <v>653</v>
      </c>
      <c r="G138" s="582" t="s">
        <v>653</v>
      </c>
      <c r="H138" s="573" t="s">
        <v>655</v>
      </c>
      <c r="I138" s="573" t="s">
        <v>680</v>
      </c>
      <c r="J138" s="573" t="s">
        <v>653</v>
      </c>
      <c r="K138" s="573" t="s">
        <v>670</v>
      </c>
      <c r="L138" s="573" t="s">
        <v>657</v>
      </c>
      <c r="M138" s="573" t="s">
        <v>658</v>
      </c>
      <c r="N138" s="573" t="s">
        <v>659</v>
      </c>
      <c r="O138" s="573" t="s">
        <v>659</v>
      </c>
      <c r="P138" s="573" t="s">
        <v>660</v>
      </c>
      <c r="Q138" s="573" t="s">
        <v>651</v>
      </c>
      <c r="R138" s="573" t="s">
        <v>681</v>
      </c>
      <c r="S138" s="589" t="e">
        <f>IF(VLOOKUP($X138,'Table 2D'!$B$8:$H$45,'Table 2D'!N$1,0)="","",VLOOKUP($X138,'Table 2D'!$B$8:$H$45,'Table 2D'!N$1,0))</f>
        <v>#N/A</v>
      </c>
      <c r="T138" s="589" t="e">
        <f>IF(VLOOKUP($X138,'Table 2D'!$B$8:$H$45,'Table 2D'!O$1,0)="","",VLOOKUP($X138,'Table 2D'!$B$8:$H$45,'Table 2D'!O$1,0))</f>
        <v>#N/A</v>
      </c>
      <c r="U138" s="589" t="e">
        <f>IF(VLOOKUP($X138,'Table 2D'!$B$8:$H$45,'Table 2D'!P$1,0)="","",VLOOKUP($X138,'Table 2D'!$B$8:$H$45,'Table 2D'!P$1,0))</f>
        <v>#N/A</v>
      </c>
      <c r="V138" s="589" t="e">
        <f>IF(VLOOKUP($X138,'Table 2D'!$B$8:$H$45,'Table 2D'!Q$1,0)="","",VLOOKUP($X138,'Table 2D'!$B$8:$H$45,'Table 2D'!Q$1,0))</f>
        <v>#N/A</v>
      </c>
      <c r="W138" s="589" t="e">
        <f>IF(VLOOKUP($X138,'Table 2D'!$B$8:$H$45,'Table 2D'!R$1,0)="","",VLOOKUP($X138,'Table 2D'!$B$8:$H$45,'Table 2D'!R$1,0))</f>
        <v>#N/A</v>
      </c>
      <c r="X138" s="582" t="str">
        <f t="shared" si="1"/>
        <v>A.N.@@._Z.S1314._Z._Z.B.ORWB._Z.T.S.V._T._T.XDC.N.EDP2</v>
      </c>
      <c r="Y138" s="582"/>
      <c r="Z138" s="582"/>
      <c r="AA138" s="584" t="str">
        <f>IFERROR(+IF(X138=VLOOKUP(X138,'Table 2D'!$B$8:$B$45,1,0),"OK","check!!!!"),"check!!!!")</f>
        <v>check!!!!</v>
      </c>
      <c r="AB138" s="582" t="str">
        <f>IF('Table 2D'!B8=X138,"ok","check!!!!")</f>
        <v>check!!!!</v>
      </c>
      <c r="AC138" s="585"/>
      <c r="AD138" s="586"/>
      <c r="AE138" s="586"/>
      <c r="AF138" s="586"/>
      <c r="AG138" s="586"/>
      <c r="AH138" s="586"/>
      <c r="AI138" s="586"/>
      <c r="AJ138" s="586"/>
      <c r="AK138" s="586"/>
      <c r="AL138" s="586"/>
      <c r="AM138" s="586"/>
      <c r="AN138" s="586"/>
      <c r="AO138" s="586"/>
    </row>
    <row r="139" spans="1:41">
      <c r="A139" s="573" t="s">
        <v>650</v>
      </c>
      <c r="B139" s="573" t="s">
        <v>651</v>
      </c>
      <c r="C139" s="573" t="s">
        <v>652</v>
      </c>
      <c r="D139" s="573" t="s">
        <v>653</v>
      </c>
      <c r="E139" s="573" t="s">
        <v>665</v>
      </c>
      <c r="F139" s="573" t="s">
        <v>653</v>
      </c>
      <c r="G139" s="582" t="s">
        <v>653</v>
      </c>
      <c r="H139" s="573" t="s">
        <v>655</v>
      </c>
      <c r="I139" s="573" t="s">
        <v>671</v>
      </c>
      <c r="J139" s="573" t="s">
        <v>671</v>
      </c>
      <c r="K139" s="573" t="s">
        <v>670</v>
      </c>
      <c r="L139" s="573" t="s">
        <v>657</v>
      </c>
      <c r="M139" s="573" t="s">
        <v>658</v>
      </c>
      <c r="N139" s="573" t="s">
        <v>659</v>
      </c>
      <c r="O139" s="573" t="s">
        <v>659</v>
      </c>
      <c r="P139" s="573" t="s">
        <v>660</v>
      </c>
      <c r="Q139" s="573" t="s">
        <v>651</v>
      </c>
      <c r="R139" s="573" t="s">
        <v>681</v>
      </c>
      <c r="S139" s="589" t="e">
        <f>IF(VLOOKUP($X139,'Table 2D'!$B$8:$H$45,'Table 2D'!N$1,0)="","",VLOOKUP($X139,'Table 2D'!$B$8:$H$45,'Table 2D'!N$1,0))</f>
        <v>#N/A</v>
      </c>
      <c r="T139" s="589" t="e">
        <f>IF(VLOOKUP($X139,'Table 2D'!$B$8:$H$45,'Table 2D'!O$1,0)="","",VLOOKUP($X139,'Table 2D'!$B$8:$H$45,'Table 2D'!O$1,0))</f>
        <v>#N/A</v>
      </c>
      <c r="U139" s="589" t="e">
        <f>IF(VLOOKUP($X139,'Table 2D'!$B$8:$H$45,'Table 2D'!P$1,0)="","",VLOOKUP($X139,'Table 2D'!$B$8:$H$45,'Table 2D'!P$1,0))</f>
        <v>#N/A</v>
      </c>
      <c r="V139" s="589" t="e">
        <f>IF(VLOOKUP($X139,'Table 2D'!$B$8:$H$45,'Table 2D'!Q$1,0)="","",VLOOKUP($X139,'Table 2D'!$B$8:$H$45,'Table 2D'!Q$1,0))</f>
        <v>#N/A</v>
      </c>
      <c r="W139" s="589" t="e">
        <f>IF(VLOOKUP($X139,'Table 2D'!$B$8:$H$45,'Table 2D'!R$1,0)="","",VLOOKUP($X139,'Table 2D'!$B$8:$H$45,'Table 2D'!R$1,0))</f>
        <v>#N/A</v>
      </c>
      <c r="X139" s="582" t="str">
        <f t="shared" si="1"/>
        <v>A.N.@@._Z.S1314._Z._Z.B.F.F.T.S.V._T._T.XDC.N.EDP2</v>
      </c>
      <c r="Y139" s="582"/>
      <c r="Z139" s="582"/>
      <c r="AA139" s="584" t="str">
        <f>IFERROR(+IF(X139=VLOOKUP(X139,'Table 2D'!$B$8:$B$45,1,0),"OK","check!!!!"),"check!!!!")</f>
        <v>check!!!!</v>
      </c>
      <c r="AB139" s="582" t="str">
        <f>IF('Table 2D'!B11=X139,"ok","check!!!!")</f>
        <v>check!!!!</v>
      </c>
      <c r="AC139" s="585"/>
      <c r="AD139" s="586"/>
      <c r="AE139" s="586"/>
      <c r="AF139" s="586"/>
      <c r="AG139" s="586"/>
      <c r="AH139" s="586"/>
      <c r="AI139" s="586"/>
      <c r="AJ139" s="586"/>
      <c r="AK139" s="586"/>
      <c r="AL139" s="586"/>
      <c r="AM139" s="586"/>
      <c r="AN139" s="586"/>
      <c r="AO139" s="586"/>
    </row>
    <row r="140" spans="1:41">
      <c r="A140" s="573" t="s">
        <v>650</v>
      </c>
      <c r="B140" s="573" t="s">
        <v>651</v>
      </c>
      <c r="C140" s="573" t="s">
        <v>652</v>
      </c>
      <c r="D140" s="573" t="s">
        <v>653</v>
      </c>
      <c r="E140" s="573" t="s">
        <v>665</v>
      </c>
      <c r="F140" s="573" t="s">
        <v>653</v>
      </c>
      <c r="G140" s="582" t="s">
        <v>651</v>
      </c>
      <c r="H140" s="573" t="s">
        <v>650</v>
      </c>
      <c r="I140" s="573" t="s">
        <v>671</v>
      </c>
      <c r="J140" s="573" t="s">
        <v>674</v>
      </c>
      <c r="K140" s="573" t="s">
        <v>670</v>
      </c>
      <c r="L140" s="573" t="s">
        <v>657</v>
      </c>
      <c r="M140" s="573" t="s">
        <v>658</v>
      </c>
      <c r="N140" s="573" t="s">
        <v>659</v>
      </c>
      <c r="O140" s="573" t="s">
        <v>659</v>
      </c>
      <c r="P140" s="573" t="s">
        <v>660</v>
      </c>
      <c r="Q140" s="573" t="s">
        <v>651</v>
      </c>
      <c r="R140" s="573" t="s">
        <v>681</v>
      </c>
      <c r="S140" s="589" t="e">
        <f>IF(VLOOKUP($X140,'Table 2D'!$B$8:$H$45,'Table 2D'!N$1,0)="","",VLOOKUP($X140,'Table 2D'!$B$8:$H$45,'Table 2D'!N$1,0))</f>
        <v>#N/A</v>
      </c>
      <c r="T140" s="589" t="e">
        <f>IF(VLOOKUP($X140,'Table 2D'!$B$8:$H$45,'Table 2D'!O$1,0)="","",VLOOKUP($X140,'Table 2D'!$B$8:$H$45,'Table 2D'!O$1,0))</f>
        <v>#N/A</v>
      </c>
      <c r="U140" s="589" t="e">
        <f>IF(VLOOKUP($X140,'Table 2D'!$B$8:$H$45,'Table 2D'!P$1,0)="","",VLOOKUP($X140,'Table 2D'!$B$8:$H$45,'Table 2D'!P$1,0))</f>
        <v>#N/A</v>
      </c>
      <c r="V140" s="589" t="e">
        <f>IF(VLOOKUP($X140,'Table 2D'!$B$8:$H$45,'Table 2D'!Q$1,0)="","",VLOOKUP($X140,'Table 2D'!$B$8:$H$45,'Table 2D'!Q$1,0))</f>
        <v>#N/A</v>
      </c>
      <c r="W140" s="589" t="e">
        <f>IF(VLOOKUP($X140,'Table 2D'!$B$8:$H$45,'Table 2D'!R$1,0)="","",VLOOKUP($X140,'Table 2D'!$B$8:$H$45,'Table 2D'!R$1,0))</f>
        <v>#N/A</v>
      </c>
      <c r="X140" s="582" t="str">
        <f t="shared" si="1"/>
        <v>A.N.@@._Z.S1314._Z.N.A.F.F4.T.S.V._T._T.XDC.N.EDP2</v>
      </c>
      <c r="Y140" s="582"/>
      <c r="Z140" s="582"/>
      <c r="AA140" s="584" t="str">
        <f>IFERROR(+IF(X140=VLOOKUP(X140,'Table 2D'!$B$8:$B$45,1,0),"OK","check!!!!"),"check!!!!")</f>
        <v>check!!!!</v>
      </c>
      <c r="AB140" s="582" t="str">
        <f>IF('Table 2D'!B12=X140,"ok","check!!!!")</f>
        <v>check!!!!</v>
      </c>
      <c r="AC140" s="585"/>
      <c r="AD140" s="586"/>
      <c r="AE140" s="586"/>
      <c r="AF140" s="586"/>
      <c r="AG140" s="586"/>
      <c r="AH140" s="586"/>
      <c r="AI140" s="586"/>
      <c r="AJ140" s="586"/>
      <c r="AK140" s="586"/>
      <c r="AL140" s="586"/>
      <c r="AM140" s="586"/>
      <c r="AN140" s="586"/>
      <c r="AO140" s="586"/>
    </row>
    <row r="141" spans="1:41">
      <c r="A141" s="573" t="s">
        <v>650</v>
      </c>
      <c r="B141" s="573" t="s">
        <v>651</v>
      </c>
      <c r="C141" s="573" t="s">
        <v>652</v>
      </c>
      <c r="D141" s="573" t="s">
        <v>653</v>
      </c>
      <c r="E141" s="573" t="s">
        <v>665</v>
      </c>
      <c r="F141" s="573" t="s">
        <v>653</v>
      </c>
      <c r="G141" s="582" t="s">
        <v>651</v>
      </c>
      <c r="H141" s="573" t="s">
        <v>650</v>
      </c>
      <c r="I141" s="573" t="s">
        <v>671</v>
      </c>
      <c r="J141" s="573" t="s">
        <v>684</v>
      </c>
      <c r="K141" s="573" t="s">
        <v>670</v>
      </c>
      <c r="L141" s="573" t="s">
        <v>657</v>
      </c>
      <c r="M141" s="573" t="s">
        <v>658</v>
      </c>
      <c r="N141" s="573" t="s">
        <v>659</v>
      </c>
      <c r="O141" s="573" t="s">
        <v>659</v>
      </c>
      <c r="P141" s="573" t="s">
        <v>660</v>
      </c>
      <c r="Q141" s="573" t="s">
        <v>651</v>
      </c>
      <c r="R141" s="573" t="s">
        <v>681</v>
      </c>
      <c r="S141" s="589" t="e">
        <f>IF(VLOOKUP($X141,'Table 2D'!$B$8:$H$45,'Table 2D'!N$1,0)="","",VLOOKUP($X141,'Table 2D'!$B$8:$H$45,'Table 2D'!N$1,0))</f>
        <v>#N/A</v>
      </c>
      <c r="T141" s="589" t="e">
        <f>IF(VLOOKUP($X141,'Table 2D'!$B$8:$H$45,'Table 2D'!O$1,0)="","",VLOOKUP($X141,'Table 2D'!$B$8:$H$45,'Table 2D'!O$1,0))</f>
        <v>#N/A</v>
      </c>
      <c r="U141" s="589" t="e">
        <f>IF(VLOOKUP($X141,'Table 2D'!$B$8:$H$45,'Table 2D'!P$1,0)="","",VLOOKUP($X141,'Table 2D'!$B$8:$H$45,'Table 2D'!P$1,0))</f>
        <v>#N/A</v>
      </c>
      <c r="V141" s="589" t="e">
        <f>IF(VLOOKUP($X141,'Table 2D'!$B$8:$H$45,'Table 2D'!Q$1,0)="","",VLOOKUP($X141,'Table 2D'!$B$8:$H$45,'Table 2D'!Q$1,0))</f>
        <v>#N/A</v>
      </c>
      <c r="W141" s="589" t="e">
        <f>IF(VLOOKUP($X141,'Table 2D'!$B$8:$H$45,'Table 2D'!R$1,0)="","",VLOOKUP($X141,'Table 2D'!$B$8:$H$45,'Table 2D'!R$1,0))</f>
        <v>#N/A</v>
      </c>
      <c r="X141" s="582" t="str">
        <f t="shared" si="1"/>
        <v>A.N.@@._Z.S1314._Z.N.A.F.F5.T.S.V._T._T.XDC.N.EDP2</v>
      </c>
      <c r="Y141" s="582"/>
      <c r="Z141" s="582"/>
      <c r="AA141" s="584" t="str">
        <f>IFERROR(+IF(X141=VLOOKUP(X141,'Table 2D'!$B$8:$B$45,1,0),"OK","check!!!!"),"check!!!!")</f>
        <v>check!!!!</v>
      </c>
      <c r="AB141" s="582" t="str">
        <f>IF('Table 2D'!B13=X141,"ok","check!!!!")</f>
        <v>check!!!!</v>
      </c>
      <c r="AC141" s="585"/>
      <c r="AD141" s="586"/>
      <c r="AE141" s="586"/>
      <c r="AF141" s="586"/>
      <c r="AG141" s="586"/>
      <c r="AH141" s="586"/>
      <c r="AI141" s="586"/>
      <c r="AJ141" s="586"/>
      <c r="AK141" s="586"/>
      <c r="AL141" s="586"/>
      <c r="AM141" s="586"/>
      <c r="AN141" s="586"/>
      <c r="AO141" s="586"/>
    </row>
    <row r="142" spans="1:41">
      <c r="A142" s="573" t="s">
        <v>650</v>
      </c>
      <c r="B142" s="573" t="s">
        <v>651</v>
      </c>
      <c r="C142" s="573" t="s">
        <v>652</v>
      </c>
      <c r="D142" s="573" t="s">
        <v>653</v>
      </c>
      <c r="E142" s="573" t="s">
        <v>665</v>
      </c>
      <c r="F142" s="573" t="s">
        <v>653</v>
      </c>
      <c r="G142" s="582" t="s">
        <v>653</v>
      </c>
      <c r="H142" s="573" t="s">
        <v>651</v>
      </c>
      <c r="I142" s="573" t="s">
        <v>671</v>
      </c>
      <c r="J142" s="573" t="s">
        <v>685</v>
      </c>
      <c r="K142" s="573" t="s">
        <v>670</v>
      </c>
      <c r="L142" s="573" t="s">
        <v>657</v>
      </c>
      <c r="M142" s="573" t="s">
        <v>658</v>
      </c>
      <c r="N142" s="573" t="s">
        <v>659</v>
      </c>
      <c r="O142" s="573" t="s">
        <v>659</v>
      </c>
      <c r="P142" s="573" t="s">
        <v>660</v>
      </c>
      <c r="Q142" s="573" t="s">
        <v>651</v>
      </c>
      <c r="R142" s="573" t="s">
        <v>681</v>
      </c>
      <c r="S142" s="589" t="e">
        <f>IF(VLOOKUP($X142,'Table 2D'!$B$8:$H$45,'Table 2D'!N$1,0)="","",VLOOKUP($X142,'Table 2D'!$B$8:$H$45,'Table 2D'!N$1,0))</f>
        <v>#N/A</v>
      </c>
      <c r="T142" s="589" t="e">
        <f>IF(VLOOKUP($X142,'Table 2D'!$B$8:$H$45,'Table 2D'!O$1,0)="","",VLOOKUP($X142,'Table 2D'!$B$8:$H$45,'Table 2D'!O$1,0))</f>
        <v>#N/A</v>
      </c>
      <c r="U142" s="589" t="e">
        <f>IF(VLOOKUP($X142,'Table 2D'!$B$8:$H$45,'Table 2D'!P$1,0)="","",VLOOKUP($X142,'Table 2D'!$B$8:$H$45,'Table 2D'!P$1,0))</f>
        <v>#N/A</v>
      </c>
      <c r="V142" s="589" t="e">
        <f>IF(VLOOKUP($X142,'Table 2D'!$B$8:$H$45,'Table 2D'!Q$1,0)="","",VLOOKUP($X142,'Table 2D'!$B$8:$H$45,'Table 2D'!Q$1,0))</f>
        <v>#N/A</v>
      </c>
      <c r="W142" s="589" t="e">
        <f>IF(VLOOKUP($X142,'Table 2D'!$B$8:$H$45,'Table 2D'!R$1,0)="","",VLOOKUP($X142,'Table 2D'!$B$8:$H$45,'Table 2D'!R$1,0))</f>
        <v>#N/A</v>
      </c>
      <c r="X142" s="582" t="str">
        <f t="shared" si="1"/>
        <v>A.N.@@._Z.S1314._Z._Z.N.F.FNDX.T.S.V._T._T.XDC.N.EDP2</v>
      </c>
      <c r="Y142" s="582"/>
      <c r="Z142" s="582"/>
      <c r="AA142" s="584" t="str">
        <f>IFERROR(+IF(X142=VLOOKUP(X142,'Table 2D'!$B$8:$B$45,1,0),"OK","check!!!!"),"check!!!!")</f>
        <v>check!!!!</v>
      </c>
      <c r="AB142" s="582" t="str">
        <f>IF('Table 2D'!B14=X142,"ok","check!!!!")</f>
        <v>check!!!!</v>
      </c>
      <c r="AC142" s="585"/>
      <c r="AD142" s="586"/>
      <c r="AE142" s="586"/>
      <c r="AF142" s="586"/>
      <c r="AG142" s="586"/>
      <c r="AH142" s="586"/>
      <c r="AI142" s="586"/>
      <c r="AJ142" s="586"/>
      <c r="AK142" s="586"/>
      <c r="AL142" s="586"/>
      <c r="AM142" s="586"/>
      <c r="AN142" s="586"/>
      <c r="AO142" s="586"/>
    </row>
    <row r="143" spans="1:41">
      <c r="A143" s="573" t="s">
        <v>650</v>
      </c>
      <c r="B143" s="573" t="s">
        <v>651</v>
      </c>
      <c r="C143" s="573" t="s">
        <v>652</v>
      </c>
      <c r="D143" s="573" t="s">
        <v>653</v>
      </c>
      <c r="E143" s="573" t="s">
        <v>665</v>
      </c>
      <c r="F143" s="573" t="s">
        <v>653</v>
      </c>
      <c r="G143" s="582" t="s">
        <v>653</v>
      </c>
      <c r="H143" s="573" t="s">
        <v>667</v>
      </c>
      <c r="I143" s="573" t="s">
        <v>671</v>
      </c>
      <c r="J143" s="573" t="s">
        <v>686</v>
      </c>
      <c r="K143" s="573" t="s">
        <v>670</v>
      </c>
      <c r="L143" s="573" t="s">
        <v>657</v>
      </c>
      <c r="M143" s="573" t="s">
        <v>658</v>
      </c>
      <c r="N143" s="573" t="s">
        <v>659</v>
      </c>
      <c r="O143" s="573" t="s">
        <v>659</v>
      </c>
      <c r="P143" s="573" t="s">
        <v>660</v>
      </c>
      <c r="Q143" s="573" t="s">
        <v>651</v>
      </c>
      <c r="R143" s="573" t="s">
        <v>681</v>
      </c>
      <c r="S143" s="589" t="e">
        <f>IF(VLOOKUP($X143,'Table 2D'!$B$8:$H$45,'Table 2D'!N$1,0)="","",VLOOKUP($X143,'Table 2D'!$B$8:$H$45,'Table 2D'!N$1,0))</f>
        <v>#N/A</v>
      </c>
      <c r="T143" s="589" t="e">
        <f>IF(VLOOKUP($X143,'Table 2D'!$B$8:$H$45,'Table 2D'!O$1,0)="","",VLOOKUP($X143,'Table 2D'!$B$8:$H$45,'Table 2D'!O$1,0))</f>
        <v>#N/A</v>
      </c>
      <c r="U143" s="589" t="e">
        <f>IF(VLOOKUP($X143,'Table 2D'!$B$8:$H$45,'Table 2D'!P$1,0)="","",VLOOKUP($X143,'Table 2D'!$B$8:$H$45,'Table 2D'!P$1,0))</f>
        <v>#N/A</v>
      </c>
      <c r="V143" s="589" t="e">
        <f>IF(VLOOKUP($X143,'Table 2D'!$B$8:$H$45,'Table 2D'!Q$1,0)="","",VLOOKUP($X143,'Table 2D'!$B$8:$H$45,'Table 2D'!Q$1,0))</f>
        <v>#N/A</v>
      </c>
      <c r="W143" s="589" t="e">
        <f>IF(VLOOKUP($X143,'Table 2D'!$B$8:$H$45,'Table 2D'!R$1,0)="","",VLOOKUP($X143,'Table 2D'!$B$8:$H$45,'Table 2D'!R$1,0))</f>
        <v>#N/A</v>
      </c>
      <c r="X143" s="582" t="str">
        <f t="shared" si="1"/>
        <v>A.N.@@._Z.S1314._Z._Z.L.F.FNDL.T.S.V._T._T.XDC.N.EDP2</v>
      </c>
      <c r="Y143" s="582"/>
      <c r="Z143" s="582"/>
      <c r="AA143" s="584" t="str">
        <f>IFERROR(+IF(X143=VLOOKUP(X143,'Table 2D'!$B$8:$B$45,1,0),"OK","check!!!!"),"check!!!!")</f>
        <v>check!!!!</v>
      </c>
      <c r="AB143" s="582" t="str">
        <f>IF('Table 2D'!B15=X143,"ok","check!!!!")</f>
        <v>check!!!!</v>
      </c>
      <c r="AC143" s="585"/>
      <c r="AD143" s="586"/>
      <c r="AE143" s="586"/>
      <c r="AF143" s="586"/>
      <c r="AG143" s="586"/>
      <c r="AH143" s="586"/>
      <c r="AI143" s="586"/>
      <c r="AJ143" s="586"/>
      <c r="AK143" s="586"/>
      <c r="AL143" s="586"/>
      <c r="AM143" s="586"/>
      <c r="AN143" s="586"/>
      <c r="AO143" s="586"/>
    </row>
    <row r="144" spans="1:41">
      <c r="A144" s="573" t="s">
        <v>650</v>
      </c>
      <c r="B144" s="573" t="s">
        <v>651</v>
      </c>
      <c r="C144" s="573" t="s">
        <v>652</v>
      </c>
      <c r="D144" s="573" t="s">
        <v>653</v>
      </c>
      <c r="E144" s="573" t="s">
        <v>665</v>
      </c>
      <c r="F144" s="573" t="s">
        <v>653</v>
      </c>
      <c r="G144" s="582" t="s">
        <v>653</v>
      </c>
      <c r="H144" s="573" t="s">
        <v>651</v>
      </c>
      <c r="I144" s="573" t="s">
        <v>671</v>
      </c>
      <c r="J144" s="573" t="s">
        <v>687</v>
      </c>
      <c r="K144" s="573" t="s">
        <v>670</v>
      </c>
      <c r="L144" s="573" t="s">
        <v>657</v>
      </c>
      <c r="M144" s="573" t="s">
        <v>658</v>
      </c>
      <c r="N144" s="573" t="s">
        <v>659</v>
      </c>
      <c r="O144" s="573" t="s">
        <v>659</v>
      </c>
      <c r="P144" s="573" t="s">
        <v>660</v>
      </c>
      <c r="Q144" s="573" t="s">
        <v>651</v>
      </c>
      <c r="R144" s="573" t="s">
        <v>681</v>
      </c>
      <c r="S144" s="589" t="e">
        <f>IF(VLOOKUP($X144,'Table 2D'!$B$8:$H$45,'Table 2D'!N$1,0)="","",VLOOKUP($X144,'Table 2D'!$B$8:$H$45,'Table 2D'!N$1,0))</f>
        <v>#N/A</v>
      </c>
      <c r="T144" s="589" t="e">
        <f>IF(VLOOKUP($X144,'Table 2D'!$B$8:$H$45,'Table 2D'!O$1,0)="","",VLOOKUP($X144,'Table 2D'!$B$8:$H$45,'Table 2D'!O$1,0))</f>
        <v>#N/A</v>
      </c>
      <c r="U144" s="589" t="e">
        <f>IF(VLOOKUP($X144,'Table 2D'!$B$8:$H$45,'Table 2D'!P$1,0)="","",VLOOKUP($X144,'Table 2D'!$B$8:$H$45,'Table 2D'!P$1,0))</f>
        <v>#N/A</v>
      </c>
      <c r="V144" s="589" t="e">
        <f>IF(VLOOKUP($X144,'Table 2D'!$B$8:$H$45,'Table 2D'!Q$1,0)="","",VLOOKUP($X144,'Table 2D'!$B$8:$H$45,'Table 2D'!Q$1,0))</f>
        <v>#N/A</v>
      </c>
      <c r="W144" s="589" t="e">
        <f>IF(VLOOKUP($X144,'Table 2D'!$B$8:$H$45,'Table 2D'!R$1,0)="","",VLOOKUP($X144,'Table 2D'!$B$8:$H$45,'Table 2D'!R$1,0))</f>
        <v>#N/A</v>
      </c>
      <c r="X144" s="582" t="str">
        <f t="shared" si="1"/>
        <v>A.N.@@._Z.S1314._Z._Z.N.F.F71K.T.S.V._T._T.XDC.N.EDP2</v>
      </c>
      <c r="Y144" s="582"/>
      <c r="Z144" s="582"/>
      <c r="AA144" s="584" t="str">
        <f>IFERROR(+IF(X144=VLOOKUP(X144,'Table 2D'!$B$8:$B$45,1,0),"OK","check!!!!"),"check!!!!")</f>
        <v>check!!!!</v>
      </c>
      <c r="AB144" s="582" t="str">
        <f>IF('Table 2D'!B16=X144,"ok","check!!!!")</f>
        <v>check!!!!</v>
      </c>
      <c r="AC144" s="585"/>
      <c r="AD144" s="586"/>
      <c r="AE144" s="586"/>
      <c r="AF144" s="586"/>
      <c r="AG144" s="586"/>
      <c r="AH144" s="586"/>
      <c r="AI144" s="586"/>
      <c r="AJ144" s="586"/>
      <c r="AK144" s="586"/>
      <c r="AL144" s="586"/>
      <c r="AM144" s="586"/>
      <c r="AN144" s="586"/>
      <c r="AO144" s="586"/>
    </row>
    <row r="145" spans="1:41">
      <c r="A145" s="573" t="s">
        <v>650</v>
      </c>
      <c r="B145" s="573" t="s">
        <v>651</v>
      </c>
      <c r="C145" s="573" t="s">
        <v>652</v>
      </c>
      <c r="D145" s="573" t="s">
        <v>653</v>
      </c>
      <c r="E145" s="573" t="s">
        <v>665</v>
      </c>
      <c r="F145" s="573" t="s">
        <v>653</v>
      </c>
      <c r="G145" s="582" t="s">
        <v>653</v>
      </c>
      <c r="H145" s="573" t="s">
        <v>651</v>
      </c>
      <c r="I145" s="573" t="s">
        <v>671</v>
      </c>
      <c r="J145" s="573" t="s">
        <v>685</v>
      </c>
      <c r="K145" s="573" t="s">
        <v>670</v>
      </c>
      <c r="L145" s="573" t="s">
        <v>657</v>
      </c>
      <c r="M145" s="573" t="s">
        <v>658</v>
      </c>
      <c r="N145" s="573" t="s">
        <v>659</v>
      </c>
      <c r="O145" s="573" t="s">
        <v>688</v>
      </c>
      <c r="P145" s="573" t="s">
        <v>660</v>
      </c>
      <c r="Q145" s="573" t="s">
        <v>651</v>
      </c>
      <c r="R145" s="573" t="s">
        <v>681</v>
      </c>
      <c r="S145" s="589" t="e">
        <f>IF(VLOOKUP($X145,'Table 2D'!$B$8:$H$45,'Table 2D'!N$1,0)="","",VLOOKUP($X145,'Table 2D'!$B$8:$H$45,'Table 2D'!N$1,0))</f>
        <v>#N/A</v>
      </c>
      <c r="T145" s="589" t="e">
        <f>IF(VLOOKUP($X145,'Table 2D'!$B$8:$H$45,'Table 2D'!O$1,0)="","",VLOOKUP($X145,'Table 2D'!$B$8:$H$45,'Table 2D'!O$1,0))</f>
        <v>#N/A</v>
      </c>
      <c r="U145" s="589" t="e">
        <f>IF(VLOOKUP($X145,'Table 2D'!$B$8:$H$45,'Table 2D'!P$1,0)="","",VLOOKUP($X145,'Table 2D'!$B$8:$H$45,'Table 2D'!P$1,0))</f>
        <v>#N/A</v>
      </c>
      <c r="V145" s="589" t="e">
        <f>IF(VLOOKUP($X145,'Table 2D'!$B$8:$H$45,'Table 2D'!Q$1,0)="","",VLOOKUP($X145,'Table 2D'!$B$8:$H$45,'Table 2D'!Q$1,0))</f>
        <v>#N/A</v>
      </c>
      <c r="W145" s="589" t="e">
        <f>IF(VLOOKUP($X145,'Table 2D'!$B$8:$H$45,'Table 2D'!R$1,0)="","",VLOOKUP($X145,'Table 2D'!$B$8:$H$45,'Table 2D'!R$1,0))</f>
        <v>#N/A</v>
      </c>
      <c r="X145" s="582" t="str">
        <f t="shared" si="1"/>
        <v>A.N.@@._Z.S1314._Z._Z.N.F.FNDX.T.S.V._T.C01.XDC.N.EDP2</v>
      </c>
      <c r="Y145" s="582"/>
      <c r="Z145" s="582"/>
      <c r="AA145" s="584" t="str">
        <f>IFERROR(+IF(X145=VLOOKUP(X145,'Table 2D'!$B$8:$B$45,1,0),"OK","check!!!!"),"check!!!!")</f>
        <v>check!!!!</v>
      </c>
      <c r="AB145" s="582" t="str">
        <f>IF('Table 2D'!B17=X145,"ok","check!!!!")</f>
        <v>check!!!!</v>
      </c>
      <c r="AC145" s="585"/>
      <c r="AD145" s="586"/>
      <c r="AE145" s="586"/>
      <c r="AF145" s="586"/>
      <c r="AG145" s="586"/>
      <c r="AH145" s="586"/>
      <c r="AI145" s="586"/>
      <c r="AJ145" s="586"/>
      <c r="AK145" s="586"/>
      <c r="AL145" s="586"/>
      <c r="AM145" s="586"/>
      <c r="AN145" s="586"/>
      <c r="AO145" s="586"/>
    </row>
    <row r="146" spans="1:41">
      <c r="A146" s="573" t="s">
        <v>650</v>
      </c>
      <c r="B146" s="573" t="s">
        <v>651</v>
      </c>
      <c r="C146" s="573" t="s">
        <v>652</v>
      </c>
      <c r="D146" s="573" t="s">
        <v>653</v>
      </c>
      <c r="E146" s="573" t="s">
        <v>665</v>
      </c>
      <c r="F146" s="573" t="s">
        <v>653</v>
      </c>
      <c r="G146" s="582" t="s">
        <v>653</v>
      </c>
      <c r="H146" s="573" t="s">
        <v>651</v>
      </c>
      <c r="I146" s="573" t="s">
        <v>671</v>
      </c>
      <c r="J146" s="573" t="s">
        <v>685</v>
      </c>
      <c r="K146" s="573" t="s">
        <v>670</v>
      </c>
      <c r="L146" s="573" t="s">
        <v>657</v>
      </c>
      <c r="M146" s="573" t="s">
        <v>658</v>
      </c>
      <c r="N146" s="573" t="s">
        <v>659</v>
      </c>
      <c r="O146" s="573" t="s">
        <v>689</v>
      </c>
      <c r="P146" s="573" t="s">
        <v>660</v>
      </c>
      <c r="Q146" s="573" t="s">
        <v>651</v>
      </c>
      <c r="R146" s="573" t="s">
        <v>681</v>
      </c>
      <c r="S146" s="589" t="e">
        <f>IF(VLOOKUP($X146,'Table 2D'!$B$8:$H$45,'Table 2D'!N$1,0)="","",VLOOKUP($X146,'Table 2D'!$B$8:$H$45,'Table 2D'!N$1,0))</f>
        <v>#N/A</v>
      </c>
      <c r="T146" s="589" t="e">
        <f>IF(VLOOKUP($X146,'Table 2D'!$B$8:$H$45,'Table 2D'!O$1,0)="","",VLOOKUP($X146,'Table 2D'!$B$8:$H$45,'Table 2D'!O$1,0))</f>
        <v>#N/A</v>
      </c>
      <c r="U146" s="589" t="e">
        <f>IF(VLOOKUP($X146,'Table 2D'!$B$8:$H$45,'Table 2D'!P$1,0)="","",VLOOKUP($X146,'Table 2D'!$B$8:$H$45,'Table 2D'!P$1,0))</f>
        <v>#N/A</v>
      </c>
      <c r="V146" s="589" t="e">
        <f>IF(VLOOKUP($X146,'Table 2D'!$B$8:$H$45,'Table 2D'!Q$1,0)="","",VLOOKUP($X146,'Table 2D'!$B$8:$H$45,'Table 2D'!Q$1,0))</f>
        <v>#N/A</v>
      </c>
      <c r="W146" s="589" t="e">
        <f>IF(VLOOKUP($X146,'Table 2D'!$B$8:$H$45,'Table 2D'!R$1,0)="","",VLOOKUP($X146,'Table 2D'!$B$8:$H$45,'Table 2D'!R$1,0))</f>
        <v>#N/A</v>
      </c>
      <c r="X146" s="582" t="str">
        <f t="shared" si="1"/>
        <v>A.N.@@._Z.S1314._Z._Z.N.F.FNDX.T.S.V._T.C02.XDC.N.EDP2</v>
      </c>
      <c r="Y146" s="582"/>
      <c r="Z146" s="582"/>
      <c r="AA146" s="584" t="str">
        <f>IFERROR(+IF(X146=VLOOKUP(X146,'Table 2D'!$B$8:$B$45,1,0),"OK","check!!!!"),"check!!!!")</f>
        <v>check!!!!</v>
      </c>
      <c r="AB146" s="582" t="str">
        <f>IF('Table 2D'!B18=X146,"ok","check!!!!")</f>
        <v>check!!!!</v>
      </c>
      <c r="AC146" s="585"/>
      <c r="AD146" s="586"/>
      <c r="AE146" s="586"/>
      <c r="AF146" s="586"/>
      <c r="AG146" s="586"/>
      <c r="AH146" s="586"/>
      <c r="AI146" s="586"/>
      <c r="AJ146" s="586"/>
      <c r="AK146" s="586"/>
      <c r="AL146" s="586"/>
      <c r="AM146" s="586"/>
      <c r="AN146" s="586"/>
      <c r="AO146" s="586"/>
    </row>
    <row r="147" spans="1:41">
      <c r="A147" s="573" t="s">
        <v>650</v>
      </c>
      <c r="B147" s="573" t="s">
        <v>651</v>
      </c>
      <c r="C147" s="573" t="s">
        <v>652</v>
      </c>
      <c r="D147" s="573" t="s">
        <v>653</v>
      </c>
      <c r="E147" s="573" t="s">
        <v>665</v>
      </c>
      <c r="F147" s="573" t="s">
        <v>653</v>
      </c>
      <c r="G147" s="582" t="s">
        <v>653</v>
      </c>
      <c r="H147" s="573" t="s">
        <v>655</v>
      </c>
      <c r="I147" s="573" t="s">
        <v>690</v>
      </c>
      <c r="J147" s="573" t="s">
        <v>653</v>
      </c>
      <c r="K147" s="573" t="s">
        <v>670</v>
      </c>
      <c r="L147" s="573" t="s">
        <v>657</v>
      </c>
      <c r="M147" s="573" t="s">
        <v>658</v>
      </c>
      <c r="N147" s="573" t="s">
        <v>659</v>
      </c>
      <c r="O147" s="573" t="s">
        <v>659</v>
      </c>
      <c r="P147" s="573" t="s">
        <v>660</v>
      </c>
      <c r="Q147" s="573" t="s">
        <v>651</v>
      </c>
      <c r="R147" s="573" t="s">
        <v>681</v>
      </c>
      <c r="S147" s="589" t="e">
        <f>IF(VLOOKUP($X147,'Table 2D'!$B$8:$H$45,'Table 2D'!N$1,0)="","",VLOOKUP($X147,'Table 2D'!$B$8:$H$45,'Table 2D'!N$1,0))</f>
        <v>#N/A</v>
      </c>
      <c r="T147" s="589" t="e">
        <f>IF(VLOOKUP($X147,'Table 2D'!$B$8:$H$45,'Table 2D'!O$1,0)="","",VLOOKUP($X147,'Table 2D'!$B$8:$H$45,'Table 2D'!O$1,0))</f>
        <v>#N/A</v>
      </c>
      <c r="U147" s="589" t="e">
        <f>IF(VLOOKUP($X147,'Table 2D'!$B$8:$H$45,'Table 2D'!P$1,0)="","",VLOOKUP($X147,'Table 2D'!$B$8:$H$45,'Table 2D'!P$1,0))</f>
        <v>#N/A</v>
      </c>
      <c r="V147" s="589" t="e">
        <f>IF(VLOOKUP($X147,'Table 2D'!$B$8:$H$45,'Table 2D'!Q$1,0)="","",VLOOKUP($X147,'Table 2D'!$B$8:$H$45,'Table 2D'!Q$1,0))</f>
        <v>#N/A</v>
      </c>
      <c r="W147" s="589" t="e">
        <f>IF(VLOOKUP($X147,'Table 2D'!$B$8:$H$45,'Table 2D'!R$1,0)="","",VLOOKUP($X147,'Table 2D'!$B$8:$H$45,'Table 2D'!R$1,0))</f>
        <v>#N/A</v>
      </c>
      <c r="X147" s="582" t="str">
        <f t="shared" si="1"/>
        <v>A.N.@@._Z.S1314._Z._Z.B.ORNF._Z.T.S.V._T._T.XDC.N.EDP2</v>
      </c>
      <c r="Y147" s="582"/>
      <c r="Z147" s="582"/>
      <c r="AA147" s="584" t="str">
        <f>IFERROR(+IF(X147=VLOOKUP(X147,'Table 2D'!$B$8:$B$45,1,0),"OK","check!!!!"),"check!!!!")</f>
        <v>check!!!!</v>
      </c>
      <c r="AB147" s="582" t="str">
        <f>IF('Table 2D'!B20=X147,"ok","check!!!!")</f>
        <v>check!!!!</v>
      </c>
      <c r="AC147" s="585"/>
      <c r="AD147" s="586"/>
      <c r="AE147" s="586"/>
      <c r="AF147" s="586"/>
      <c r="AG147" s="586"/>
      <c r="AH147" s="586"/>
      <c r="AI147" s="586"/>
      <c r="AJ147" s="586"/>
      <c r="AK147" s="586"/>
      <c r="AL147" s="586"/>
      <c r="AM147" s="586"/>
      <c r="AN147" s="586"/>
      <c r="AO147" s="586"/>
    </row>
    <row r="148" spans="1:41">
      <c r="A148" s="573" t="s">
        <v>650</v>
      </c>
      <c r="B148" s="573" t="s">
        <v>651</v>
      </c>
      <c r="C148" s="573" t="s">
        <v>652</v>
      </c>
      <c r="D148" s="573" t="s">
        <v>653</v>
      </c>
      <c r="E148" s="573" t="s">
        <v>665</v>
      </c>
      <c r="F148" s="573" t="s">
        <v>653</v>
      </c>
      <c r="G148" s="582" t="s">
        <v>653</v>
      </c>
      <c r="H148" s="573" t="s">
        <v>655</v>
      </c>
      <c r="I148" s="573" t="s">
        <v>690</v>
      </c>
      <c r="J148" s="573" t="s">
        <v>653</v>
      </c>
      <c r="K148" s="573" t="s">
        <v>670</v>
      </c>
      <c r="L148" s="573" t="s">
        <v>657</v>
      </c>
      <c r="M148" s="573" t="s">
        <v>658</v>
      </c>
      <c r="N148" s="573" t="s">
        <v>659</v>
      </c>
      <c r="O148" s="573" t="s">
        <v>688</v>
      </c>
      <c r="P148" s="573" t="s">
        <v>660</v>
      </c>
      <c r="Q148" s="573" t="s">
        <v>651</v>
      </c>
      <c r="R148" s="573" t="s">
        <v>681</v>
      </c>
      <c r="S148" s="589" t="e">
        <f>IF(VLOOKUP($X148,'Table 2D'!$B$8:$H$45,'Table 2D'!N$1,0)="","",VLOOKUP($X148,'Table 2D'!$B$8:$H$45,'Table 2D'!N$1,0))</f>
        <v>#N/A</v>
      </c>
      <c r="T148" s="589" t="e">
        <f>IF(VLOOKUP($X148,'Table 2D'!$B$8:$H$45,'Table 2D'!O$1,0)="","",VLOOKUP($X148,'Table 2D'!$B$8:$H$45,'Table 2D'!O$1,0))</f>
        <v>#N/A</v>
      </c>
      <c r="U148" s="589" t="e">
        <f>IF(VLOOKUP($X148,'Table 2D'!$B$8:$H$45,'Table 2D'!P$1,0)="","",VLOOKUP($X148,'Table 2D'!$B$8:$H$45,'Table 2D'!P$1,0))</f>
        <v>#N/A</v>
      </c>
      <c r="V148" s="589" t="e">
        <f>IF(VLOOKUP($X148,'Table 2D'!$B$8:$H$45,'Table 2D'!Q$1,0)="","",VLOOKUP($X148,'Table 2D'!$B$8:$H$45,'Table 2D'!Q$1,0))</f>
        <v>#N/A</v>
      </c>
      <c r="W148" s="589" t="e">
        <f>IF(VLOOKUP($X148,'Table 2D'!$B$8:$H$45,'Table 2D'!R$1,0)="","",VLOOKUP($X148,'Table 2D'!$B$8:$H$45,'Table 2D'!R$1,0))</f>
        <v>#N/A</v>
      </c>
      <c r="X148" s="582" t="str">
        <f t="shared" si="1"/>
        <v>A.N.@@._Z.S1314._Z._Z.B.ORNF._Z.T.S.V._T.C01.XDC.N.EDP2</v>
      </c>
      <c r="Y148" s="582"/>
      <c r="Z148" s="582"/>
      <c r="AA148" s="584" t="str">
        <f>IFERROR(+IF(X148=VLOOKUP(X148,'Table 2D'!$B$8:$B$45,1,0),"OK","check!!!!"),"check!!!!")</f>
        <v>check!!!!</v>
      </c>
      <c r="AB148" s="582" t="str">
        <f>IF('Table 2D'!B21=X148,"ok","check!!!!")</f>
        <v>check!!!!</v>
      </c>
      <c r="AC148" s="585"/>
      <c r="AD148" s="586"/>
      <c r="AE148" s="586"/>
      <c r="AF148" s="586"/>
      <c r="AG148" s="586"/>
      <c r="AH148" s="586"/>
      <c r="AI148" s="586"/>
      <c r="AJ148" s="586"/>
      <c r="AK148" s="586"/>
      <c r="AL148" s="586"/>
      <c r="AM148" s="586"/>
      <c r="AN148" s="586"/>
      <c r="AO148" s="586"/>
    </row>
    <row r="149" spans="1:41">
      <c r="A149" s="573" t="s">
        <v>650</v>
      </c>
      <c r="B149" s="573" t="s">
        <v>651</v>
      </c>
      <c r="C149" s="573" t="s">
        <v>652</v>
      </c>
      <c r="D149" s="573" t="s">
        <v>653</v>
      </c>
      <c r="E149" s="573" t="s">
        <v>665</v>
      </c>
      <c r="F149" s="573" t="s">
        <v>653</v>
      </c>
      <c r="G149" s="582" t="s">
        <v>653</v>
      </c>
      <c r="H149" s="573" t="s">
        <v>655</v>
      </c>
      <c r="I149" s="573" t="s">
        <v>690</v>
      </c>
      <c r="J149" s="573" t="s">
        <v>653</v>
      </c>
      <c r="K149" s="573" t="s">
        <v>670</v>
      </c>
      <c r="L149" s="573" t="s">
        <v>657</v>
      </c>
      <c r="M149" s="573" t="s">
        <v>658</v>
      </c>
      <c r="N149" s="573" t="s">
        <v>659</v>
      </c>
      <c r="O149" s="573" t="s">
        <v>689</v>
      </c>
      <c r="P149" s="573" t="s">
        <v>660</v>
      </c>
      <c r="Q149" s="573" t="s">
        <v>651</v>
      </c>
      <c r="R149" s="573" t="s">
        <v>681</v>
      </c>
      <c r="S149" s="589" t="e">
        <f>IF(VLOOKUP($X149,'Table 2D'!$B$8:$H$45,'Table 2D'!N$1,0)="","",VLOOKUP($X149,'Table 2D'!$B$8:$H$45,'Table 2D'!N$1,0))</f>
        <v>#N/A</v>
      </c>
      <c r="T149" s="589" t="e">
        <f>IF(VLOOKUP($X149,'Table 2D'!$B$8:$H$45,'Table 2D'!O$1,0)="","",VLOOKUP($X149,'Table 2D'!$B$8:$H$45,'Table 2D'!O$1,0))</f>
        <v>#N/A</v>
      </c>
      <c r="U149" s="589" t="e">
        <f>IF(VLOOKUP($X149,'Table 2D'!$B$8:$H$45,'Table 2D'!P$1,0)="","",VLOOKUP($X149,'Table 2D'!$B$8:$H$45,'Table 2D'!P$1,0))</f>
        <v>#N/A</v>
      </c>
      <c r="V149" s="589" t="e">
        <f>IF(VLOOKUP($X149,'Table 2D'!$B$8:$H$45,'Table 2D'!Q$1,0)="","",VLOOKUP($X149,'Table 2D'!$B$8:$H$45,'Table 2D'!Q$1,0))</f>
        <v>#N/A</v>
      </c>
      <c r="W149" s="589" t="e">
        <f>IF(VLOOKUP($X149,'Table 2D'!$B$8:$H$45,'Table 2D'!R$1,0)="","",VLOOKUP($X149,'Table 2D'!$B$8:$H$45,'Table 2D'!R$1,0))</f>
        <v>#N/A</v>
      </c>
      <c r="X149" s="582" t="str">
        <f t="shared" si="1"/>
        <v>A.N.@@._Z.S1314._Z._Z.B.ORNF._Z.T.S.V._T.C02.XDC.N.EDP2</v>
      </c>
      <c r="Y149" s="582"/>
      <c r="Z149" s="582"/>
      <c r="AA149" s="584" t="str">
        <f>IFERROR(+IF(X149=VLOOKUP(X149,'Table 2D'!$B$8:$B$45,1,0),"OK","check!!!!"),"check!!!!")</f>
        <v>check!!!!</v>
      </c>
      <c r="AB149" s="582" t="str">
        <f>IF('Table 2D'!B22=X149,"ok","check!!!!")</f>
        <v>check!!!!</v>
      </c>
      <c r="AC149" s="585"/>
      <c r="AD149" s="586"/>
      <c r="AE149" s="586"/>
      <c r="AF149" s="586"/>
      <c r="AG149" s="586"/>
      <c r="AH149" s="586"/>
      <c r="AI149" s="586"/>
      <c r="AJ149" s="586"/>
      <c r="AK149" s="586"/>
      <c r="AL149" s="586"/>
      <c r="AM149" s="586"/>
      <c r="AN149" s="586"/>
      <c r="AO149" s="586"/>
    </row>
    <row r="150" spans="1:41">
      <c r="A150" s="573" t="s">
        <v>650</v>
      </c>
      <c r="B150" s="573" t="s">
        <v>651</v>
      </c>
      <c r="C150" s="573" t="s">
        <v>652</v>
      </c>
      <c r="D150" s="573" t="s">
        <v>653</v>
      </c>
      <c r="E150" s="573" t="s">
        <v>665</v>
      </c>
      <c r="F150" s="573" t="s">
        <v>653</v>
      </c>
      <c r="G150" s="582" t="s">
        <v>653</v>
      </c>
      <c r="H150" s="573" t="s">
        <v>655</v>
      </c>
      <c r="I150" s="573" t="s">
        <v>691</v>
      </c>
      <c r="J150" s="573" t="s">
        <v>653</v>
      </c>
      <c r="K150" s="573" t="s">
        <v>670</v>
      </c>
      <c r="L150" s="573" t="s">
        <v>657</v>
      </c>
      <c r="M150" s="573" t="s">
        <v>658</v>
      </c>
      <c r="N150" s="573" t="s">
        <v>659</v>
      </c>
      <c r="O150" s="573" t="s">
        <v>659</v>
      </c>
      <c r="P150" s="573" t="s">
        <v>660</v>
      </c>
      <c r="Q150" s="573" t="s">
        <v>651</v>
      </c>
      <c r="R150" s="573" t="s">
        <v>681</v>
      </c>
      <c r="S150" s="589" t="e">
        <f>IF(VLOOKUP($X150,'Table 2D'!$B$8:$H$45,'Table 2D'!N$1,0)="","",VLOOKUP($X150,'Table 2D'!$B$8:$H$45,'Table 2D'!N$1,0))</f>
        <v>#N/A</v>
      </c>
      <c r="T150" s="589" t="e">
        <f>IF(VLOOKUP($X150,'Table 2D'!$B$8:$H$45,'Table 2D'!O$1,0)="","",VLOOKUP($X150,'Table 2D'!$B$8:$H$45,'Table 2D'!O$1,0))</f>
        <v>#N/A</v>
      </c>
      <c r="U150" s="589" t="e">
        <f>IF(VLOOKUP($X150,'Table 2D'!$B$8:$H$45,'Table 2D'!P$1,0)="","",VLOOKUP($X150,'Table 2D'!$B$8:$H$45,'Table 2D'!P$1,0))</f>
        <v>#N/A</v>
      </c>
      <c r="V150" s="589" t="e">
        <f>IF(VLOOKUP($X150,'Table 2D'!$B$8:$H$45,'Table 2D'!Q$1,0)="","",VLOOKUP($X150,'Table 2D'!$B$8:$H$45,'Table 2D'!Q$1,0))</f>
        <v>#N/A</v>
      </c>
      <c r="W150" s="589" t="e">
        <f>IF(VLOOKUP($X150,'Table 2D'!$B$8:$H$45,'Table 2D'!R$1,0)="","",VLOOKUP($X150,'Table 2D'!$B$8:$H$45,'Table 2D'!R$1,0))</f>
        <v>#N/A</v>
      </c>
      <c r="X150" s="582" t="str">
        <f t="shared" si="1"/>
        <v>A.N.@@._Z.S1314._Z._Z.B.ORD41A._Z.T.S.V._T._T.XDC.N.EDP2</v>
      </c>
      <c r="Y150" s="582"/>
      <c r="Z150" s="582"/>
      <c r="AA150" s="584" t="str">
        <f>IFERROR(+IF(X150=VLOOKUP(X150,'Table 2D'!$B$8:$B$45,1,0),"OK","check!!!!"),"check!!!!")</f>
        <v>check!!!!</v>
      </c>
      <c r="AB150" s="582" t="str">
        <f>IF('Table 2D'!B24=X150,"ok","check!!!!")</f>
        <v>check!!!!</v>
      </c>
      <c r="AC150" s="585"/>
      <c r="AD150" s="586"/>
      <c r="AE150" s="586"/>
      <c r="AF150" s="586"/>
      <c r="AG150" s="586"/>
      <c r="AH150" s="586"/>
      <c r="AI150" s="586"/>
      <c r="AJ150" s="586"/>
      <c r="AK150" s="586"/>
      <c r="AL150" s="586"/>
      <c r="AM150" s="586"/>
      <c r="AN150" s="586"/>
      <c r="AO150" s="586"/>
    </row>
    <row r="151" spans="1:41">
      <c r="A151" s="573" t="s">
        <v>650</v>
      </c>
      <c r="B151" s="573" t="s">
        <v>651</v>
      </c>
      <c r="C151" s="573" t="s">
        <v>652</v>
      </c>
      <c r="D151" s="573" t="s">
        <v>653</v>
      </c>
      <c r="E151" s="573" t="s">
        <v>665</v>
      </c>
      <c r="F151" s="573" t="s">
        <v>653</v>
      </c>
      <c r="G151" s="582" t="s">
        <v>653</v>
      </c>
      <c r="H151" s="573" t="s">
        <v>650</v>
      </c>
      <c r="I151" s="573" t="s">
        <v>671</v>
      </c>
      <c r="J151" s="573" t="s">
        <v>692</v>
      </c>
      <c r="K151" s="573" t="s">
        <v>670</v>
      </c>
      <c r="L151" s="573" t="s">
        <v>657</v>
      </c>
      <c r="M151" s="573" t="s">
        <v>658</v>
      </c>
      <c r="N151" s="573" t="s">
        <v>659</v>
      </c>
      <c r="O151" s="573" t="s">
        <v>659</v>
      </c>
      <c r="P151" s="573" t="s">
        <v>660</v>
      </c>
      <c r="Q151" s="573" t="s">
        <v>651</v>
      </c>
      <c r="R151" s="573" t="s">
        <v>681</v>
      </c>
      <c r="S151" s="589" t="e">
        <f>IF(VLOOKUP($X151,'Table 2D'!$B$8:$H$45,'Table 2D'!N$1,0)="","",VLOOKUP($X151,'Table 2D'!$B$8:$H$45,'Table 2D'!N$1,0))</f>
        <v>#N/A</v>
      </c>
      <c r="T151" s="589" t="e">
        <f>IF(VLOOKUP($X151,'Table 2D'!$B$8:$H$45,'Table 2D'!O$1,0)="","",VLOOKUP($X151,'Table 2D'!$B$8:$H$45,'Table 2D'!O$1,0))</f>
        <v>#N/A</v>
      </c>
      <c r="U151" s="589" t="e">
        <f>IF(VLOOKUP($X151,'Table 2D'!$B$8:$H$45,'Table 2D'!P$1,0)="","",VLOOKUP($X151,'Table 2D'!$B$8:$H$45,'Table 2D'!P$1,0))</f>
        <v>#N/A</v>
      </c>
      <c r="V151" s="589" t="e">
        <f>IF(VLOOKUP($X151,'Table 2D'!$B$8:$H$45,'Table 2D'!Q$1,0)="","",VLOOKUP($X151,'Table 2D'!$B$8:$H$45,'Table 2D'!Q$1,0))</f>
        <v>#N/A</v>
      </c>
      <c r="W151" s="589" t="e">
        <f>IF(VLOOKUP($X151,'Table 2D'!$B$8:$H$45,'Table 2D'!R$1,0)="","",VLOOKUP($X151,'Table 2D'!$B$8:$H$45,'Table 2D'!R$1,0))</f>
        <v>#N/A</v>
      </c>
      <c r="X151" s="582" t="str">
        <f t="shared" si="1"/>
        <v>A.N.@@._Z.S1314._Z._Z.A.F.F8.T.S.V._T._T.XDC.N.EDP2</v>
      </c>
      <c r="Y151" s="582"/>
      <c r="Z151" s="582"/>
      <c r="AA151" s="584" t="str">
        <f>IFERROR(+IF(X151=VLOOKUP(X151,'Table 2D'!$B$8:$B$45,1,0),"OK","check!!!!"),"check!!!!")</f>
        <v>check!!!!</v>
      </c>
      <c r="AB151" s="582" t="str">
        <f>IF('Table 2D'!B26=X151,"ok","check!!!!")</f>
        <v>check!!!!</v>
      </c>
      <c r="AC151" s="585"/>
      <c r="AD151" s="586"/>
      <c r="AE151" s="586"/>
      <c r="AF151" s="586"/>
      <c r="AG151" s="586"/>
      <c r="AH151" s="586"/>
      <c r="AI151" s="586"/>
      <c r="AJ151" s="586"/>
      <c r="AK151" s="586"/>
      <c r="AL151" s="586"/>
      <c r="AM151" s="586"/>
      <c r="AN151" s="586"/>
      <c r="AO151" s="586"/>
    </row>
    <row r="152" spans="1:41">
      <c r="A152" s="573" t="s">
        <v>650</v>
      </c>
      <c r="B152" s="573" t="s">
        <v>651</v>
      </c>
      <c r="C152" s="573" t="s">
        <v>652</v>
      </c>
      <c r="D152" s="573" t="s">
        <v>653</v>
      </c>
      <c r="E152" s="573" t="s">
        <v>665</v>
      </c>
      <c r="F152" s="573" t="s">
        <v>653</v>
      </c>
      <c r="G152" s="582" t="s">
        <v>653</v>
      </c>
      <c r="H152" s="573" t="s">
        <v>650</v>
      </c>
      <c r="I152" s="573" t="s">
        <v>671</v>
      </c>
      <c r="J152" s="573" t="s">
        <v>692</v>
      </c>
      <c r="K152" s="573" t="s">
        <v>670</v>
      </c>
      <c r="L152" s="573" t="s">
        <v>657</v>
      </c>
      <c r="M152" s="573" t="s">
        <v>658</v>
      </c>
      <c r="N152" s="573" t="s">
        <v>659</v>
      </c>
      <c r="O152" s="573" t="s">
        <v>688</v>
      </c>
      <c r="P152" s="573" t="s">
        <v>660</v>
      </c>
      <c r="Q152" s="573" t="s">
        <v>651</v>
      </c>
      <c r="R152" s="573" t="s">
        <v>681</v>
      </c>
      <c r="S152" s="589" t="e">
        <f>IF(VLOOKUP($X152,'Table 2D'!$B$8:$H$45,'Table 2D'!N$1,0)="","",VLOOKUP($X152,'Table 2D'!$B$8:$H$45,'Table 2D'!N$1,0))</f>
        <v>#N/A</v>
      </c>
      <c r="T152" s="589" t="e">
        <f>IF(VLOOKUP($X152,'Table 2D'!$B$8:$H$45,'Table 2D'!O$1,0)="","",VLOOKUP($X152,'Table 2D'!$B$8:$H$45,'Table 2D'!O$1,0))</f>
        <v>#N/A</v>
      </c>
      <c r="U152" s="589" t="e">
        <f>IF(VLOOKUP($X152,'Table 2D'!$B$8:$H$45,'Table 2D'!P$1,0)="","",VLOOKUP($X152,'Table 2D'!$B$8:$H$45,'Table 2D'!P$1,0))</f>
        <v>#N/A</v>
      </c>
      <c r="V152" s="589" t="e">
        <f>IF(VLOOKUP($X152,'Table 2D'!$B$8:$H$45,'Table 2D'!Q$1,0)="","",VLOOKUP($X152,'Table 2D'!$B$8:$H$45,'Table 2D'!Q$1,0))</f>
        <v>#N/A</v>
      </c>
      <c r="W152" s="589" t="e">
        <f>IF(VLOOKUP($X152,'Table 2D'!$B$8:$H$45,'Table 2D'!R$1,0)="","",VLOOKUP($X152,'Table 2D'!$B$8:$H$45,'Table 2D'!R$1,0))</f>
        <v>#N/A</v>
      </c>
      <c r="X152" s="582" t="str">
        <f t="shared" si="1"/>
        <v>A.N.@@._Z.S1314._Z._Z.A.F.F8.T.S.V._T.C01.XDC.N.EDP2</v>
      </c>
      <c r="Y152" s="582"/>
      <c r="Z152" s="582"/>
      <c r="AA152" s="584" t="str">
        <f>IFERROR(+IF(X152=VLOOKUP(X152,'Table 2D'!$B$8:$B$45,1,0),"OK","check!!!!"),"check!!!!")</f>
        <v>check!!!!</v>
      </c>
      <c r="AB152" s="582" t="str">
        <f>IF('Table 2D'!B27=X152,"ok","check!!!!")</f>
        <v>check!!!!</v>
      </c>
      <c r="AC152" s="585"/>
      <c r="AD152" s="586"/>
      <c r="AE152" s="586"/>
      <c r="AF152" s="586"/>
      <c r="AG152" s="586"/>
      <c r="AH152" s="586"/>
      <c r="AI152" s="586"/>
      <c r="AJ152" s="586"/>
      <c r="AK152" s="586"/>
      <c r="AL152" s="586"/>
      <c r="AM152" s="586"/>
      <c r="AN152" s="586"/>
      <c r="AO152" s="586"/>
    </row>
    <row r="153" spans="1:41">
      <c r="A153" s="573" t="s">
        <v>650</v>
      </c>
      <c r="B153" s="573" t="s">
        <v>651</v>
      </c>
      <c r="C153" s="573" t="s">
        <v>652</v>
      </c>
      <c r="D153" s="573" t="s">
        <v>653</v>
      </c>
      <c r="E153" s="573" t="s">
        <v>665</v>
      </c>
      <c r="F153" s="573" t="s">
        <v>653</v>
      </c>
      <c r="G153" s="582" t="s">
        <v>653</v>
      </c>
      <c r="H153" s="573" t="s">
        <v>650</v>
      </c>
      <c r="I153" s="573" t="s">
        <v>671</v>
      </c>
      <c r="J153" s="573" t="s">
        <v>692</v>
      </c>
      <c r="K153" s="573" t="s">
        <v>670</v>
      </c>
      <c r="L153" s="573" t="s">
        <v>657</v>
      </c>
      <c r="M153" s="573" t="s">
        <v>658</v>
      </c>
      <c r="N153" s="573" t="s">
        <v>659</v>
      </c>
      <c r="O153" s="573" t="s">
        <v>689</v>
      </c>
      <c r="P153" s="573" t="s">
        <v>660</v>
      </c>
      <c r="Q153" s="573" t="s">
        <v>651</v>
      </c>
      <c r="R153" s="573" t="s">
        <v>681</v>
      </c>
      <c r="S153" s="589" t="e">
        <f>IF(VLOOKUP($X153,'Table 2D'!$B$8:$H$45,'Table 2D'!N$1,0)="","",VLOOKUP($X153,'Table 2D'!$B$8:$H$45,'Table 2D'!N$1,0))</f>
        <v>#N/A</v>
      </c>
      <c r="T153" s="589" t="e">
        <f>IF(VLOOKUP($X153,'Table 2D'!$B$8:$H$45,'Table 2D'!O$1,0)="","",VLOOKUP($X153,'Table 2D'!$B$8:$H$45,'Table 2D'!O$1,0))</f>
        <v>#N/A</v>
      </c>
      <c r="U153" s="589" t="e">
        <f>IF(VLOOKUP($X153,'Table 2D'!$B$8:$H$45,'Table 2D'!P$1,0)="","",VLOOKUP($X153,'Table 2D'!$B$8:$H$45,'Table 2D'!P$1,0))</f>
        <v>#N/A</v>
      </c>
      <c r="V153" s="589" t="e">
        <f>IF(VLOOKUP($X153,'Table 2D'!$B$8:$H$45,'Table 2D'!Q$1,0)="","",VLOOKUP($X153,'Table 2D'!$B$8:$H$45,'Table 2D'!Q$1,0))</f>
        <v>#N/A</v>
      </c>
      <c r="W153" s="589" t="e">
        <f>IF(VLOOKUP($X153,'Table 2D'!$B$8:$H$45,'Table 2D'!R$1,0)="","",VLOOKUP($X153,'Table 2D'!$B$8:$H$45,'Table 2D'!R$1,0))</f>
        <v>#N/A</v>
      </c>
      <c r="X153" s="582" t="str">
        <f t="shared" si="1"/>
        <v>A.N.@@._Z.S1314._Z._Z.A.F.F8.T.S.V._T.C02.XDC.N.EDP2</v>
      </c>
      <c r="Y153" s="582"/>
      <c r="Z153" s="582"/>
      <c r="AA153" s="584" t="str">
        <f>IFERROR(+IF(X153=VLOOKUP(X153,'Table 2D'!$B$8:$B$45,1,0),"OK","check!!!!"),"check!!!!")</f>
        <v>check!!!!</v>
      </c>
      <c r="AB153" s="582" t="str">
        <f>IF('Table 2D'!B30=X153,"ok","check!!!!")</f>
        <v>check!!!!</v>
      </c>
      <c r="AC153" s="585"/>
      <c r="AD153" s="586"/>
      <c r="AE153" s="586"/>
      <c r="AF153" s="586"/>
      <c r="AG153" s="586"/>
      <c r="AH153" s="586"/>
      <c r="AI153" s="586"/>
      <c r="AJ153" s="586"/>
      <c r="AK153" s="586"/>
      <c r="AL153" s="586"/>
      <c r="AM153" s="586"/>
      <c r="AN153" s="586"/>
      <c r="AO153" s="586"/>
    </row>
    <row r="154" spans="1:41">
      <c r="A154" s="573" t="s">
        <v>650</v>
      </c>
      <c r="B154" s="573" t="s">
        <v>651</v>
      </c>
      <c r="C154" s="573" t="s">
        <v>652</v>
      </c>
      <c r="D154" s="573" t="s">
        <v>653</v>
      </c>
      <c r="E154" s="573" t="s">
        <v>665</v>
      </c>
      <c r="F154" s="573" t="s">
        <v>653</v>
      </c>
      <c r="G154" s="582" t="s">
        <v>653</v>
      </c>
      <c r="H154" s="573" t="s">
        <v>667</v>
      </c>
      <c r="I154" s="573" t="s">
        <v>671</v>
      </c>
      <c r="J154" s="573" t="s">
        <v>692</v>
      </c>
      <c r="K154" s="573" t="s">
        <v>670</v>
      </c>
      <c r="L154" s="573" t="s">
        <v>657</v>
      </c>
      <c r="M154" s="573" t="s">
        <v>658</v>
      </c>
      <c r="N154" s="573" t="s">
        <v>659</v>
      </c>
      <c r="O154" s="573" t="s">
        <v>659</v>
      </c>
      <c r="P154" s="573" t="s">
        <v>660</v>
      </c>
      <c r="Q154" s="573" t="s">
        <v>651</v>
      </c>
      <c r="R154" s="573" t="s">
        <v>681</v>
      </c>
      <c r="S154" s="589" t="e">
        <f>IF(VLOOKUP($X154,'Table 2D'!$B$8:$H$45,'Table 2D'!N$1,0)="","",VLOOKUP($X154,'Table 2D'!$B$8:$H$45,'Table 2D'!N$1,0))</f>
        <v>#N/A</v>
      </c>
      <c r="T154" s="589" t="e">
        <f>IF(VLOOKUP($X154,'Table 2D'!$B$8:$H$45,'Table 2D'!O$1,0)="","",VLOOKUP($X154,'Table 2D'!$B$8:$H$45,'Table 2D'!O$1,0))</f>
        <v>#N/A</v>
      </c>
      <c r="U154" s="589" t="e">
        <f>IF(VLOOKUP($X154,'Table 2D'!$B$8:$H$45,'Table 2D'!P$1,0)="","",VLOOKUP($X154,'Table 2D'!$B$8:$H$45,'Table 2D'!P$1,0))</f>
        <v>#N/A</v>
      </c>
      <c r="V154" s="589" t="e">
        <f>IF(VLOOKUP($X154,'Table 2D'!$B$8:$H$45,'Table 2D'!Q$1,0)="","",VLOOKUP($X154,'Table 2D'!$B$8:$H$45,'Table 2D'!Q$1,0))</f>
        <v>#N/A</v>
      </c>
      <c r="W154" s="589" t="e">
        <f>IF(VLOOKUP($X154,'Table 2D'!$B$8:$H$45,'Table 2D'!R$1,0)="","",VLOOKUP($X154,'Table 2D'!$B$8:$H$45,'Table 2D'!R$1,0))</f>
        <v>#N/A</v>
      </c>
      <c r="X154" s="582" t="str">
        <f t="shared" si="1"/>
        <v>A.N.@@._Z.S1314._Z._Z.L.F.F8.T.S.V._T._T.XDC.N.EDP2</v>
      </c>
      <c r="Y154" s="582"/>
      <c r="Z154" s="582"/>
      <c r="AA154" s="584" t="str">
        <f>IFERROR(+IF(X154=VLOOKUP(X154,'Table 2D'!$B$8:$B$45,1,0),"OK","check!!!!"),"check!!!!")</f>
        <v>check!!!!</v>
      </c>
      <c r="AB154" s="582" t="str">
        <f>IF('Table 2D'!B31=X154,"ok","check!!!!")</f>
        <v>check!!!!</v>
      </c>
      <c r="AC154" s="585"/>
      <c r="AD154" s="586"/>
      <c r="AE154" s="586"/>
      <c r="AF154" s="586"/>
      <c r="AG154" s="586"/>
      <c r="AH154" s="586"/>
      <c r="AI154" s="586"/>
      <c r="AJ154" s="586"/>
      <c r="AK154" s="586"/>
      <c r="AL154" s="586"/>
      <c r="AM154" s="586"/>
      <c r="AN154" s="586"/>
      <c r="AO154" s="586"/>
    </row>
    <row r="155" spans="1:41">
      <c r="A155" s="573" t="s">
        <v>650</v>
      </c>
      <c r="B155" s="573" t="s">
        <v>651</v>
      </c>
      <c r="C155" s="573" t="s">
        <v>652</v>
      </c>
      <c r="D155" s="573" t="s">
        <v>653</v>
      </c>
      <c r="E155" s="573" t="s">
        <v>665</v>
      </c>
      <c r="F155" s="573" t="s">
        <v>653</v>
      </c>
      <c r="G155" s="582" t="s">
        <v>653</v>
      </c>
      <c r="H155" s="573" t="s">
        <v>667</v>
      </c>
      <c r="I155" s="573" t="s">
        <v>671</v>
      </c>
      <c r="J155" s="573" t="s">
        <v>692</v>
      </c>
      <c r="K155" s="573" t="s">
        <v>670</v>
      </c>
      <c r="L155" s="573" t="s">
        <v>657</v>
      </c>
      <c r="M155" s="573" t="s">
        <v>658</v>
      </c>
      <c r="N155" s="573" t="s">
        <v>659</v>
      </c>
      <c r="O155" s="573" t="s">
        <v>688</v>
      </c>
      <c r="P155" s="573" t="s">
        <v>660</v>
      </c>
      <c r="Q155" s="573" t="s">
        <v>651</v>
      </c>
      <c r="R155" s="573" t="s">
        <v>681</v>
      </c>
      <c r="S155" s="589" t="e">
        <f>IF(VLOOKUP($X155,'Table 2D'!$B$8:$H$45,'Table 2D'!N$1,0)="","",VLOOKUP($X155,'Table 2D'!$B$8:$H$45,'Table 2D'!N$1,0))</f>
        <v>#N/A</v>
      </c>
      <c r="T155" s="589" t="e">
        <f>IF(VLOOKUP($X155,'Table 2D'!$B$8:$H$45,'Table 2D'!O$1,0)="","",VLOOKUP($X155,'Table 2D'!$B$8:$H$45,'Table 2D'!O$1,0))</f>
        <v>#N/A</v>
      </c>
      <c r="U155" s="589" t="e">
        <f>IF(VLOOKUP($X155,'Table 2D'!$B$8:$H$45,'Table 2D'!P$1,0)="","",VLOOKUP($X155,'Table 2D'!$B$8:$H$45,'Table 2D'!P$1,0))</f>
        <v>#N/A</v>
      </c>
      <c r="V155" s="589" t="e">
        <f>IF(VLOOKUP($X155,'Table 2D'!$B$8:$H$45,'Table 2D'!Q$1,0)="","",VLOOKUP($X155,'Table 2D'!$B$8:$H$45,'Table 2D'!Q$1,0))</f>
        <v>#N/A</v>
      </c>
      <c r="W155" s="589" t="e">
        <f>IF(VLOOKUP($X155,'Table 2D'!$B$8:$H$45,'Table 2D'!R$1,0)="","",VLOOKUP($X155,'Table 2D'!$B$8:$H$45,'Table 2D'!R$1,0))</f>
        <v>#N/A</v>
      </c>
      <c r="X155" s="582" t="str">
        <f t="shared" si="1"/>
        <v>A.N.@@._Z.S1314._Z._Z.L.F.F8.T.S.V._T.C01.XDC.N.EDP2</v>
      </c>
      <c r="Y155" s="582"/>
      <c r="Z155" s="582"/>
      <c r="AA155" s="584" t="str">
        <f>IFERROR(+IF(X155=VLOOKUP(X155,'Table 2D'!$B$8:$B$45,1,0),"OK","check!!!!"),"check!!!!")</f>
        <v>check!!!!</v>
      </c>
      <c r="AB155" s="582" t="str">
        <f>IF('Table 2D'!B32=X155,"ok","check!!!!")</f>
        <v>check!!!!</v>
      </c>
      <c r="AC155" s="585"/>
      <c r="AD155" s="586"/>
      <c r="AE155" s="586"/>
      <c r="AF155" s="586"/>
      <c r="AG155" s="586"/>
      <c r="AH155" s="586"/>
      <c r="AI155" s="586"/>
      <c r="AJ155" s="586"/>
      <c r="AK155" s="586"/>
      <c r="AL155" s="586"/>
      <c r="AM155" s="586"/>
      <c r="AN155" s="586"/>
      <c r="AO155" s="586"/>
    </row>
    <row r="156" spans="1:41">
      <c r="A156" s="573" t="s">
        <v>650</v>
      </c>
      <c r="B156" s="573" t="s">
        <v>651</v>
      </c>
      <c r="C156" s="573" t="s">
        <v>652</v>
      </c>
      <c r="D156" s="573" t="s">
        <v>653</v>
      </c>
      <c r="E156" s="573" t="s">
        <v>665</v>
      </c>
      <c r="F156" s="573" t="s">
        <v>653</v>
      </c>
      <c r="G156" s="582" t="s">
        <v>653</v>
      </c>
      <c r="H156" s="573" t="s">
        <v>667</v>
      </c>
      <c r="I156" s="573" t="s">
        <v>671</v>
      </c>
      <c r="J156" s="573" t="s">
        <v>692</v>
      </c>
      <c r="K156" s="573" t="s">
        <v>670</v>
      </c>
      <c r="L156" s="573" t="s">
        <v>657</v>
      </c>
      <c r="M156" s="573" t="s">
        <v>658</v>
      </c>
      <c r="N156" s="573" t="s">
        <v>659</v>
      </c>
      <c r="O156" s="573" t="s">
        <v>689</v>
      </c>
      <c r="P156" s="573" t="s">
        <v>660</v>
      </c>
      <c r="Q156" s="573" t="s">
        <v>651</v>
      </c>
      <c r="R156" s="573" t="s">
        <v>681</v>
      </c>
      <c r="S156" s="589" t="e">
        <f>IF(VLOOKUP($X156,'Table 2D'!$B$8:$H$45,'Table 2D'!N$1,0)="","",VLOOKUP($X156,'Table 2D'!$B$8:$H$45,'Table 2D'!N$1,0))</f>
        <v>#N/A</v>
      </c>
      <c r="T156" s="589" t="e">
        <f>IF(VLOOKUP($X156,'Table 2D'!$B$8:$H$45,'Table 2D'!O$1,0)="","",VLOOKUP($X156,'Table 2D'!$B$8:$H$45,'Table 2D'!O$1,0))</f>
        <v>#N/A</v>
      </c>
      <c r="U156" s="589" t="e">
        <f>IF(VLOOKUP($X156,'Table 2D'!$B$8:$H$45,'Table 2D'!P$1,0)="","",VLOOKUP($X156,'Table 2D'!$B$8:$H$45,'Table 2D'!P$1,0))</f>
        <v>#N/A</v>
      </c>
      <c r="V156" s="589" t="e">
        <f>IF(VLOOKUP($X156,'Table 2D'!$B$8:$H$45,'Table 2D'!Q$1,0)="","",VLOOKUP($X156,'Table 2D'!$B$8:$H$45,'Table 2D'!Q$1,0))</f>
        <v>#N/A</v>
      </c>
      <c r="W156" s="589" t="e">
        <f>IF(VLOOKUP($X156,'Table 2D'!$B$8:$H$45,'Table 2D'!R$1,0)="","",VLOOKUP($X156,'Table 2D'!$B$8:$H$45,'Table 2D'!R$1,0))</f>
        <v>#N/A</v>
      </c>
      <c r="X156" s="582" t="str">
        <f t="shared" si="1"/>
        <v>A.N.@@._Z.S1314._Z._Z.L.F.F8.T.S.V._T.C02.XDC.N.EDP2</v>
      </c>
      <c r="Y156" s="582"/>
      <c r="Z156" s="582"/>
      <c r="AA156" s="584" t="str">
        <f>IFERROR(+IF(X156=VLOOKUP(X156,'Table 2D'!$B$8:$B$45,1,0),"OK","check!!!!"),"check!!!!")</f>
        <v>check!!!!</v>
      </c>
      <c r="AB156" s="582" t="str">
        <f>IF('Table 2D'!B33=X156,"ok","check!!!!")</f>
        <v>check!!!!</v>
      </c>
      <c r="AC156" s="585"/>
      <c r="AD156" s="586"/>
      <c r="AE156" s="586"/>
      <c r="AF156" s="586"/>
      <c r="AG156" s="586"/>
      <c r="AH156" s="586"/>
      <c r="AI156" s="586"/>
      <c r="AJ156" s="586"/>
      <c r="AK156" s="586"/>
      <c r="AL156" s="586"/>
      <c r="AM156" s="586"/>
      <c r="AN156" s="586"/>
      <c r="AO156" s="586"/>
    </row>
    <row r="157" spans="1:41">
      <c r="A157" s="573" t="s">
        <v>650</v>
      </c>
      <c r="B157" s="573" t="s">
        <v>651</v>
      </c>
      <c r="C157" s="573" t="s">
        <v>652</v>
      </c>
      <c r="D157" s="573" t="s">
        <v>653</v>
      </c>
      <c r="E157" s="573" t="s">
        <v>665</v>
      </c>
      <c r="F157" s="573" t="s">
        <v>653</v>
      </c>
      <c r="G157" s="582" t="s">
        <v>653</v>
      </c>
      <c r="H157" s="573" t="s">
        <v>655</v>
      </c>
      <c r="I157" s="573" t="s">
        <v>693</v>
      </c>
      <c r="J157" s="573" t="s">
        <v>653</v>
      </c>
      <c r="K157" s="573" t="s">
        <v>670</v>
      </c>
      <c r="L157" s="573" t="s">
        <v>657</v>
      </c>
      <c r="M157" s="573" t="s">
        <v>658</v>
      </c>
      <c r="N157" s="573" t="s">
        <v>659</v>
      </c>
      <c r="O157" s="573" t="s">
        <v>659</v>
      </c>
      <c r="P157" s="573" t="s">
        <v>660</v>
      </c>
      <c r="Q157" s="573" t="s">
        <v>651</v>
      </c>
      <c r="R157" s="573" t="s">
        <v>681</v>
      </c>
      <c r="S157" s="589" t="e">
        <f>IF(VLOOKUP($X157,'Table 2D'!$B$8:$H$45,'Table 2D'!N$1,0)="","",VLOOKUP($X157,'Table 2D'!$B$8:$H$45,'Table 2D'!N$1,0))</f>
        <v>#N/A</v>
      </c>
      <c r="T157" s="589" t="e">
        <f>IF(VLOOKUP($X157,'Table 2D'!$B$8:$H$45,'Table 2D'!O$1,0)="","",VLOOKUP($X157,'Table 2D'!$B$8:$H$45,'Table 2D'!O$1,0))</f>
        <v>#N/A</v>
      </c>
      <c r="U157" s="589" t="e">
        <f>IF(VLOOKUP($X157,'Table 2D'!$B$8:$H$45,'Table 2D'!P$1,0)="","",VLOOKUP($X157,'Table 2D'!$B$8:$H$45,'Table 2D'!P$1,0))</f>
        <v>#N/A</v>
      </c>
      <c r="V157" s="589" t="e">
        <f>IF(VLOOKUP($X157,'Table 2D'!$B$8:$H$45,'Table 2D'!Q$1,0)="","",VLOOKUP($X157,'Table 2D'!$B$8:$H$45,'Table 2D'!Q$1,0))</f>
        <v>#N/A</v>
      </c>
      <c r="W157" s="589" t="e">
        <f>IF(VLOOKUP($X157,'Table 2D'!$B$8:$H$45,'Table 2D'!R$1,0)="","",VLOOKUP($X157,'Table 2D'!$B$8:$H$45,'Table 2D'!R$1,0))</f>
        <v>#N/A</v>
      </c>
      <c r="X157" s="582" t="str">
        <f t="shared" si="1"/>
        <v>A.N.@@._Z.S1314._Z._Z.B.ORWB_E._Z.T.S.V._T._T.XDC.N.EDP2</v>
      </c>
      <c r="Y157" s="582"/>
      <c r="Z157" s="582"/>
      <c r="AA157" s="584" t="str">
        <f>IFERROR(+IF(X157=VLOOKUP(X157,'Table 2D'!$B$8:$B$45,1,0),"OK","check!!!!"),"check!!!!")</f>
        <v>check!!!!</v>
      </c>
      <c r="AB157" s="582" t="str">
        <f>IF('Table 2D'!B35=X157,"ok","check!!!!")</f>
        <v>check!!!!</v>
      </c>
      <c r="AC157" s="585"/>
      <c r="AD157" s="586"/>
      <c r="AE157" s="586"/>
      <c r="AF157" s="586"/>
      <c r="AG157" s="586"/>
      <c r="AH157" s="586"/>
      <c r="AI157" s="586"/>
      <c r="AJ157" s="586"/>
      <c r="AK157" s="586"/>
      <c r="AL157" s="586"/>
      <c r="AM157" s="586"/>
      <c r="AN157" s="586"/>
      <c r="AO157" s="586"/>
    </row>
    <row r="158" spans="1:41">
      <c r="A158" s="573" t="s">
        <v>650</v>
      </c>
      <c r="B158" s="573" t="s">
        <v>651</v>
      </c>
      <c r="C158" s="573" t="s">
        <v>652</v>
      </c>
      <c r="D158" s="573" t="s">
        <v>653</v>
      </c>
      <c r="E158" s="573" t="s">
        <v>702</v>
      </c>
      <c r="F158" s="573" t="s">
        <v>653</v>
      </c>
      <c r="G158" s="573" t="s">
        <v>653</v>
      </c>
      <c r="H158" s="573" t="s">
        <v>655</v>
      </c>
      <c r="I158" s="573" t="s">
        <v>656</v>
      </c>
      <c r="J158" s="573" t="s">
        <v>653</v>
      </c>
      <c r="K158" s="573" t="s">
        <v>653</v>
      </c>
      <c r="L158" s="573" t="s">
        <v>657</v>
      </c>
      <c r="M158" s="573" t="s">
        <v>658</v>
      </c>
      <c r="N158" s="573" t="s">
        <v>659</v>
      </c>
      <c r="O158" s="573" t="s">
        <v>659</v>
      </c>
      <c r="P158" s="573" t="s">
        <v>660</v>
      </c>
      <c r="Q158" s="573" t="s">
        <v>651</v>
      </c>
      <c r="R158" s="573" t="s">
        <v>681</v>
      </c>
      <c r="S158" s="589" t="e">
        <f>IF(VLOOKUP($X158,'Table 2D'!$B$8:$H$45,'Table 2D'!N$1,0)="","",VLOOKUP($X158,'Table 2D'!$B$8:$H$45,'Table 2D'!N$1,0))</f>
        <v>#N/A</v>
      </c>
      <c r="T158" s="589" t="e">
        <f>IF(VLOOKUP($X158,'Table 2D'!$B$8:$H$45,'Table 2D'!O$1,0)="","",VLOOKUP($X158,'Table 2D'!$B$8:$H$45,'Table 2D'!O$1,0))</f>
        <v>#N/A</v>
      </c>
      <c r="U158" s="589" t="e">
        <f>IF(VLOOKUP($X158,'Table 2D'!$B$8:$H$45,'Table 2D'!P$1,0)="","",VLOOKUP($X158,'Table 2D'!$B$8:$H$45,'Table 2D'!P$1,0))</f>
        <v>#N/A</v>
      </c>
      <c r="V158" s="589" t="e">
        <f>IF(VLOOKUP($X158,'Table 2D'!$B$8:$H$45,'Table 2D'!Q$1,0)="","",VLOOKUP($X158,'Table 2D'!$B$8:$H$45,'Table 2D'!Q$1,0))</f>
        <v>#N/A</v>
      </c>
      <c r="W158" s="589" t="e">
        <f>IF(VLOOKUP($X158,'Table 2D'!$B$8:$H$45,'Table 2D'!R$1,0)="","",VLOOKUP($X158,'Table 2D'!$B$8:$H$45,'Table 2D'!R$1,0))</f>
        <v>#N/A</v>
      </c>
      <c r="X158" s="582" t="str">
        <f t="shared" si="1"/>
        <v>A.N.@@._Z.S13142._Z._Z.B.B9._Z._Z.S.V._T._T.XDC.N.EDP2</v>
      </c>
      <c r="Y158" s="582"/>
      <c r="Z158" s="582"/>
      <c r="AA158" s="584" t="str">
        <f>IFERROR(+IF(X158=VLOOKUP(X158,'Table 2D'!$B$8:$B$45,1,0),"OK","check!!!!"),"check!!!!")</f>
        <v>check!!!!</v>
      </c>
      <c r="AB158" s="582" t="str">
        <f>IF('Table 2D'!B36=X158,"ok","check!!!!")</f>
        <v>check!!!!</v>
      </c>
      <c r="AC158" s="585"/>
      <c r="AD158" s="586"/>
      <c r="AE158" s="586"/>
      <c r="AF158" s="586"/>
      <c r="AG158" s="586"/>
      <c r="AH158" s="586"/>
      <c r="AI158" s="586"/>
      <c r="AJ158" s="586"/>
      <c r="AK158" s="586"/>
      <c r="AL158" s="586"/>
      <c r="AM158" s="586"/>
      <c r="AN158" s="586"/>
      <c r="AO158" s="586"/>
    </row>
    <row r="159" spans="1:41">
      <c r="A159" s="573" t="s">
        <v>650</v>
      </c>
      <c r="B159" s="573" t="s">
        <v>651</v>
      </c>
      <c r="C159" s="573" t="s">
        <v>652</v>
      </c>
      <c r="D159" s="573" t="s">
        <v>653</v>
      </c>
      <c r="E159" s="573" t="s">
        <v>702</v>
      </c>
      <c r="F159" s="573" t="s">
        <v>653</v>
      </c>
      <c r="G159" s="573" t="s">
        <v>653</v>
      </c>
      <c r="H159" s="573" t="s">
        <v>655</v>
      </c>
      <c r="I159" s="573" t="s">
        <v>656</v>
      </c>
      <c r="J159" s="573" t="s">
        <v>653</v>
      </c>
      <c r="K159" s="573" t="s">
        <v>653</v>
      </c>
      <c r="L159" s="573" t="s">
        <v>657</v>
      </c>
      <c r="M159" s="573" t="s">
        <v>658</v>
      </c>
      <c r="N159" s="573" t="s">
        <v>659</v>
      </c>
      <c r="O159" s="573" t="s">
        <v>688</v>
      </c>
      <c r="P159" s="573" t="s">
        <v>660</v>
      </c>
      <c r="Q159" s="573" t="s">
        <v>651</v>
      </c>
      <c r="R159" s="573" t="s">
        <v>681</v>
      </c>
      <c r="S159" s="589" t="e">
        <f>IF(VLOOKUP($X159,'Table 2D'!$B$8:$H$45,'Table 2D'!N$1,0)="","",VLOOKUP($X159,'Table 2D'!$B$8:$H$45,'Table 2D'!N$1,0))</f>
        <v>#N/A</v>
      </c>
      <c r="T159" s="589" t="e">
        <f>IF(VLOOKUP($X159,'Table 2D'!$B$8:$H$45,'Table 2D'!O$1,0)="","",VLOOKUP($X159,'Table 2D'!$B$8:$H$45,'Table 2D'!O$1,0))</f>
        <v>#N/A</v>
      </c>
      <c r="U159" s="589" t="e">
        <f>IF(VLOOKUP($X159,'Table 2D'!$B$8:$H$45,'Table 2D'!P$1,0)="","",VLOOKUP($X159,'Table 2D'!$B$8:$H$45,'Table 2D'!P$1,0))</f>
        <v>#N/A</v>
      </c>
      <c r="V159" s="589" t="e">
        <f>IF(VLOOKUP($X159,'Table 2D'!$B$8:$H$45,'Table 2D'!Q$1,0)="","",VLOOKUP($X159,'Table 2D'!$B$8:$H$45,'Table 2D'!Q$1,0))</f>
        <v>#N/A</v>
      </c>
      <c r="W159" s="589" t="e">
        <f>IF(VLOOKUP($X159,'Table 2D'!$B$8:$H$45,'Table 2D'!R$1,0)="","",VLOOKUP($X159,'Table 2D'!$B$8:$H$45,'Table 2D'!R$1,0))</f>
        <v>#N/A</v>
      </c>
      <c r="X159" s="582" t="str">
        <f t="shared" si="1"/>
        <v>A.N.@@._Z.S13142._Z._Z.B.B9._Z._Z.S.V._T.C01.XDC.N.EDP2</v>
      </c>
      <c r="Y159" s="582"/>
      <c r="Z159" s="582"/>
      <c r="AA159" s="584" t="str">
        <f>IFERROR(+IF(X159=VLOOKUP(X159,'Table 2D'!$B$8:$B$45,1,0),"OK","check!!!!"),"check!!!!")</f>
        <v>check!!!!</v>
      </c>
      <c r="AB159" s="582" t="str">
        <f>IF('Table 2D'!B37=X159,"ok","check!!!!")</f>
        <v>check!!!!</v>
      </c>
      <c r="AC159" s="585"/>
      <c r="AD159" s="586"/>
      <c r="AE159" s="586"/>
      <c r="AF159" s="586"/>
      <c r="AG159" s="586"/>
      <c r="AH159" s="586"/>
      <c r="AI159" s="586"/>
      <c r="AJ159" s="586"/>
      <c r="AK159" s="586"/>
      <c r="AL159" s="586"/>
      <c r="AM159" s="586"/>
      <c r="AN159" s="586"/>
      <c r="AO159" s="586"/>
    </row>
    <row r="160" spans="1:41">
      <c r="A160" s="573" t="s">
        <v>650</v>
      </c>
      <c r="B160" s="573" t="s">
        <v>651</v>
      </c>
      <c r="C160" s="573" t="s">
        <v>652</v>
      </c>
      <c r="D160" s="573" t="s">
        <v>653</v>
      </c>
      <c r="E160" s="573" t="s">
        <v>702</v>
      </c>
      <c r="F160" s="573" t="s">
        <v>653</v>
      </c>
      <c r="G160" s="573" t="s">
        <v>653</v>
      </c>
      <c r="H160" s="573" t="s">
        <v>655</v>
      </c>
      <c r="I160" s="573" t="s">
        <v>656</v>
      </c>
      <c r="J160" s="573" t="s">
        <v>653</v>
      </c>
      <c r="K160" s="573" t="s">
        <v>653</v>
      </c>
      <c r="L160" s="573" t="s">
        <v>657</v>
      </c>
      <c r="M160" s="573" t="s">
        <v>658</v>
      </c>
      <c r="N160" s="573" t="s">
        <v>659</v>
      </c>
      <c r="O160" s="573" t="s">
        <v>689</v>
      </c>
      <c r="P160" s="573" t="s">
        <v>660</v>
      </c>
      <c r="Q160" s="573" t="s">
        <v>651</v>
      </c>
      <c r="R160" s="573" t="s">
        <v>681</v>
      </c>
      <c r="S160" s="589" t="e">
        <f>IF(VLOOKUP($X160,'Table 2D'!$B$8:$H$45,'Table 2D'!N$1,0)="","",VLOOKUP($X160,'Table 2D'!$B$8:$H$45,'Table 2D'!N$1,0))</f>
        <v>#N/A</v>
      </c>
      <c r="T160" s="589" t="e">
        <f>IF(VLOOKUP($X160,'Table 2D'!$B$8:$H$45,'Table 2D'!O$1,0)="","",VLOOKUP($X160,'Table 2D'!$B$8:$H$45,'Table 2D'!O$1,0))</f>
        <v>#N/A</v>
      </c>
      <c r="U160" s="589" t="e">
        <f>IF(VLOOKUP($X160,'Table 2D'!$B$8:$H$45,'Table 2D'!P$1,0)="","",VLOOKUP($X160,'Table 2D'!$B$8:$H$45,'Table 2D'!P$1,0))</f>
        <v>#N/A</v>
      </c>
      <c r="V160" s="589" t="e">
        <f>IF(VLOOKUP($X160,'Table 2D'!$B$8:$H$45,'Table 2D'!Q$1,0)="","",VLOOKUP($X160,'Table 2D'!$B$8:$H$45,'Table 2D'!Q$1,0))</f>
        <v>#N/A</v>
      </c>
      <c r="W160" s="589" t="e">
        <f>IF(VLOOKUP($X160,'Table 2D'!$B$8:$H$45,'Table 2D'!R$1,0)="","",VLOOKUP($X160,'Table 2D'!$B$8:$H$45,'Table 2D'!R$1,0))</f>
        <v>#N/A</v>
      </c>
      <c r="X160" s="582" t="str">
        <f t="shared" si="1"/>
        <v>A.N.@@._Z.S13142._Z._Z.B.B9._Z._Z.S.V._T.C02.XDC.N.EDP2</v>
      </c>
      <c r="Y160" s="582"/>
      <c r="Z160" s="582"/>
      <c r="AA160" s="584" t="str">
        <f>IFERROR(+IF(X160=VLOOKUP(X160,'Table 2D'!$B$8:$B$45,1,0),"OK","check!!!!"),"check!!!!")</f>
        <v>check!!!!</v>
      </c>
      <c r="AB160" s="582" t="str">
        <f>IF('Table 2D'!B38=X160,"ok","check!!!!")</f>
        <v>check!!!!</v>
      </c>
      <c r="AC160" s="585"/>
      <c r="AD160" s="586"/>
      <c r="AE160" s="586"/>
      <c r="AF160" s="586"/>
      <c r="AG160" s="586"/>
      <c r="AH160" s="586"/>
      <c r="AI160" s="586"/>
      <c r="AJ160" s="586"/>
      <c r="AK160" s="586"/>
      <c r="AL160" s="586"/>
      <c r="AM160" s="586"/>
      <c r="AN160" s="586"/>
      <c r="AO160" s="586"/>
    </row>
    <row r="161" spans="1:41">
      <c r="A161" s="573" t="s">
        <v>650</v>
      </c>
      <c r="B161" s="573" t="s">
        <v>651</v>
      </c>
      <c r="C161" s="573" t="s">
        <v>652</v>
      </c>
      <c r="D161" s="573" t="s">
        <v>653</v>
      </c>
      <c r="E161" s="573" t="s">
        <v>665</v>
      </c>
      <c r="F161" s="573" t="s">
        <v>653</v>
      </c>
      <c r="G161" s="573" t="s">
        <v>653</v>
      </c>
      <c r="H161" s="573" t="s">
        <v>695</v>
      </c>
      <c r="I161" s="573" t="s">
        <v>696</v>
      </c>
      <c r="J161" s="573" t="s">
        <v>653</v>
      </c>
      <c r="K161" s="573" t="s">
        <v>670</v>
      </c>
      <c r="L161" s="573" t="s">
        <v>657</v>
      </c>
      <c r="M161" s="573" t="s">
        <v>658</v>
      </c>
      <c r="N161" s="573" t="s">
        <v>659</v>
      </c>
      <c r="O161" s="573" t="s">
        <v>659</v>
      </c>
      <c r="P161" s="573" t="s">
        <v>660</v>
      </c>
      <c r="Q161" s="573" t="s">
        <v>651</v>
      </c>
      <c r="R161" s="573" t="s">
        <v>681</v>
      </c>
      <c r="S161" s="589" t="e">
        <f>IF(VLOOKUP($X161,'Table 2D'!$B$8:$H$45,'Table 2D'!N$1,0)="","",VLOOKUP($X161,'Table 2D'!$B$8:$H$45,'Table 2D'!N$1,0))</f>
        <v>#N/A</v>
      </c>
      <c r="T161" s="589" t="e">
        <f>IF(VLOOKUP($X161,'Table 2D'!$B$8:$H$45,'Table 2D'!O$1,0)="","",VLOOKUP($X161,'Table 2D'!$B$8:$H$45,'Table 2D'!O$1,0))</f>
        <v>#N/A</v>
      </c>
      <c r="U161" s="589" t="e">
        <f>IF(VLOOKUP($X161,'Table 2D'!$B$8:$H$45,'Table 2D'!P$1,0)="","",VLOOKUP($X161,'Table 2D'!$B$8:$H$45,'Table 2D'!P$1,0))</f>
        <v>#N/A</v>
      </c>
      <c r="V161" s="589" t="e">
        <f>IF(VLOOKUP($X161,'Table 2D'!$B$8:$H$45,'Table 2D'!Q$1,0)="","",VLOOKUP($X161,'Table 2D'!$B$8:$H$45,'Table 2D'!Q$1,0))</f>
        <v>#N/A</v>
      </c>
      <c r="W161" s="589" t="e">
        <f>IF(VLOOKUP($X161,'Table 2D'!$B$8:$H$45,'Table 2D'!R$1,0)="","",VLOOKUP($X161,'Table 2D'!$B$8:$H$45,'Table 2D'!R$1,0))</f>
        <v>#N/A</v>
      </c>
      <c r="X161" s="582" t="str">
        <f t="shared" si="1"/>
        <v>A.N.@@._Z.S1314._Z._Z._X.OROA._Z.T.S.V._T._T.XDC.N.EDP2</v>
      </c>
      <c r="Y161" s="582"/>
      <c r="Z161" s="582"/>
      <c r="AA161" s="584" t="str">
        <f>IFERROR(+IF(X161=VLOOKUP(X161,'Table 2D'!$B$8:$B$45,1,0),"OK","check!!!!"),"check!!!!")</f>
        <v>check!!!!</v>
      </c>
      <c r="AB161" s="582" t="str">
        <f>IF('Table 2D'!B40=X161,"ok","check!!!!")</f>
        <v>check!!!!</v>
      </c>
      <c r="AC161" s="585"/>
      <c r="AD161" s="586"/>
      <c r="AE161" s="586"/>
      <c r="AF161" s="586"/>
      <c r="AG161" s="586"/>
      <c r="AH161" s="586"/>
      <c r="AI161" s="586"/>
      <c r="AJ161" s="586"/>
      <c r="AK161" s="586"/>
      <c r="AL161" s="586"/>
      <c r="AM161" s="586"/>
      <c r="AN161" s="586"/>
      <c r="AO161" s="586"/>
    </row>
    <row r="162" spans="1:41">
      <c r="A162" s="573" t="s">
        <v>650</v>
      </c>
      <c r="B162" s="573" t="s">
        <v>651</v>
      </c>
      <c r="C162" s="573" t="s">
        <v>652</v>
      </c>
      <c r="D162" s="573" t="s">
        <v>653</v>
      </c>
      <c r="E162" s="573" t="s">
        <v>665</v>
      </c>
      <c r="F162" s="573" t="s">
        <v>653</v>
      </c>
      <c r="G162" s="573" t="s">
        <v>653</v>
      </c>
      <c r="H162" s="573" t="s">
        <v>695</v>
      </c>
      <c r="I162" s="573" t="s">
        <v>696</v>
      </c>
      <c r="J162" s="573" t="s">
        <v>653</v>
      </c>
      <c r="K162" s="573" t="s">
        <v>670</v>
      </c>
      <c r="L162" s="573" t="s">
        <v>657</v>
      </c>
      <c r="M162" s="573" t="s">
        <v>658</v>
      </c>
      <c r="N162" s="573" t="s">
        <v>659</v>
      </c>
      <c r="O162" s="573" t="s">
        <v>688</v>
      </c>
      <c r="P162" s="573" t="s">
        <v>660</v>
      </c>
      <c r="Q162" s="573" t="s">
        <v>651</v>
      </c>
      <c r="R162" s="573" t="s">
        <v>681</v>
      </c>
      <c r="S162" s="589" t="e">
        <f>IF(VLOOKUP($X162,'Table 2D'!$B$8:$H$45,'Table 2D'!N$1,0)="","",VLOOKUP($X162,'Table 2D'!$B$8:$H$45,'Table 2D'!N$1,0))</f>
        <v>#N/A</v>
      </c>
      <c r="T162" s="589" t="e">
        <f>IF(VLOOKUP($X162,'Table 2D'!$B$8:$H$45,'Table 2D'!O$1,0)="","",VLOOKUP($X162,'Table 2D'!$B$8:$H$45,'Table 2D'!O$1,0))</f>
        <v>#N/A</v>
      </c>
      <c r="U162" s="589" t="e">
        <f>IF(VLOOKUP($X162,'Table 2D'!$B$8:$H$45,'Table 2D'!P$1,0)="","",VLOOKUP($X162,'Table 2D'!$B$8:$H$45,'Table 2D'!P$1,0))</f>
        <v>#N/A</v>
      </c>
      <c r="V162" s="589" t="e">
        <f>IF(VLOOKUP($X162,'Table 2D'!$B$8:$H$45,'Table 2D'!Q$1,0)="","",VLOOKUP($X162,'Table 2D'!$B$8:$H$45,'Table 2D'!Q$1,0))</f>
        <v>#N/A</v>
      </c>
      <c r="W162" s="589" t="e">
        <f>IF(VLOOKUP($X162,'Table 2D'!$B$8:$H$45,'Table 2D'!R$1,0)="","",VLOOKUP($X162,'Table 2D'!$B$8:$H$45,'Table 2D'!R$1,0))</f>
        <v>#N/A</v>
      </c>
      <c r="X162" s="582" t="str">
        <f t="shared" si="1"/>
        <v>A.N.@@._Z.S1314._Z._Z._X.OROA._Z.T.S.V._T.C01.XDC.N.EDP2</v>
      </c>
      <c r="Y162" s="582"/>
      <c r="Z162" s="582"/>
      <c r="AA162" s="584" t="str">
        <f>IFERROR(+IF(X162=VLOOKUP(X162,'Table 2D'!$B$8:$B$45,1,0),"OK","check!!!!"),"check!!!!")</f>
        <v>check!!!!</v>
      </c>
      <c r="AB162" s="582" t="str">
        <f>IF('Table 2D'!B41=X162,"ok","check!!!!")</f>
        <v>check!!!!</v>
      </c>
      <c r="AC162" s="585"/>
      <c r="AD162" s="586"/>
      <c r="AE162" s="586"/>
      <c r="AF162" s="586"/>
      <c r="AG162" s="586"/>
      <c r="AH162" s="586"/>
      <c r="AI162" s="586"/>
      <c r="AJ162" s="586"/>
      <c r="AK162" s="586"/>
      <c r="AL162" s="586"/>
      <c r="AM162" s="586"/>
      <c r="AN162" s="586"/>
      <c r="AO162" s="586"/>
    </row>
    <row r="163" spans="1:41">
      <c r="A163" s="573" t="s">
        <v>650</v>
      </c>
      <c r="B163" s="573" t="s">
        <v>651</v>
      </c>
      <c r="C163" s="573" t="s">
        <v>652</v>
      </c>
      <c r="D163" s="573" t="s">
        <v>653</v>
      </c>
      <c r="E163" s="573" t="s">
        <v>665</v>
      </c>
      <c r="F163" s="573" t="s">
        <v>653</v>
      </c>
      <c r="G163" s="573" t="s">
        <v>653</v>
      </c>
      <c r="H163" s="573" t="s">
        <v>695</v>
      </c>
      <c r="I163" s="573" t="s">
        <v>696</v>
      </c>
      <c r="J163" s="573" t="s">
        <v>653</v>
      </c>
      <c r="K163" s="573" t="s">
        <v>670</v>
      </c>
      <c r="L163" s="573" t="s">
        <v>657</v>
      </c>
      <c r="M163" s="573" t="s">
        <v>658</v>
      </c>
      <c r="N163" s="573" t="s">
        <v>659</v>
      </c>
      <c r="O163" s="573" t="s">
        <v>689</v>
      </c>
      <c r="P163" s="573" t="s">
        <v>660</v>
      </c>
      <c r="Q163" s="573" t="s">
        <v>651</v>
      </c>
      <c r="R163" s="573" t="s">
        <v>681</v>
      </c>
      <c r="S163" s="589" t="e">
        <f>IF(VLOOKUP($X163,'Table 2D'!$B$8:$H$45,'Table 2D'!N$1,0)="","",VLOOKUP($X163,'Table 2D'!$B$8:$H$45,'Table 2D'!N$1,0))</f>
        <v>#N/A</v>
      </c>
      <c r="T163" s="589" t="e">
        <f>IF(VLOOKUP($X163,'Table 2D'!$B$8:$H$45,'Table 2D'!O$1,0)="","",VLOOKUP($X163,'Table 2D'!$B$8:$H$45,'Table 2D'!O$1,0))</f>
        <v>#N/A</v>
      </c>
      <c r="U163" s="589" t="e">
        <f>IF(VLOOKUP($X163,'Table 2D'!$B$8:$H$45,'Table 2D'!P$1,0)="","",VLOOKUP($X163,'Table 2D'!$B$8:$H$45,'Table 2D'!P$1,0))</f>
        <v>#N/A</v>
      </c>
      <c r="V163" s="589" t="e">
        <f>IF(VLOOKUP($X163,'Table 2D'!$B$8:$H$45,'Table 2D'!Q$1,0)="","",VLOOKUP($X163,'Table 2D'!$B$8:$H$45,'Table 2D'!Q$1,0))</f>
        <v>#N/A</v>
      </c>
      <c r="W163" s="589" t="e">
        <f>IF(VLOOKUP($X163,'Table 2D'!$B$8:$H$45,'Table 2D'!R$1,0)="","",VLOOKUP($X163,'Table 2D'!$B$8:$H$45,'Table 2D'!R$1,0))</f>
        <v>#N/A</v>
      </c>
      <c r="X163" s="582" t="str">
        <f t="shared" si="1"/>
        <v>A.N.@@._Z.S1314._Z._Z._X.OROA._Z.T.S.V._T.C02.XDC.N.EDP2</v>
      </c>
      <c r="Y163" s="582"/>
      <c r="Z163" s="582"/>
      <c r="AA163" s="584" t="str">
        <f>IFERROR(+IF(X163=VLOOKUP(X163,'Table 2D'!$B$8:$B$45,1,0),"OK","check!!!!"),"check!!!!")</f>
        <v>check!!!!</v>
      </c>
      <c r="AB163" s="582" t="str">
        <f>IF('Table 2D'!B42=X163,"ok","check!!!!")</f>
        <v>check!!!!</v>
      </c>
      <c r="AC163" s="585"/>
      <c r="AD163" s="586"/>
      <c r="AE163" s="586"/>
      <c r="AF163" s="586"/>
      <c r="AG163" s="586"/>
      <c r="AH163" s="586"/>
      <c r="AI163" s="586"/>
      <c r="AJ163" s="586"/>
      <c r="AK163" s="586"/>
      <c r="AL163" s="586"/>
      <c r="AM163" s="586"/>
      <c r="AN163" s="586"/>
      <c r="AO163" s="586"/>
    </row>
    <row r="164" spans="1:41">
      <c r="A164" s="573" t="s">
        <v>650</v>
      </c>
      <c r="B164" s="573" t="s">
        <v>651</v>
      </c>
      <c r="C164" s="573" t="s">
        <v>652</v>
      </c>
      <c r="D164" s="573" t="s">
        <v>653</v>
      </c>
      <c r="E164" s="573" t="s">
        <v>665</v>
      </c>
      <c r="F164" s="573" t="s">
        <v>653</v>
      </c>
      <c r="G164" s="573" t="s">
        <v>653</v>
      </c>
      <c r="H164" s="573" t="s">
        <v>695</v>
      </c>
      <c r="I164" s="573" t="s">
        <v>696</v>
      </c>
      <c r="J164" s="573" t="s">
        <v>653</v>
      </c>
      <c r="K164" s="573" t="s">
        <v>670</v>
      </c>
      <c r="L164" s="573" t="s">
        <v>657</v>
      </c>
      <c r="M164" s="573" t="s">
        <v>658</v>
      </c>
      <c r="N164" s="573" t="s">
        <v>659</v>
      </c>
      <c r="O164" s="573" t="s">
        <v>697</v>
      </c>
      <c r="P164" s="573" t="s">
        <v>660</v>
      </c>
      <c r="Q164" s="573" t="s">
        <v>651</v>
      </c>
      <c r="R164" s="573" t="s">
        <v>681</v>
      </c>
      <c r="S164" s="589" t="e">
        <f>IF(VLOOKUP($X164,'Table 2D'!$B$8:$H$45,'Table 2D'!N$1,0)="","",VLOOKUP($X164,'Table 2D'!$B$8:$H$45,'Table 2D'!N$1,0))</f>
        <v>#N/A</v>
      </c>
      <c r="T164" s="589" t="e">
        <f>IF(VLOOKUP($X164,'Table 2D'!$B$8:$H$45,'Table 2D'!O$1,0)="","",VLOOKUP($X164,'Table 2D'!$B$8:$H$45,'Table 2D'!O$1,0))</f>
        <v>#N/A</v>
      </c>
      <c r="U164" s="589" t="e">
        <f>IF(VLOOKUP($X164,'Table 2D'!$B$8:$H$45,'Table 2D'!P$1,0)="","",VLOOKUP($X164,'Table 2D'!$B$8:$H$45,'Table 2D'!P$1,0))</f>
        <v>#N/A</v>
      </c>
      <c r="V164" s="589" t="e">
        <f>IF(VLOOKUP($X164,'Table 2D'!$B$8:$H$45,'Table 2D'!Q$1,0)="","",VLOOKUP($X164,'Table 2D'!$B$8:$H$45,'Table 2D'!Q$1,0))</f>
        <v>#N/A</v>
      </c>
      <c r="W164" s="589" t="e">
        <f>IF(VLOOKUP($X164,'Table 2D'!$B$8:$H$45,'Table 2D'!R$1,0)="","",VLOOKUP($X164,'Table 2D'!$B$8:$H$45,'Table 2D'!R$1,0))</f>
        <v>#N/A</v>
      </c>
      <c r="X164" s="582" t="str">
        <f t="shared" si="1"/>
        <v>A.N.@@._Z.S1314._Z._Z._X.OROA._Z.T.S.V._T.C03.XDC.N.EDP2</v>
      </c>
      <c r="Y164" s="582"/>
      <c r="Z164" s="582"/>
      <c r="AA164" s="584" t="str">
        <f>IFERROR(+IF(X164=VLOOKUP(X164,'Table 2D'!$B$8:$B$45,1,0),"OK","check!!!!"),"check!!!!")</f>
        <v>check!!!!</v>
      </c>
      <c r="AB164" s="582" t="str">
        <f>IF('Table 2D'!B43=X164,"ok","check!!!!")</f>
        <v>check!!!!</v>
      </c>
      <c r="AC164" s="585"/>
      <c r="AD164" s="586"/>
      <c r="AE164" s="586"/>
      <c r="AF164" s="586"/>
      <c r="AG164" s="586"/>
      <c r="AH164" s="586"/>
      <c r="AI164" s="586"/>
      <c r="AJ164" s="586"/>
      <c r="AK164" s="586"/>
      <c r="AL164" s="586"/>
      <c r="AM164" s="586"/>
      <c r="AN164" s="586"/>
      <c r="AO164" s="586"/>
    </row>
    <row r="165" spans="1:41">
      <c r="A165" s="573" t="s">
        <v>650</v>
      </c>
      <c r="B165" s="573" t="s">
        <v>651</v>
      </c>
      <c r="C165" s="573" t="s">
        <v>652</v>
      </c>
      <c r="D165" s="573" t="s">
        <v>653</v>
      </c>
      <c r="E165" s="573" t="s">
        <v>665</v>
      </c>
      <c r="F165" s="573" t="s">
        <v>653</v>
      </c>
      <c r="G165" s="573" t="s">
        <v>653</v>
      </c>
      <c r="H165" s="573" t="s">
        <v>655</v>
      </c>
      <c r="I165" s="573" t="s">
        <v>656</v>
      </c>
      <c r="J165" s="573" t="s">
        <v>653</v>
      </c>
      <c r="K165" s="573" t="s">
        <v>653</v>
      </c>
      <c r="L165" s="573" t="s">
        <v>657</v>
      </c>
      <c r="M165" s="573" t="s">
        <v>658</v>
      </c>
      <c r="N165" s="573" t="s">
        <v>659</v>
      </c>
      <c r="O165" s="573" t="s">
        <v>659</v>
      </c>
      <c r="P165" s="573" t="s">
        <v>660</v>
      </c>
      <c r="Q165" s="573" t="s">
        <v>651</v>
      </c>
      <c r="R165" s="573" t="s">
        <v>681</v>
      </c>
      <c r="S165" s="589" t="e">
        <f>IF(VLOOKUP($X165,'Table 2D'!$B$8:$H$45,'Table 2D'!N$1,0)="","",VLOOKUP($X165,'Table 2D'!$B$8:$H$45,'Table 2D'!N$1,0))</f>
        <v>#N/A</v>
      </c>
      <c r="T165" s="589" t="e">
        <f>IF(VLOOKUP($X165,'Table 2D'!$B$8:$H$45,'Table 2D'!O$1,0)="","",VLOOKUP($X165,'Table 2D'!$B$8:$H$45,'Table 2D'!O$1,0))</f>
        <v>#N/A</v>
      </c>
      <c r="U165" s="589" t="e">
        <f>IF(VLOOKUP($X165,'Table 2D'!$B$8:$H$45,'Table 2D'!P$1,0)="","",VLOOKUP($X165,'Table 2D'!$B$8:$H$45,'Table 2D'!P$1,0))</f>
        <v>#N/A</v>
      </c>
      <c r="V165" s="589" t="e">
        <f>IF(VLOOKUP($X165,'Table 2D'!$B$8:$H$45,'Table 2D'!Q$1,0)="","",VLOOKUP($X165,'Table 2D'!$B$8:$H$45,'Table 2D'!Q$1,0))</f>
        <v>#N/A</v>
      </c>
      <c r="W165" s="589" t="e">
        <f>IF(VLOOKUP($X165,'Table 2D'!$B$8:$H$45,'Table 2D'!R$1,0)="","",VLOOKUP($X165,'Table 2D'!$B$8:$H$45,'Table 2D'!R$1,0))</f>
        <v>#N/A</v>
      </c>
      <c r="X165" s="582" t="str">
        <f t="shared" si="1"/>
        <v>A.N.@@._Z.S1314._Z._Z.B.B9._Z._Z.S.V._T._T.XDC.N.EDP2</v>
      </c>
      <c r="Y165" s="582"/>
      <c r="Z165" s="582"/>
      <c r="AA165" s="584" t="str">
        <f>IFERROR(+IF(X165=VLOOKUP(X165,'Table 2D'!$B$8:$B$45,1,0),"OK","check!!!!"),"check!!!!")</f>
        <v>check!!!!</v>
      </c>
      <c r="AB165" s="582" t="str">
        <f>IF('Table 2D'!B45=X165,"ok","check!!!!")</f>
        <v>check!!!!</v>
      </c>
      <c r="AC165" s="585"/>
      <c r="AD165" s="586"/>
      <c r="AE165" s="586"/>
      <c r="AF165" s="586"/>
      <c r="AG165" s="586"/>
      <c r="AH165" s="586"/>
      <c r="AI165" s="586"/>
      <c r="AJ165" s="586"/>
      <c r="AK165" s="586"/>
      <c r="AL165" s="586"/>
      <c r="AM165" s="586"/>
      <c r="AN165" s="586"/>
      <c r="AO165" s="586"/>
    </row>
    <row r="166" spans="1:41">
      <c r="A166" s="573" t="s">
        <v>650</v>
      </c>
      <c r="B166" s="573" t="s">
        <v>651</v>
      </c>
      <c r="C166" s="573" t="s">
        <v>652</v>
      </c>
      <c r="D166" s="573" t="s">
        <v>653</v>
      </c>
      <c r="E166" s="573" t="s">
        <v>654</v>
      </c>
      <c r="F166" s="573" t="s">
        <v>653</v>
      </c>
      <c r="G166" s="573" t="s">
        <v>653</v>
      </c>
      <c r="H166" s="573" t="s">
        <v>655</v>
      </c>
      <c r="I166" s="573" t="s">
        <v>656</v>
      </c>
      <c r="J166" s="573" t="s">
        <v>653</v>
      </c>
      <c r="K166" s="573" t="s">
        <v>653</v>
      </c>
      <c r="L166" s="573" t="s">
        <v>657</v>
      </c>
      <c r="M166" s="573" t="s">
        <v>658</v>
      </c>
      <c r="N166" s="573" t="s">
        <v>659</v>
      </c>
      <c r="O166" s="573" t="s">
        <v>659</v>
      </c>
      <c r="P166" s="573" t="s">
        <v>660</v>
      </c>
      <c r="Q166" s="573" t="s">
        <v>651</v>
      </c>
      <c r="R166" s="573" t="s">
        <v>703</v>
      </c>
      <c r="S166" s="590" t="e">
        <f>IF(VLOOKUP($X166,'Table 3A'!$B$10:$G$48,'Table 3A'!M$1,0)="","",VLOOKUP($X166,'Table 3A'!$B$10:$G$48,'Table 3A'!M$1,0))</f>
        <v>#N/A</v>
      </c>
      <c r="T166" s="590" t="e">
        <f>IF(VLOOKUP($X166,'Table 3A'!$B$10:$G$48,'Table 3A'!N$1,0)="","",VLOOKUP($X166,'Table 3A'!$B$10:$G$48,'Table 3A'!N$1,0))</f>
        <v>#N/A</v>
      </c>
      <c r="U166" s="590" t="e">
        <f>IF(VLOOKUP($X166,'Table 3A'!$B$10:$G$48,'Table 3A'!O$1,0)="","",VLOOKUP($X166,'Table 3A'!$B$10:$G$48,'Table 3A'!O$1,0))</f>
        <v>#N/A</v>
      </c>
      <c r="V166" s="590" t="e">
        <f>IF(VLOOKUP($X166,'Table 3A'!$B$10:$G$48,'Table 3A'!P$1,0)="","",VLOOKUP($X166,'Table 3A'!$B$10:$G$48,'Table 3A'!P$1,0))</f>
        <v>#N/A</v>
      </c>
      <c r="W166" s="573"/>
      <c r="X166" s="582" t="str">
        <f t="shared" si="1"/>
        <v>A.N.@@._Z.S13._Z._Z.B.B9._Z._Z.S.V._T._T.XDC.N.EDP3</v>
      </c>
      <c r="Y166" s="582"/>
      <c r="Z166" s="582"/>
      <c r="AA166" s="584" t="str">
        <f>IFERROR(+IF(X166=VLOOKUP(X166,'Table 3A'!$B$10:$B$48,1,0),"OK","check!!!!"),"check!!!!")</f>
        <v>check!!!!</v>
      </c>
      <c r="AB166" s="582" t="str">
        <f>IF('Table 3A'!B10=X166,"ok","check!!!!")</f>
        <v>check!!!!</v>
      </c>
      <c r="AC166" s="585"/>
      <c r="AD166" s="586"/>
      <c r="AE166" s="586"/>
      <c r="AF166" s="586"/>
      <c r="AG166" s="586"/>
      <c r="AH166" s="586"/>
      <c r="AI166" s="586"/>
      <c r="AJ166" s="586"/>
      <c r="AK166" s="586"/>
      <c r="AL166" s="586"/>
      <c r="AM166" s="586"/>
      <c r="AN166" s="586"/>
      <c r="AO166" s="586"/>
    </row>
    <row r="167" spans="1:41">
      <c r="A167" s="573" t="s">
        <v>650</v>
      </c>
      <c r="B167" s="573" t="s">
        <v>651</v>
      </c>
      <c r="C167" s="573" t="s">
        <v>652</v>
      </c>
      <c r="D167" s="573" t="s">
        <v>653</v>
      </c>
      <c r="E167" s="573" t="s">
        <v>654</v>
      </c>
      <c r="F167" s="573" t="s">
        <v>653</v>
      </c>
      <c r="G167" s="573" t="s">
        <v>666</v>
      </c>
      <c r="H167" s="573" t="s">
        <v>650</v>
      </c>
      <c r="I167" s="573" t="s">
        <v>671</v>
      </c>
      <c r="J167" s="573" t="s">
        <v>671</v>
      </c>
      <c r="K167" s="573" t="s">
        <v>670</v>
      </c>
      <c r="L167" s="573" t="s">
        <v>657</v>
      </c>
      <c r="M167" s="573" t="s">
        <v>658</v>
      </c>
      <c r="N167" s="573" t="s">
        <v>659</v>
      </c>
      <c r="O167" s="573" t="s">
        <v>659</v>
      </c>
      <c r="P167" s="573" t="s">
        <v>660</v>
      </c>
      <c r="Q167" s="573" t="s">
        <v>651</v>
      </c>
      <c r="R167" s="573" t="s">
        <v>703</v>
      </c>
      <c r="S167" s="590" t="e">
        <f>IF(VLOOKUP($X167,'Table 3A'!$B$10:$G$48,'Table 3A'!M$1,0)="","",VLOOKUP($X167,'Table 3A'!$B$10:$G$48,'Table 3A'!M$1,0))</f>
        <v>#N/A</v>
      </c>
      <c r="T167" s="590" t="e">
        <f>IF(VLOOKUP($X167,'Table 3A'!$B$10:$G$48,'Table 3A'!N$1,0)="","",VLOOKUP($X167,'Table 3A'!$B$10:$G$48,'Table 3A'!N$1,0))</f>
        <v>#N/A</v>
      </c>
      <c r="U167" s="590" t="e">
        <f>IF(VLOOKUP($X167,'Table 3A'!$B$10:$G$48,'Table 3A'!O$1,0)="","",VLOOKUP($X167,'Table 3A'!$B$10:$G$48,'Table 3A'!O$1,0))</f>
        <v>#N/A</v>
      </c>
      <c r="V167" s="590" t="e">
        <f>IF(VLOOKUP($X167,'Table 3A'!$B$10:$G$48,'Table 3A'!P$1,0)="","",VLOOKUP($X167,'Table 3A'!$B$10:$G$48,'Table 3A'!P$1,0))</f>
        <v>#N/A</v>
      </c>
      <c r="W167" s="573"/>
      <c r="X167" s="582" t="str">
        <f t="shared" si="1"/>
        <v>A.N.@@._Z.S13._Z.C.A.F.F.T.S.V._T._T.XDC.N.EDP3</v>
      </c>
      <c r="Y167" s="582"/>
      <c r="Z167" s="582"/>
      <c r="AA167" s="584" t="str">
        <f>IFERROR(+IF(X167=VLOOKUP(X167,'Table 3A'!$B$10:$B$48,1,0),"OK","check!!!!"),"check!!!!")</f>
        <v>check!!!!</v>
      </c>
      <c r="AB167" s="582" t="str">
        <f>IF('Table 3A'!B12=X167,"ok","check!!!!")</f>
        <v>check!!!!</v>
      </c>
      <c r="AC167" s="585"/>
      <c r="AD167" s="586"/>
      <c r="AE167" s="586"/>
      <c r="AF167" s="586"/>
      <c r="AG167" s="586"/>
      <c r="AH167" s="586"/>
      <c r="AI167" s="586"/>
      <c r="AJ167" s="586"/>
      <c r="AK167" s="586"/>
      <c r="AL167" s="586"/>
      <c r="AM167" s="586"/>
      <c r="AN167" s="586"/>
      <c r="AO167" s="586"/>
    </row>
    <row r="168" spans="1:41">
      <c r="A168" s="573" t="s">
        <v>650</v>
      </c>
      <c r="B168" s="573" t="s">
        <v>651</v>
      </c>
      <c r="C168" s="573" t="s">
        <v>652</v>
      </c>
      <c r="D168" s="573" t="s">
        <v>653</v>
      </c>
      <c r="E168" s="573" t="s">
        <v>654</v>
      </c>
      <c r="F168" s="573" t="s">
        <v>653</v>
      </c>
      <c r="G168" s="573" t="s">
        <v>666</v>
      </c>
      <c r="H168" s="573" t="s">
        <v>650</v>
      </c>
      <c r="I168" s="573" t="s">
        <v>671</v>
      </c>
      <c r="J168" s="573" t="s">
        <v>672</v>
      </c>
      <c r="K168" s="573" t="s">
        <v>670</v>
      </c>
      <c r="L168" s="573" t="s">
        <v>657</v>
      </c>
      <c r="M168" s="573" t="s">
        <v>658</v>
      </c>
      <c r="N168" s="573" t="s">
        <v>659</v>
      </c>
      <c r="O168" s="573" t="s">
        <v>659</v>
      </c>
      <c r="P168" s="573" t="s">
        <v>660</v>
      </c>
      <c r="Q168" s="573" t="s">
        <v>651</v>
      </c>
      <c r="R168" s="573" t="s">
        <v>703</v>
      </c>
      <c r="S168" s="590" t="e">
        <f>IF(VLOOKUP($X168,'Table 3A'!$B$10:$G$48,'Table 3A'!M$1,0)="","",VLOOKUP($X168,'Table 3A'!$B$10:$G$48,'Table 3A'!M$1,0))</f>
        <v>#N/A</v>
      </c>
      <c r="T168" s="590" t="e">
        <f>IF(VLOOKUP($X168,'Table 3A'!$B$10:$G$48,'Table 3A'!N$1,0)="","",VLOOKUP($X168,'Table 3A'!$B$10:$G$48,'Table 3A'!N$1,0))</f>
        <v>#N/A</v>
      </c>
      <c r="U168" s="590" t="e">
        <f>IF(VLOOKUP($X168,'Table 3A'!$B$10:$G$48,'Table 3A'!O$1,0)="","",VLOOKUP($X168,'Table 3A'!$B$10:$G$48,'Table 3A'!O$1,0))</f>
        <v>#N/A</v>
      </c>
      <c r="V168" s="590" t="e">
        <f>IF(VLOOKUP($X168,'Table 3A'!$B$10:$G$48,'Table 3A'!P$1,0)="","",VLOOKUP($X168,'Table 3A'!$B$10:$G$48,'Table 3A'!P$1,0))</f>
        <v>#N/A</v>
      </c>
      <c r="W168" s="573"/>
      <c r="X168" s="582" t="str">
        <f t="shared" si="1"/>
        <v>A.N.@@._Z.S13._Z.C.A.F.F2.T.S.V._T._T.XDC.N.EDP3</v>
      </c>
      <c r="Y168" s="582"/>
      <c r="Z168" s="582"/>
      <c r="AA168" s="584" t="str">
        <f>IFERROR(+IF(X168=VLOOKUP(X168,'Table 3A'!$B$10:$B$48,1,0),"OK","check!!!!"),"check!!!!")</f>
        <v>check!!!!</v>
      </c>
      <c r="AB168" s="582" t="str">
        <f>IF('Table 3A'!B13=X168,"ok","check!!!!")</f>
        <v>check!!!!</v>
      </c>
      <c r="AC168" s="585"/>
      <c r="AD168" s="586"/>
      <c r="AE168" s="586"/>
      <c r="AF168" s="586"/>
      <c r="AG168" s="586"/>
      <c r="AH168" s="586"/>
      <c r="AI168" s="586"/>
      <c r="AJ168" s="586"/>
      <c r="AK168" s="586"/>
      <c r="AL168" s="586"/>
      <c r="AM168" s="586"/>
      <c r="AN168" s="586"/>
      <c r="AO168" s="586"/>
    </row>
    <row r="169" spans="1:41">
      <c r="A169" s="573" t="s">
        <v>650</v>
      </c>
      <c r="B169" s="573" t="s">
        <v>651</v>
      </c>
      <c r="C169" s="573" t="s">
        <v>652</v>
      </c>
      <c r="D169" s="573" t="s">
        <v>653</v>
      </c>
      <c r="E169" s="573" t="s">
        <v>654</v>
      </c>
      <c r="F169" s="573" t="s">
        <v>653</v>
      </c>
      <c r="G169" s="573" t="s">
        <v>666</v>
      </c>
      <c r="H169" s="573" t="s">
        <v>650</v>
      </c>
      <c r="I169" s="573" t="s">
        <v>671</v>
      </c>
      <c r="J169" s="573" t="s">
        <v>673</v>
      </c>
      <c r="K169" s="573" t="s">
        <v>670</v>
      </c>
      <c r="L169" s="573" t="s">
        <v>657</v>
      </c>
      <c r="M169" s="573" t="s">
        <v>658</v>
      </c>
      <c r="N169" s="573" t="s">
        <v>659</v>
      </c>
      <c r="O169" s="573" t="s">
        <v>659</v>
      </c>
      <c r="P169" s="573" t="s">
        <v>660</v>
      </c>
      <c r="Q169" s="573" t="s">
        <v>651</v>
      </c>
      <c r="R169" s="573" t="s">
        <v>703</v>
      </c>
      <c r="S169" s="590" t="e">
        <f>IF(VLOOKUP($X169,'Table 3A'!$B$10:$G$48,'Table 3A'!M$1,0)="","",VLOOKUP($X169,'Table 3A'!$B$10:$G$48,'Table 3A'!M$1,0))</f>
        <v>#N/A</v>
      </c>
      <c r="T169" s="590" t="e">
        <f>IF(VLOOKUP($X169,'Table 3A'!$B$10:$G$48,'Table 3A'!N$1,0)="","",VLOOKUP($X169,'Table 3A'!$B$10:$G$48,'Table 3A'!N$1,0))</f>
        <v>#N/A</v>
      </c>
      <c r="U169" s="590" t="e">
        <f>IF(VLOOKUP($X169,'Table 3A'!$B$10:$G$48,'Table 3A'!O$1,0)="","",VLOOKUP($X169,'Table 3A'!$B$10:$G$48,'Table 3A'!O$1,0))</f>
        <v>#N/A</v>
      </c>
      <c r="V169" s="590" t="e">
        <f>IF(VLOOKUP($X169,'Table 3A'!$B$10:$G$48,'Table 3A'!P$1,0)="","",VLOOKUP($X169,'Table 3A'!$B$10:$G$48,'Table 3A'!P$1,0))</f>
        <v>#N/A</v>
      </c>
      <c r="W169" s="573"/>
      <c r="X169" s="582" t="str">
        <f t="shared" si="1"/>
        <v>A.N.@@._Z.S13._Z.C.A.F.F3.T.S.V._T._T.XDC.N.EDP3</v>
      </c>
      <c r="Y169" s="582"/>
      <c r="Z169" s="582"/>
      <c r="AA169" s="584" t="str">
        <f>IFERROR(+IF(X169=VLOOKUP(X169,'Table 3A'!$B$10:$B$48,1,0),"OK","check!!!!"),"check!!!!")</f>
        <v>check!!!!</v>
      </c>
      <c r="AB169" s="582" t="str">
        <f>IF('Table 3A'!B14=X169,"ok","check!!!!")</f>
        <v>check!!!!</v>
      </c>
      <c r="AC169" s="585"/>
      <c r="AD169" s="586"/>
      <c r="AE169" s="586"/>
      <c r="AF169" s="586"/>
      <c r="AG169" s="586"/>
      <c r="AH169" s="586"/>
      <c r="AI169" s="586"/>
      <c r="AJ169" s="586"/>
      <c r="AK169" s="586"/>
      <c r="AL169" s="586"/>
      <c r="AM169" s="586"/>
      <c r="AN169" s="586"/>
      <c r="AO169" s="586"/>
    </row>
    <row r="170" spans="1:41">
      <c r="A170" s="573" t="s">
        <v>650</v>
      </c>
      <c r="B170" s="573" t="s">
        <v>651</v>
      </c>
      <c r="C170" s="573" t="s">
        <v>652</v>
      </c>
      <c r="D170" s="573" t="s">
        <v>653</v>
      </c>
      <c r="E170" s="573" t="s">
        <v>654</v>
      </c>
      <c r="F170" s="573" t="s">
        <v>653</v>
      </c>
      <c r="G170" s="573" t="s">
        <v>666</v>
      </c>
      <c r="H170" s="573" t="s">
        <v>650</v>
      </c>
      <c r="I170" s="573" t="s">
        <v>671</v>
      </c>
      <c r="J170" s="573" t="s">
        <v>674</v>
      </c>
      <c r="K170" s="573" t="s">
        <v>670</v>
      </c>
      <c r="L170" s="573" t="s">
        <v>657</v>
      </c>
      <c r="M170" s="573" t="s">
        <v>658</v>
      </c>
      <c r="N170" s="573" t="s">
        <v>659</v>
      </c>
      <c r="O170" s="573" t="s">
        <v>659</v>
      </c>
      <c r="P170" s="573" t="s">
        <v>660</v>
      </c>
      <c r="Q170" s="573" t="s">
        <v>651</v>
      </c>
      <c r="R170" s="573" t="s">
        <v>703</v>
      </c>
      <c r="S170" s="590" t="e">
        <f>IF(VLOOKUP($X170,'Table 3A'!$B$10:$G$48,'Table 3A'!M$1,0)="","",VLOOKUP($X170,'Table 3A'!$B$10:$G$48,'Table 3A'!M$1,0))</f>
        <v>#N/A</v>
      </c>
      <c r="T170" s="590" t="e">
        <f>IF(VLOOKUP($X170,'Table 3A'!$B$10:$G$48,'Table 3A'!N$1,0)="","",VLOOKUP($X170,'Table 3A'!$B$10:$G$48,'Table 3A'!N$1,0))</f>
        <v>#N/A</v>
      </c>
      <c r="U170" s="590" t="e">
        <f>IF(VLOOKUP($X170,'Table 3A'!$B$10:$G$48,'Table 3A'!O$1,0)="","",VLOOKUP($X170,'Table 3A'!$B$10:$G$48,'Table 3A'!O$1,0))</f>
        <v>#N/A</v>
      </c>
      <c r="V170" s="590" t="e">
        <f>IF(VLOOKUP($X170,'Table 3A'!$B$10:$G$48,'Table 3A'!P$1,0)="","",VLOOKUP($X170,'Table 3A'!$B$10:$G$48,'Table 3A'!P$1,0))</f>
        <v>#N/A</v>
      </c>
      <c r="W170" s="573"/>
      <c r="X170" s="582" t="str">
        <f t="shared" si="1"/>
        <v>A.N.@@._Z.S13._Z.C.A.F.F4.T.S.V._T._T.XDC.N.EDP3</v>
      </c>
      <c r="Y170" s="582"/>
      <c r="Z170" s="582"/>
      <c r="AA170" s="584" t="str">
        <f>IFERROR(+IF(X170=VLOOKUP(X170,'Table 3A'!$B$10:$B$48,1,0),"OK","check!!!!"),"check!!!!")</f>
        <v>check!!!!</v>
      </c>
      <c r="AB170" s="582" t="str">
        <f>IF('Table 3A'!B15=X170,"ok","check!!!!")</f>
        <v>check!!!!</v>
      </c>
      <c r="AC170" s="585"/>
      <c r="AD170" s="586"/>
      <c r="AE170" s="586"/>
      <c r="AF170" s="586"/>
      <c r="AG170" s="586"/>
      <c r="AH170" s="586"/>
      <c r="AI170" s="586"/>
      <c r="AJ170" s="586"/>
      <c r="AK170" s="586"/>
      <c r="AL170" s="586"/>
      <c r="AM170" s="586"/>
      <c r="AN170" s="586"/>
      <c r="AO170" s="586"/>
    </row>
    <row r="171" spans="1:41">
      <c r="A171" s="573" t="s">
        <v>650</v>
      </c>
      <c r="B171" s="573" t="s">
        <v>651</v>
      </c>
      <c r="C171" s="573" t="s">
        <v>652</v>
      </c>
      <c r="D171" s="573" t="s">
        <v>653</v>
      </c>
      <c r="E171" s="573" t="s">
        <v>654</v>
      </c>
      <c r="F171" s="573" t="s">
        <v>653</v>
      </c>
      <c r="G171" s="573" t="s">
        <v>666</v>
      </c>
      <c r="H171" s="573" t="s">
        <v>682</v>
      </c>
      <c r="I171" s="573" t="s">
        <v>671</v>
      </c>
      <c r="J171" s="573" t="s">
        <v>674</v>
      </c>
      <c r="K171" s="573" t="s">
        <v>670</v>
      </c>
      <c r="L171" s="573" t="s">
        <v>657</v>
      </c>
      <c r="M171" s="573" t="s">
        <v>658</v>
      </c>
      <c r="N171" s="573" t="s">
        <v>659</v>
      </c>
      <c r="O171" s="573" t="s">
        <v>659</v>
      </c>
      <c r="P171" s="573" t="s">
        <v>660</v>
      </c>
      <c r="Q171" s="573" t="s">
        <v>651</v>
      </c>
      <c r="R171" s="573" t="s">
        <v>703</v>
      </c>
      <c r="S171" s="590" t="e">
        <f>IF(VLOOKUP($X171,'Table 3A'!$B$10:$G$48,'Table 3A'!M$1,0)="","",VLOOKUP($X171,'Table 3A'!$B$10:$G$48,'Table 3A'!M$1,0))</f>
        <v>#N/A</v>
      </c>
      <c r="T171" s="590" t="e">
        <f>IF(VLOOKUP($X171,'Table 3A'!$B$10:$G$48,'Table 3A'!N$1,0)="","",VLOOKUP($X171,'Table 3A'!$B$10:$G$48,'Table 3A'!N$1,0))</f>
        <v>#N/A</v>
      </c>
      <c r="U171" s="590" t="e">
        <f>IF(VLOOKUP($X171,'Table 3A'!$B$10:$G$48,'Table 3A'!O$1,0)="","",VLOOKUP($X171,'Table 3A'!$B$10:$G$48,'Table 3A'!O$1,0))</f>
        <v>#N/A</v>
      </c>
      <c r="V171" s="590" t="e">
        <f>IF(VLOOKUP($X171,'Table 3A'!$B$10:$G$48,'Table 3A'!P$1,0)="","",VLOOKUP($X171,'Table 3A'!$B$10:$G$48,'Table 3A'!P$1,0))</f>
        <v>#N/A</v>
      </c>
      <c r="W171" s="573"/>
      <c r="X171" s="582" t="str">
        <f t="shared" si="1"/>
        <v>A.N.@@._Z.S13._Z.C.AI.F.F4.T.S.V._T._T.XDC.N.EDP3</v>
      </c>
      <c r="Y171" s="582"/>
      <c r="Z171" s="582"/>
      <c r="AA171" s="584" t="str">
        <f>IFERROR(+IF(X171=VLOOKUP(X171,'Table 3A'!$B$10:$B$48,1,0),"OK","check!!!!"),"check!!!!")</f>
        <v>check!!!!</v>
      </c>
      <c r="AB171" s="582" t="str">
        <f>IF('Table 3A'!B16=X171,"ok","check!!!!")</f>
        <v>check!!!!</v>
      </c>
      <c r="AC171" s="585"/>
      <c r="AD171" s="586"/>
      <c r="AE171" s="586"/>
      <c r="AF171" s="586"/>
      <c r="AG171" s="586"/>
      <c r="AH171" s="586"/>
      <c r="AI171" s="586"/>
      <c r="AJ171" s="586"/>
      <c r="AK171" s="586"/>
      <c r="AL171" s="586"/>
      <c r="AM171" s="586"/>
      <c r="AN171" s="586"/>
      <c r="AO171" s="586"/>
    </row>
    <row r="172" spans="1:41">
      <c r="A172" s="573" t="s">
        <v>650</v>
      </c>
      <c r="B172" s="573" t="s">
        <v>651</v>
      </c>
      <c r="C172" s="573" t="s">
        <v>652</v>
      </c>
      <c r="D172" s="573" t="s">
        <v>653</v>
      </c>
      <c r="E172" s="573" t="s">
        <v>654</v>
      </c>
      <c r="F172" s="573" t="s">
        <v>653</v>
      </c>
      <c r="G172" s="573" t="s">
        <v>666</v>
      </c>
      <c r="H172" s="573" t="s">
        <v>683</v>
      </c>
      <c r="I172" s="573" t="s">
        <v>671</v>
      </c>
      <c r="J172" s="573" t="s">
        <v>674</v>
      </c>
      <c r="K172" s="573" t="s">
        <v>670</v>
      </c>
      <c r="L172" s="573" t="s">
        <v>657</v>
      </c>
      <c r="M172" s="573" t="s">
        <v>658</v>
      </c>
      <c r="N172" s="573" t="s">
        <v>659</v>
      </c>
      <c r="O172" s="573" t="s">
        <v>659</v>
      </c>
      <c r="P172" s="573" t="s">
        <v>660</v>
      </c>
      <c r="Q172" s="573" t="s">
        <v>651</v>
      </c>
      <c r="R172" s="573" t="s">
        <v>703</v>
      </c>
      <c r="S172" s="590" t="e">
        <f>IF(VLOOKUP($X172,'Table 3A'!$B$10:$G$48,'Table 3A'!M$1,0)="","",VLOOKUP($X172,'Table 3A'!$B$10:$G$48,'Table 3A'!M$1,0))</f>
        <v>#N/A</v>
      </c>
      <c r="T172" s="590" t="e">
        <f>IF(VLOOKUP($X172,'Table 3A'!$B$10:$G$48,'Table 3A'!N$1,0)="","",VLOOKUP($X172,'Table 3A'!$B$10:$G$48,'Table 3A'!N$1,0))</f>
        <v>#N/A</v>
      </c>
      <c r="U172" s="590" t="e">
        <f>IF(VLOOKUP($X172,'Table 3A'!$B$10:$G$48,'Table 3A'!O$1,0)="","",VLOOKUP($X172,'Table 3A'!$B$10:$G$48,'Table 3A'!O$1,0))</f>
        <v>#N/A</v>
      </c>
      <c r="V172" s="590" t="e">
        <f>IF(VLOOKUP($X172,'Table 3A'!$B$10:$G$48,'Table 3A'!P$1,0)="","",VLOOKUP($X172,'Table 3A'!$B$10:$G$48,'Table 3A'!P$1,0))</f>
        <v>#N/A</v>
      </c>
      <c r="W172" s="573"/>
      <c r="X172" s="582" t="str">
        <f t="shared" si="1"/>
        <v>A.N.@@._Z.S13._Z.C.AD.F.F4.T.S.V._T._T.XDC.N.EDP3</v>
      </c>
      <c r="Y172" s="582"/>
      <c r="Z172" s="582"/>
      <c r="AA172" s="584" t="str">
        <f>IFERROR(+IF(X172=VLOOKUP(X172,'Table 3A'!$B$10:$B$48,1,0),"OK","check!!!!"),"check!!!!")</f>
        <v>check!!!!</v>
      </c>
      <c r="AB172" s="582" t="str">
        <f>IF('Table 3A'!B17=X172,"ok","check!!!!")</f>
        <v>check!!!!</v>
      </c>
      <c r="AC172" s="585"/>
      <c r="AD172" s="586"/>
      <c r="AE172" s="586"/>
      <c r="AF172" s="586"/>
      <c r="AG172" s="586"/>
      <c r="AH172" s="586"/>
      <c r="AI172" s="586"/>
      <c r="AJ172" s="586"/>
      <c r="AK172" s="586"/>
      <c r="AL172" s="586"/>
      <c r="AM172" s="586"/>
      <c r="AN172" s="586"/>
      <c r="AO172" s="586"/>
    </row>
    <row r="173" spans="1:41">
      <c r="A173" s="573" t="s">
        <v>650</v>
      </c>
      <c r="B173" s="573" t="s">
        <v>651</v>
      </c>
      <c r="C173" s="573" t="s">
        <v>652</v>
      </c>
      <c r="D173" s="573" t="s">
        <v>653</v>
      </c>
      <c r="E173" s="573" t="s">
        <v>654</v>
      </c>
      <c r="F173" s="573" t="s">
        <v>653</v>
      </c>
      <c r="G173" s="573" t="s">
        <v>666</v>
      </c>
      <c r="H173" s="573" t="s">
        <v>650</v>
      </c>
      <c r="I173" s="573" t="s">
        <v>671</v>
      </c>
      <c r="J173" s="573" t="s">
        <v>674</v>
      </c>
      <c r="K173" s="573" t="s">
        <v>657</v>
      </c>
      <c r="L173" s="573" t="s">
        <v>657</v>
      </c>
      <c r="M173" s="573" t="s">
        <v>658</v>
      </c>
      <c r="N173" s="573" t="s">
        <v>659</v>
      </c>
      <c r="O173" s="573" t="s">
        <v>659</v>
      </c>
      <c r="P173" s="573" t="s">
        <v>660</v>
      </c>
      <c r="Q173" s="573" t="s">
        <v>651</v>
      </c>
      <c r="R173" s="573" t="s">
        <v>703</v>
      </c>
      <c r="S173" s="590" t="e">
        <f>IF(VLOOKUP($X173,'Table 3A'!$B$10:$G$48,'Table 3A'!M$1,0)="","",VLOOKUP($X173,'Table 3A'!$B$10:$G$48,'Table 3A'!M$1,0))</f>
        <v>#N/A</v>
      </c>
      <c r="T173" s="590" t="e">
        <f>IF(VLOOKUP($X173,'Table 3A'!$B$10:$G$48,'Table 3A'!N$1,0)="","",VLOOKUP($X173,'Table 3A'!$B$10:$G$48,'Table 3A'!N$1,0))</f>
        <v>#N/A</v>
      </c>
      <c r="U173" s="590" t="e">
        <f>IF(VLOOKUP($X173,'Table 3A'!$B$10:$G$48,'Table 3A'!O$1,0)="","",VLOOKUP($X173,'Table 3A'!$B$10:$G$48,'Table 3A'!O$1,0))</f>
        <v>#N/A</v>
      </c>
      <c r="V173" s="590" t="e">
        <f>IF(VLOOKUP($X173,'Table 3A'!$B$10:$G$48,'Table 3A'!P$1,0)="","",VLOOKUP($X173,'Table 3A'!$B$10:$G$48,'Table 3A'!P$1,0))</f>
        <v>#N/A</v>
      </c>
      <c r="W173" s="573"/>
      <c r="X173" s="582" t="str">
        <f t="shared" si="1"/>
        <v>A.N.@@._Z.S13._Z.C.A.F.F4.S.S.V._T._T.XDC.N.EDP3</v>
      </c>
      <c r="Y173" s="582"/>
      <c r="Z173" s="582"/>
      <c r="AA173" s="584" t="str">
        <f>IFERROR(+IF(X173=VLOOKUP(X173,'Table 3A'!$B$10:$B$48,1,0),"OK","check!!!!"),"check!!!!")</f>
        <v>check!!!!</v>
      </c>
      <c r="AB173" s="582" t="str">
        <f>IF('Table 3A'!B18=X173,"ok","check!!!!")</f>
        <v>check!!!!</v>
      </c>
      <c r="AC173" s="585"/>
      <c r="AD173" s="586"/>
      <c r="AE173" s="586"/>
      <c r="AF173" s="586"/>
      <c r="AG173" s="586"/>
      <c r="AH173" s="586"/>
      <c r="AI173" s="586"/>
      <c r="AJ173" s="586"/>
      <c r="AK173" s="586"/>
      <c r="AL173" s="586"/>
      <c r="AM173" s="586"/>
      <c r="AN173" s="586"/>
      <c r="AO173" s="586"/>
    </row>
    <row r="174" spans="1:41">
      <c r="A174" s="573" t="s">
        <v>650</v>
      </c>
      <c r="B174" s="573" t="s">
        <v>651</v>
      </c>
      <c r="C174" s="573" t="s">
        <v>652</v>
      </c>
      <c r="D174" s="573" t="s">
        <v>653</v>
      </c>
      <c r="E174" s="573" t="s">
        <v>654</v>
      </c>
      <c r="F174" s="573" t="s">
        <v>653</v>
      </c>
      <c r="G174" s="573" t="s">
        <v>666</v>
      </c>
      <c r="H174" s="573" t="s">
        <v>650</v>
      </c>
      <c r="I174" s="573" t="s">
        <v>671</v>
      </c>
      <c r="J174" s="573" t="s">
        <v>674</v>
      </c>
      <c r="K174" s="573" t="s">
        <v>667</v>
      </c>
      <c r="L174" s="573" t="s">
        <v>657</v>
      </c>
      <c r="M174" s="573" t="s">
        <v>658</v>
      </c>
      <c r="N174" s="573" t="s">
        <v>659</v>
      </c>
      <c r="O174" s="573" t="s">
        <v>659</v>
      </c>
      <c r="P174" s="573" t="s">
        <v>660</v>
      </c>
      <c r="Q174" s="573" t="s">
        <v>651</v>
      </c>
      <c r="R174" s="573" t="s">
        <v>703</v>
      </c>
      <c r="S174" s="590" t="e">
        <f>IF(VLOOKUP($X174,'Table 3A'!$B$10:$G$48,'Table 3A'!M$1,0)="","",VLOOKUP($X174,'Table 3A'!$B$10:$G$48,'Table 3A'!M$1,0))</f>
        <v>#N/A</v>
      </c>
      <c r="T174" s="590" t="e">
        <f>IF(VLOOKUP($X174,'Table 3A'!$B$10:$G$48,'Table 3A'!N$1,0)="","",VLOOKUP($X174,'Table 3A'!$B$10:$G$48,'Table 3A'!N$1,0))</f>
        <v>#N/A</v>
      </c>
      <c r="U174" s="590" t="e">
        <f>IF(VLOOKUP($X174,'Table 3A'!$B$10:$G$48,'Table 3A'!O$1,0)="","",VLOOKUP($X174,'Table 3A'!$B$10:$G$48,'Table 3A'!O$1,0))</f>
        <v>#N/A</v>
      </c>
      <c r="V174" s="590" t="e">
        <f>IF(VLOOKUP($X174,'Table 3A'!$B$10:$G$48,'Table 3A'!P$1,0)="","",VLOOKUP($X174,'Table 3A'!$B$10:$G$48,'Table 3A'!P$1,0))</f>
        <v>#N/A</v>
      </c>
      <c r="W174" s="573"/>
      <c r="X174" s="582" t="str">
        <f t="shared" si="1"/>
        <v>A.N.@@._Z.S13._Z.C.A.F.F4.L.S.V._T._T.XDC.N.EDP3</v>
      </c>
      <c r="Y174" s="582"/>
      <c r="Z174" s="582"/>
      <c r="AA174" s="584" t="str">
        <f>IFERROR(+IF(X174=VLOOKUP(X174,'Table 3A'!$B$10:$B$48,1,0),"OK","check!!!!"),"check!!!!")</f>
        <v>check!!!!</v>
      </c>
      <c r="AB174" s="582" t="str">
        <f>IF('Table 3A'!B19=X174,"ok","check!!!!")</f>
        <v>check!!!!</v>
      </c>
      <c r="AC174" s="585"/>
      <c r="AD174" s="586"/>
      <c r="AE174" s="586"/>
      <c r="AF174" s="586"/>
      <c r="AG174" s="586"/>
      <c r="AH174" s="586"/>
      <c r="AI174" s="586"/>
      <c r="AJ174" s="586"/>
      <c r="AK174" s="586"/>
      <c r="AL174" s="586"/>
      <c r="AM174" s="586"/>
      <c r="AN174" s="586"/>
      <c r="AO174" s="586"/>
    </row>
    <row r="175" spans="1:41">
      <c r="A175" s="573" t="s">
        <v>650</v>
      </c>
      <c r="B175" s="573" t="s">
        <v>651</v>
      </c>
      <c r="C175" s="573" t="s">
        <v>652</v>
      </c>
      <c r="D175" s="573" t="s">
        <v>653</v>
      </c>
      <c r="E175" s="573" t="s">
        <v>654</v>
      </c>
      <c r="F175" s="573" t="s">
        <v>653</v>
      </c>
      <c r="G175" s="573" t="s">
        <v>666</v>
      </c>
      <c r="H175" s="573" t="s">
        <v>682</v>
      </c>
      <c r="I175" s="573" t="s">
        <v>671</v>
      </c>
      <c r="J175" s="573" t="s">
        <v>674</v>
      </c>
      <c r="K175" s="573" t="s">
        <v>667</v>
      </c>
      <c r="L175" s="573" t="s">
        <v>657</v>
      </c>
      <c r="M175" s="573" t="s">
        <v>658</v>
      </c>
      <c r="N175" s="573" t="s">
        <v>659</v>
      </c>
      <c r="O175" s="573" t="s">
        <v>659</v>
      </c>
      <c r="P175" s="573" t="s">
        <v>660</v>
      </c>
      <c r="Q175" s="573" t="s">
        <v>651</v>
      </c>
      <c r="R175" s="573" t="s">
        <v>703</v>
      </c>
      <c r="S175" s="590" t="e">
        <f>IF(VLOOKUP($X175,'Table 3A'!$B$10:$G$48,'Table 3A'!M$1,0)="","",VLOOKUP($X175,'Table 3A'!$B$10:$G$48,'Table 3A'!M$1,0))</f>
        <v>#N/A</v>
      </c>
      <c r="T175" s="590" t="e">
        <f>IF(VLOOKUP($X175,'Table 3A'!$B$10:$G$48,'Table 3A'!N$1,0)="","",VLOOKUP($X175,'Table 3A'!$B$10:$G$48,'Table 3A'!N$1,0))</f>
        <v>#N/A</v>
      </c>
      <c r="U175" s="590" t="e">
        <f>IF(VLOOKUP($X175,'Table 3A'!$B$10:$G$48,'Table 3A'!O$1,0)="","",VLOOKUP($X175,'Table 3A'!$B$10:$G$48,'Table 3A'!O$1,0))</f>
        <v>#N/A</v>
      </c>
      <c r="V175" s="590" t="e">
        <f>IF(VLOOKUP($X175,'Table 3A'!$B$10:$G$48,'Table 3A'!P$1,0)="","",VLOOKUP($X175,'Table 3A'!$B$10:$G$48,'Table 3A'!P$1,0))</f>
        <v>#N/A</v>
      </c>
      <c r="W175" s="573"/>
      <c r="X175" s="582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82"/>
      <c r="Z175" s="582"/>
      <c r="AA175" s="584" t="str">
        <f>IFERROR(+IF(X175=VLOOKUP(X175,'Table 3A'!$B$10:$B$48,1,0),"OK","check!!!!"),"check!!!!")</f>
        <v>check!!!!</v>
      </c>
      <c r="AB175" s="582" t="str">
        <f>IF('Table 3A'!B20=X175,"ok","check!!!!")</f>
        <v>check!!!!</v>
      </c>
      <c r="AC175" s="585"/>
      <c r="AD175" s="586"/>
      <c r="AE175" s="586"/>
      <c r="AF175" s="586"/>
      <c r="AG175" s="586"/>
      <c r="AH175" s="586"/>
      <c r="AI175" s="586"/>
      <c r="AJ175" s="586"/>
      <c r="AK175" s="586"/>
      <c r="AL175" s="586"/>
      <c r="AM175" s="586"/>
      <c r="AN175" s="586"/>
      <c r="AO175" s="586"/>
    </row>
    <row r="176" spans="1:41">
      <c r="A176" s="573" t="s">
        <v>650</v>
      </c>
      <c r="B176" s="573" t="s">
        <v>651</v>
      </c>
      <c r="C176" s="573" t="s">
        <v>652</v>
      </c>
      <c r="D176" s="573" t="s">
        <v>653</v>
      </c>
      <c r="E176" s="573" t="s">
        <v>654</v>
      </c>
      <c r="F176" s="573" t="s">
        <v>653</v>
      </c>
      <c r="G176" s="573" t="s">
        <v>666</v>
      </c>
      <c r="H176" s="573" t="s">
        <v>683</v>
      </c>
      <c r="I176" s="573" t="s">
        <v>671</v>
      </c>
      <c r="J176" s="573" t="s">
        <v>674</v>
      </c>
      <c r="K176" s="573" t="s">
        <v>667</v>
      </c>
      <c r="L176" s="573" t="s">
        <v>657</v>
      </c>
      <c r="M176" s="573" t="s">
        <v>658</v>
      </c>
      <c r="N176" s="573" t="s">
        <v>659</v>
      </c>
      <c r="O176" s="573" t="s">
        <v>659</v>
      </c>
      <c r="P176" s="573" t="s">
        <v>660</v>
      </c>
      <c r="Q176" s="573" t="s">
        <v>651</v>
      </c>
      <c r="R176" s="573" t="s">
        <v>703</v>
      </c>
      <c r="S176" s="590" t="e">
        <f>IF(VLOOKUP($X176,'Table 3A'!$B$10:$G$48,'Table 3A'!M$1,0)="","",VLOOKUP($X176,'Table 3A'!$B$10:$G$48,'Table 3A'!M$1,0))</f>
        <v>#N/A</v>
      </c>
      <c r="T176" s="590" t="e">
        <f>IF(VLOOKUP($X176,'Table 3A'!$B$10:$G$48,'Table 3A'!N$1,0)="","",VLOOKUP($X176,'Table 3A'!$B$10:$G$48,'Table 3A'!N$1,0))</f>
        <v>#N/A</v>
      </c>
      <c r="U176" s="590" t="e">
        <f>IF(VLOOKUP($X176,'Table 3A'!$B$10:$G$48,'Table 3A'!O$1,0)="","",VLOOKUP($X176,'Table 3A'!$B$10:$G$48,'Table 3A'!O$1,0))</f>
        <v>#N/A</v>
      </c>
      <c r="V176" s="590" t="e">
        <f>IF(VLOOKUP($X176,'Table 3A'!$B$10:$G$48,'Table 3A'!P$1,0)="","",VLOOKUP($X176,'Table 3A'!$B$10:$G$48,'Table 3A'!P$1,0))</f>
        <v>#N/A</v>
      </c>
      <c r="W176" s="573"/>
      <c r="X176" s="582" t="str">
        <f t="shared" si="2"/>
        <v>A.N.@@._Z.S13._Z.C.AD.F.F4.L.S.V._T._T.XDC.N.EDP3</v>
      </c>
      <c r="Y176" s="582"/>
      <c r="Z176" s="582"/>
      <c r="AA176" s="584" t="str">
        <f>IFERROR(+IF(X176=VLOOKUP(X176,'Table 3A'!$B$10:$B$48,1,0),"OK","check!!!!"),"check!!!!")</f>
        <v>check!!!!</v>
      </c>
      <c r="AB176" s="582" t="str">
        <f>IF('Table 3A'!B21=X176,"ok","check!!!!")</f>
        <v>check!!!!</v>
      </c>
      <c r="AC176" s="585"/>
      <c r="AD176" s="586"/>
      <c r="AE176" s="586"/>
      <c r="AF176" s="586"/>
      <c r="AG176" s="586"/>
      <c r="AH176" s="586"/>
      <c r="AI176" s="586"/>
      <c r="AJ176" s="586"/>
      <c r="AK176" s="586"/>
      <c r="AL176" s="586"/>
      <c r="AM176" s="586"/>
      <c r="AN176" s="586"/>
      <c r="AO176" s="586"/>
    </row>
    <row r="177" spans="1:41">
      <c r="A177" s="573" t="s">
        <v>650</v>
      </c>
      <c r="B177" s="573" t="s">
        <v>651</v>
      </c>
      <c r="C177" s="573" t="s">
        <v>652</v>
      </c>
      <c r="D177" s="573" t="s">
        <v>653</v>
      </c>
      <c r="E177" s="573" t="s">
        <v>654</v>
      </c>
      <c r="F177" s="573" t="s">
        <v>653</v>
      </c>
      <c r="G177" s="573" t="s">
        <v>666</v>
      </c>
      <c r="H177" s="573" t="s">
        <v>650</v>
      </c>
      <c r="I177" s="573" t="s">
        <v>671</v>
      </c>
      <c r="J177" s="573" t="s">
        <v>684</v>
      </c>
      <c r="K177" s="573" t="s">
        <v>670</v>
      </c>
      <c r="L177" s="573" t="s">
        <v>657</v>
      </c>
      <c r="M177" s="573" t="s">
        <v>658</v>
      </c>
      <c r="N177" s="573" t="s">
        <v>659</v>
      </c>
      <c r="O177" s="573" t="s">
        <v>659</v>
      </c>
      <c r="P177" s="573" t="s">
        <v>660</v>
      </c>
      <c r="Q177" s="573" t="s">
        <v>651</v>
      </c>
      <c r="R177" s="573" t="s">
        <v>703</v>
      </c>
      <c r="S177" s="590" t="e">
        <f>IF(VLOOKUP($X177,'Table 3A'!$B$10:$G$48,'Table 3A'!M$1,0)="","",VLOOKUP($X177,'Table 3A'!$B$10:$G$48,'Table 3A'!M$1,0))</f>
        <v>#N/A</v>
      </c>
      <c r="T177" s="590" t="e">
        <f>IF(VLOOKUP($X177,'Table 3A'!$B$10:$G$48,'Table 3A'!N$1,0)="","",VLOOKUP($X177,'Table 3A'!$B$10:$G$48,'Table 3A'!N$1,0))</f>
        <v>#N/A</v>
      </c>
      <c r="U177" s="590" t="e">
        <f>IF(VLOOKUP($X177,'Table 3A'!$B$10:$G$48,'Table 3A'!O$1,0)="","",VLOOKUP($X177,'Table 3A'!$B$10:$G$48,'Table 3A'!O$1,0))</f>
        <v>#N/A</v>
      </c>
      <c r="V177" s="590" t="e">
        <f>IF(VLOOKUP($X177,'Table 3A'!$B$10:$G$48,'Table 3A'!P$1,0)="","",VLOOKUP($X177,'Table 3A'!$B$10:$G$48,'Table 3A'!P$1,0))</f>
        <v>#N/A</v>
      </c>
      <c r="W177" s="573"/>
      <c r="X177" s="582" t="str">
        <f t="shared" si="2"/>
        <v>A.N.@@._Z.S13._Z.C.A.F.F5.T.S.V._T._T.XDC.N.EDP3</v>
      </c>
      <c r="Y177" s="582"/>
      <c r="Z177" s="582"/>
      <c r="AA177" s="584" t="str">
        <f>IFERROR(+IF(X177=VLOOKUP(X177,'Table 3A'!$B$10:$B$48,1,0),"OK","check!!!!"),"check!!!!")</f>
        <v>check!!!!</v>
      </c>
      <c r="AB177" s="582" t="str">
        <f>IF('Table 3A'!B22=X177,"ok","check!!!!")</f>
        <v>check!!!!</v>
      </c>
      <c r="AC177" s="585"/>
      <c r="AD177" s="586"/>
      <c r="AE177" s="586"/>
      <c r="AF177" s="586"/>
      <c r="AG177" s="586"/>
      <c r="AH177" s="586"/>
      <c r="AI177" s="586"/>
      <c r="AJ177" s="586"/>
      <c r="AK177" s="586"/>
      <c r="AL177" s="586"/>
      <c r="AM177" s="586"/>
      <c r="AN177" s="586"/>
      <c r="AO177" s="586"/>
    </row>
    <row r="178" spans="1:41">
      <c r="A178" s="573" t="s">
        <v>650</v>
      </c>
      <c r="B178" s="573" t="s">
        <v>651</v>
      </c>
      <c r="C178" s="573" t="s">
        <v>652</v>
      </c>
      <c r="D178" s="573" t="s">
        <v>653</v>
      </c>
      <c r="E178" s="573" t="s">
        <v>654</v>
      </c>
      <c r="F178" s="573" t="s">
        <v>653</v>
      </c>
      <c r="G178" s="573" t="s">
        <v>666</v>
      </c>
      <c r="H178" s="573" t="s">
        <v>650</v>
      </c>
      <c r="I178" s="573" t="s">
        <v>671</v>
      </c>
      <c r="J178" s="573" t="s">
        <v>704</v>
      </c>
      <c r="K178" s="573" t="s">
        <v>670</v>
      </c>
      <c r="L178" s="573" t="s">
        <v>657</v>
      </c>
      <c r="M178" s="573" t="s">
        <v>658</v>
      </c>
      <c r="N178" s="573" t="s">
        <v>659</v>
      </c>
      <c r="O178" s="573" t="s">
        <v>659</v>
      </c>
      <c r="P178" s="573" t="s">
        <v>660</v>
      </c>
      <c r="Q178" s="573" t="s">
        <v>651</v>
      </c>
      <c r="R178" s="573" t="s">
        <v>703</v>
      </c>
      <c r="S178" s="590" t="e">
        <f>IF(VLOOKUP($X178,'Table 3A'!$B$10:$G$48,'Table 3A'!M$1,0)="","",VLOOKUP($X178,'Table 3A'!$B$10:$G$48,'Table 3A'!M$1,0))</f>
        <v>#N/A</v>
      </c>
      <c r="T178" s="590" t="e">
        <f>IF(VLOOKUP($X178,'Table 3A'!$B$10:$G$48,'Table 3A'!N$1,0)="","",VLOOKUP($X178,'Table 3A'!$B$10:$G$48,'Table 3A'!N$1,0))</f>
        <v>#N/A</v>
      </c>
      <c r="U178" s="590" t="e">
        <f>IF(VLOOKUP($X178,'Table 3A'!$B$10:$G$48,'Table 3A'!O$1,0)="","",VLOOKUP($X178,'Table 3A'!$B$10:$G$48,'Table 3A'!O$1,0))</f>
        <v>#N/A</v>
      </c>
      <c r="V178" s="590" t="e">
        <f>IF(VLOOKUP($X178,'Table 3A'!$B$10:$G$48,'Table 3A'!P$1,0)="","",VLOOKUP($X178,'Table 3A'!$B$10:$G$48,'Table 3A'!P$1,0))</f>
        <v>#N/A</v>
      </c>
      <c r="W178" s="573"/>
      <c r="X178" s="582" t="str">
        <f t="shared" si="2"/>
        <v>A.N.@@._Z.S13._Z.C.A.F.F5PN.T.S.V._T._T.XDC.N.EDP3</v>
      </c>
      <c r="Y178" s="582"/>
      <c r="Z178" s="582"/>
      <c r="AA178" s="584" t="str">
        <f>IFERROR(+IF(X178=VLOOKUP(X178,'Table 3A'!$B$10:$B$48,1,0),"OK","check!!!!"),"check!!!!")</f>
        <v>check!!!!</v>
      </c>
      <c r="AB178" s="582" t="str">
        <f>IF('Table 3A'!B23=X178,"ok","check!!!!")</f>
        <v>check!!!!</v>
      </c>
      <c r="AC178" s="585"/>
      <c r="AD178" s="586"/>
      <c r="AE178" s="586"/>
      <c r="AF178" s="586"/>
      <c r="AG178" s="586"/>
      <c r="AH178" s="586"/>
      <c r="AI178" s="586"/>
      <c r="AJ178" s="586"/>
      <c r="AK178" s="586"/>
      <c r="AL178" s="586"/>
      <c r="AM178" s="586"/>
      <c r="AN178" s="586"/>
      <c r="AO178" s="586"/>
    </row>
    <row r="179" spans="1:41">
      <c r="A179" s="573" t="s">
        <v>650</v>
      </c>
      <c r="B179" s="573" t="s">
        <v>651</v>
      </c>
      <c r="C179" s="573" t="s">
        <v>652</v>
      </c>
      <c r="D179" s="573" t="s">
        <v>653</v>
      </c>
      <c r="E179" s="573" t="s">
        <v>654</v>
      </c>
      <c r="F179" s="573" t="s">
        <v>653</v>
      </c>
      <c r="G179" s="573" t="s">
        <v>666</v>
      </c>
      <c r="H179" s="573" t="s">
        <v>650</v>
      </c>
      <c r="I179" s="573" t="s">
        <v>671</v>
      </c>
      <c r="J179" s="573" t="s">
        <v>705</v>
      </c>
      <c r="K179" s="573" t="s">
        <v>670</v>
      </c>
      <c r="L179" s="573" t="s">
        <v>657</v>
      </c>
      <c r="M179" s="573" t="s">
        <v>658</v>
      </c>
      <c r="N179" s="573" t="s">
        <v>659</v>
      </c>
      <c r="O179" s="573" t="s">
        <v>659</v>
      </c>
      <c r="P179" s="573" t="s">
        <v>660</v>
      </c>
      <c r="Q179" s="573" t="s">
        <v>651</v>
      </c>
      <c r="R179" s="573" t="s">
        <v>703</v>
      </c>
      <c r="S179" s="590" t="e">
        <f>IF(VLOOKUP($X179,'Table 3A'!$B$10:$G$48,'Table 3A'!M$1,0)="","",VLOOKUP($X179,'Table 3A'!$B$10:$G$48,'Table 3A'!M$1,0))</f>
        <v>#N/A</v>
      </c>
      <c r="T179" s="590" t="e">
        <f>IF(VLOOKUP($X179,'Table 3A'!$B$10:$G$48,'Table 3A'!N$1,0)="","",VLOOKUP($X179,'Table 3A'!$B$10:$G$48,'Table 3A'!N$1,0))</f>
        <v>#N/A</v>
      </c>
      <c r="U179" s="590" t="e">
        <f>IF(VLOOKUP($X179,'Table 3A'!$B$10:$G$48,'Table 3A'!O$1,0)="","",VLOOKUP($X179,'Table 3A'!$B$10:$G$48,'Table 3A'!O$1,0))</f>
        <v>#N/A</v>
      </c>
      <c r="V179" s="590" t="e">
        <f>IF(VLOOKUP($X179,'Table 3A'!$B$10:$G$48,'Table 3A'!P$1,0)="","",VLOOKUP($X179,'Table 3A'!$B$10:$G$48,'Table 3A'!P$1,0))</f>
        <v>#N/A</v>
      </c>
      <c r="W179" s="573"/>
      <c r="X179" s="582" t="str">
        <f t="shared" si="2"/>
        <v>A.N.@@._Z.S13._Z.C.A.F.F5OP.T.S.V._T._T.XDC.N.EDP3</v>
      </c>
      <c r="Y179" s="582"/>
      <c r="Z179" s="582"/>
      <c r="AA179" s="584" t="str">
        <f>IFERROR(+IF(X179=VLOOKUP(X179,'Table 3A'!$B$10:$B$48,1,0),"OK","check!!!!"),"check!!!!")</f>
        <v>check!!!!</v>
      </c>
      <c r="AB179" s="582" t="str">
        <f>IF('Table 3A'!B24=X179,"ok","check!!!!")</f>
        <v>check!!!!</v>
      </c>
      <c r="AC179" s="585"/>
      <c r="AD179" s="586"/>
      <c r="AE179" s="586"/>
      <c r="AF179" s="586"/>
      <c r="AG179" s="586"/>
      <c r="AH179" s="586"/>
      <c r="AI179" s="586"/>
      <c r="AJ179" s="586"/>
      <c r="AK179" s="586"/>
      <c r="AL179" s="586"/>
      <c r="AM179" s="586"/>
      <c r="AN179" s="586"/>
      <c r="AO179" s="586"/>
    </row>
    <row r="180" spans="1:41">
      <c r="A180" s="573" t="s">
        <v>650</v>
      </c>
      <c r="B180" s="573" t="s">
        <v>651</v>
      </c>
      <c r="C180" s="573" t="s">
        <v>652</v>
      </c>
      <c r="D180" s="573" t="s">
        <v>653</v>
      </c>
      <c r="E180" s="573" t="s">
        <v>654</v>
      </c>
      <c r="F180" s="573" t="s">
        <v>653</v>
      </c>
      <c r="G180" s="573" t="s">
        <v>666</v>
      </c>
      <c r="H180" s="573" t="s">
        <v>682</v>
      </c>
      <c r="I180" s="573" t="s">
        <v>671</v>
      </c>
      <c r="J180" s="573" t="s">
        <v>705</v>
      </c>
      <c r="K180" s="573" t="s">
        <v>670</v>
      </c>
      <c r="L180" s="573" t="s">
        <v>657</v>
      </c>
      <c r="M180" s="573" t="s">
        <v>658</v>
      </c>
      <c r="N180" s="573" t="s">
        <v>659</v>
      </c>
      <c r="O180" s="573" t="s">
        <v>659</v>
      </c>
      <c r="P180" s="573" t="s">
        <v>660</v>
      </c>
      <c r="Q180" s="573" t="s">
        <v>651</v>
      </c>
      <c r="R180" s="573" t="s">
        <v>703</v>
      </c>
      <c r="S180" s="590" t="e">
        <f>IF(VLOOKUP($X180,'Table 3A'!$B$10:$G$48,'Table 3A'!M$1,0)="","",VLOOKUP($X180,'Table 3A'!$B$10:$G$48,'Table 3A'!M$1,0))</f>
        <v>#N/A</v>
      </c>
      <c r="T180" s="590" t="e">
        <f>IF(VLOOKUP($X180,'Table 3A'!$B$10:$G$48,'Table 3A'!N$1,0)="","",VLOOKUP($X180,'Table 3A'!$B$10:$G$48,'Table 3A'!N$1,0))</f>
        <v>#N/A</v>
      </c>
      <c r="U180" s="590" t="e">
        <f>IF(VLOOKUP($X180,'Table 3A'!$B$10:$G$48,'Table 3A'!O$1,0)="","",VLOOKUP($X180,'Table 3A'!$B$10:$G$48,'Table 3A'!O$1,0))</f>
        <v>#N/A</v>
      </c>
      <c r="V180" s="590" t="e">
        <f>IF(VLOOKUP($X180,'Table 3A'!$B$10:$G$48,'Table 3A'!P$1,0)="","",VLOOKUP($X180,'Table 3A'!$B$10:$G$48,'Table 3A'!P$1,0))</f>
        <v>#N/A</v>
      </c>
      <c r="W180" s="573"/>
      <c r="X180" s="582" t="str">
        <f t="shared" si="2"/>
        <v>A.N.@@._Z.S13._Z.C.AI.F.F5OP.T.S.V._T._T.XDC.N.EDP3</v>
      </c>
      <c r="Y180" s="582"/>
      <c r="Z180" s="582"/>
      <c r="AA180" s="584" t="str">
        <f>IFERROR(+IF(X180=VLOOKUP(X180,'Table 3A'!$B$10:$B$48,1,0),"OK","check!!!!"),"check!!!!")</f>
        <v>check!!!!</v>
      </c>
      <c r="AB180" s="582" t="str">
        <f>IF('Table 3A'!B25=X180,"ok","check!!!!")</f>
        <v>check!!!!</v>
      </c>
      <c r="AC180" s="585"/>
      <c r="AD180" s="586"/>
      <c r="AE180" s="586"/>
      <c r="AF180" s="586"/>
      <c r="AG180" s="586"/>
      <c r="AH180" s="586"/>
      <c r="AI180" s="586"/>
      <c r="AJ180" s="586"/>
      <c r="AK180" s="586"/>
      <c r="AL180" s="586"/>
      <c r="AM180" s="586"/>
      <c r="AN180" s="586"/>
      <c r="AO180" s="586"/>
    </row>
    <row r="181" spans="1:41">
      <c r="A181" s="573" t="s">
        <v>650</v>
      </c>
      <c r="B181" s="573" t="s">
        <v>651</v>
      </c>
      <c r="C181" s="573" t="s">
        <v>652</v>
      </c>
      <c r="D181" s="573" t="s">
        <v>653</v>
      </c>
      <c r="E181" s="573" t="s">
        <v>654</v>
      </c>
      <c r="F181" s="573" t="s">
        <v>653</v>
      </c>
      <c r="G181" s="573" t="s">
        <v>666</v>
      </c>
      <c r="H181" s="573" t="s">
        <v>683</v>
      </c>
      <c r="I181" s="573" t="s">
        <v>671</v>
      </c>
      <c r="J181" s="573" t="s">
        <v>705</v>
      </c>
      <c r="K181" s="573" t="s">
        <v>670</v>
      </c>
      <c r="L181" s="573" t="s">
        <v>657</v>
      </c>
      <c r="M181" s="573" t="s">
        <v>658</v>
      </c>
      <c r="N181" s="573" t="s">
        <v>659</v>
      </c>
      <c r="O181" s="573" t="s">
        <v>659</v>
      </c>
      <c r="P181" s="573" t="s">
        <v>660</v>
      </c>
      <c r="Q181" s="573" t="s">
        <v>651</v>
      </c>
      <c r="R181" s="573" t="s">
        <v>703</v>
      </c>
      <c r="S181" s="590" t="e">
        <f>IF(VLOOKUP($X181,'Table 3A'!$B$10:$G$48,'Table 3A'!M$1,0)="","",VLOOKUP($X181,'Table 3A'!$B$10:$G$48,'Table 3A'!M$1,0))</f>
        <v>#N/A</v>
      </c>
      <c r="T181" s="590" t="e">
        <f>IF(VLOOKUP($X181,'Table 3A'!$B$10:$G$48,'Table 3A'!N$1,0)="","",VLOOKUP($X181,'Table 3A'!$B$10:$G$48,'Table 3A'!N$1,0))</f>
        <v>#N/A</v>
      </c>
      <c r="U181" s="590" t="e">
        <f>IF(VLOOKUP($X181,'Table 3A'!$B$10:$G$48,'Table 3A'!O$1,0)="","",VLOOKUP($X181,'Table 3A'!$B$10:$G$48,'Table 3A'!O$1,0))</f>
        <v>#N/A</v>
      </c>
      <c r="V181" s="590" t="e">
        <f>IF(VLOOKUP($X181,'Table 3A'!$B$10:$G$48,'Table 3A'!P$1,0)="","",VLOOKUP($X181,'Table 3A'!$B$10:$G$48,'Table 3A'!P$1,0))</f>
        <v>#N/A</v>
      </c>
      <c r="W181" s="573"/>
      <c r="X181" s="582" t="str">
        <f t="shared" si="2"/>
        <v>A.N.@@._Z.S13._Z.C.AD.F.F5OP.T.S.V._T._T.XDC.N.EDP3</v>
      </c>
      <c r="Y181" s="582"/>
      <c r="Z181" s="582"/>
      <c r="AA181" s="584" t="str">
        <f>IFERROR(+IF(X181=VLOOKUP(X181,'Table 3A'!$B$10:$B$48,1,0),"OK","check!!!!"),"check!!!!")</f>
        <v>check!!!!</v>
      </c>
      <c r="AB181" s="582" t="str">
        <f>IF('Table 3A'!B26=X181,"ok","check!!!!")</f>
        <v>check!!!!</v>
      </c>
      <c r="AC181" s="585"/>
      <c r="AD181" s="586"/>
      <c r="AE181" s="586"/>
      <c r="AF181" s="586"/>
      <c r="AG181" s="586"/>
      <c r="AH181" s="586"/>
      <c r="AI181" s="586"/>
      <c r="AJ181" s="586"/>
      <c r="AK181" s="586"/>
      <c r="AL181" s="586"/>
      <c r="AM181" s="586"/>
      <c r="AN181" s="586"/>
      <c r="AO181" s="586"/>
    </row>
    <row r="182" spans="1:41">
      <c r="A182" s="573" t="s">
        <v>650</v>
      </c>
      <c r="B182" s="573" t="s">
        <v>651</v>
      </c>
      <c r="C182" s="573" t="s">
        <v>652</v>
      </c>
      <c r="D182" s="573" t="s">
        <v>653</v>
      </c>
      <c r="E182" s="573" t="s">
        <v>654</v>
      </c>
      <c r="F182" s="573" t="s">
        <v>653</v>
      </c>
      <c r="G182" s="573" t="s">
        <v>666</v>
      </c>
      <c r="H182" s="573" t="s">
        <v>650</v>
      </c>
      <c r="I182" s="573" t="s">
        <v>671</v>
      </c>
      <c r="J182" s="573" t="s">
        <v>706</v>
      </c>
      <c r="K182" s="573" t="s">
        <v>670</v>
      </c>
      <c r="L182" s="573" t="s">
        <v>657</v>
      </c>
      <c r="M182" s="573" t="s">
        <v>658</v>
      </c>
      <c r="N182" s="573" t="s">
        <v>659</v>
      </c>
      <c r="O182" s="573" t="s">
        <v>659</v>
      </c>
      <c r="P182" s="573" t="s">
        <v>660</v>
      </c>
      <c r="Q182" s="573" t="s">
        <v>651</v>
      </c>
      <c r="R182" s="573" t="s">
        <v>703</v>
      </c>
      <c r="S182" s="590" t="e">
        <f>IF(VLOOKUP($X182,'Table 3A'!$B$10:$G$48,'Table 3A'!M$1,0)="","",VLOOKUP($X182,'Table 3A'!$B$10:$G$48,'Table 3A'!M$1,0))</f>
        <v>#N/A</v>
      </c>
      <c r="T182" s="590" t="e">
        <f>IF(VLOOKUP($X182,'Table 3A'!$B$10:$G$48,'Table 3A'!N$1,0)="","",VLOOKUP($X182,'Table 3A'!$B$10:$G$48,'Table 3A'!N$1,0))</f>
        <v>#N/A</v>
      </c>
      <c r="U182" s="590" t="e">
        <f>IF(VLOOKUP($X182,'Table 3A'!$B$10:$G$48,'Table 3A'!O$1,0)="","",VLOOKUP($X182,'Table 3A'!$B$10:$G$48,'Table 3A'!O$1,0))</f>
        <v>#N/A</v>
      </c>
      <c r="V182" s="590" t="e">
        <f>IF(VLOOKUP($X182,'Table 3A'!$B$10:$G$48,'Table 3A'!P$1,0)="","",VLOOKUP($X182,'Table 3A'!$B$10:$G$48,'Table 3A'!P$1,0))</f>
        <v>#N/A</v>
      </c>
      <c r="W182" s="573"/>
      <c r="X182" s="582" t="str">
        <f t="shared" si="2"/>
        <v>A.N.@@._Z.S13._Z.C.A.F.F71.T.S.V._T._T.XDC.N.EDP3</v>
      </c>
      <c r="Y182" s="582"/>
      <c r="Z182" s="582"/>
      <c r="AA182" s="584" t="str">
        <f>IFERROR(+IF(X182=VLOOKUP(X182,'Table 3A'!$B$10:$B$48,1,0),"OK","check!!!!"),"check!!!!")</f>
        <v>check!!!!</v>
      </c>
      <c r="AB182" s="582" t="str">
        <f>IF('Table 3A'!B27=X182,"ok","check!!!!")</f>
        <v>check!!!!</v>
      </c>
      <c r="AC182" s="585"/>
      <c r="AD182" s="586"/>
      <c r="AE182" s="586"/>
      <c r="AF182" s="586"/>
      <c r="AG182" s="586"/>
      <c r="AH182" s="586"/>
      <c r="AI182" s="586"/>
      <c r="AJ182" s="586"/>
      <c r="AK182" s="586"/>
      <c r="AL182" s="586"/>
      <c r="AM182" s="586"/>
      <c r="AN182" s="586"/>
      <c r="AO182" s="586"/>
    </row>
    <row r="183" spans="1:41">
      <c r="A183" s="573" t="s">
        <v>650</v>
      </c>
      <c r="B183" s="573" t="s">
        <v>651</v>
      </c>
      <c r="C183" s="573" t="s">
        <v>652</v>
      </c>
      <c r="D183" s="573" t="s">
        <v>653</v>
      </c>
      <c r="E183" s="573" t="s">
        <v>654</v>
      </c>
      <c r="F183" s="573" t="s">
        <v>653</v>
      </c>
      <c r="G183" s="573" t="s">
        <v>666</v>
      </c>
      <c r="H183" s="573" t="s">
        <v>650</v>
      </c>
      <c r="I183" s="573" t="s">
        <v>671</v>
      </c>
      <c r="J183" s="573" t="s">
        <v>692</v>
      </c>
      <c r="K183" s="573" t="s">
        <v>670</v>
      </c>
      <c r="L183" s="573" t="s">
        <v>657</v>
      </c>
      <c r="M183" s="573" t="s">
        <v>658</v>
      </c>
      <c r="N183" s="573" t="s">
        <v>659</v>
      </c>
      <c r="O183" s="573" t="s">
        <v>659</v>
      </c>
      <c r="P183" s="573" t="s">
        <v>660</v>
      </c>
      <c r="Q183" s="573" t="s">
        <v>651</v>
      </c>
      <c r="R183" s="573" t="s">
        <v>703</v>
      </c>
      <c r="S183" s="590" t="e">
        <f>IF(VLOOKUP($X183,'Table 3A'!$B$10:$G$48,'Table 3A'!M$1,0)="","",VLOOKUP($X183,'Table 3A'!$B$10:$G$48,'Table 3A'!M$1,0))</f>
        <v>#N/A</v>
      </c>
      <c r="T183" s="590" t="e">
        <f>IF(VLOOKUP($X183,'Table 3A'!$B$10:$G$48,'Table 3A'!N$1,0)="","",VLOOKUP($X183,'Table 3A'!$B$10:$G$48,'Table 3A'!N$1,0))</f>
        <v>#N/A</v>
      </c>
      <c r="U183" s="590" t="e">
        <f>IF(VLOOKUP($X183,'Table 3A'!$B$10:$G$48,'Table 3A'!O$1,0)="","",VLOOKUP($X183,'Table 3A'!$B$10:$G$48,'Table 3A'!O$1,0))</f>
        <v>#N/A</v>
      </c>
      <c r="V183" s="590" t="e">
        <f>IF(VLOOKUP($X183,'Table 3A'!$B$10:$G$48,'Table 3A'!P$1,0)="","",VLOOKUP($X183,'Table 3A'!$B$10:$G$48,'Table 3A'!P$1,0))</f>
        <v>#N/A</v>
      </c>
      <c r="W183" s="573"/>
      <c r="X183" s="582" t="str">
        <f t="shared" si="2"/>
        <v>A.N.@@._Z.S13._Z.C.A.F.F8.T.S.V._T._T.XDC.N.EDP3</v>
      </c>
      <c r="Y183" s="582"/>
      <c r="Z183" s="582"/>
      <c r="AA183" s="584" t="str">
        <f>IFERROR(+IF(X183=VLOOKUP(X183,'Table 3A'!$B$10:$B$48,1,0),"OK","check!!!!"),"check!!!!")</f>
        <v>check!!!!</v>
      </c>
      <c r="AB183" s="582" t="str">
        <f>IF('Table 3A'!B28=X183,"ok","check!!!!")</f>
        <v>check!!!!</v>
      </c>
      <c r="AC183" s="585"/>
      <c r="AD183" s="586"/>
      <c r="AE183" s="586"/>
      <c r="AF183" s="586"/>
      <c r="AG183" s="586"/>
      <c r="AH183" s="586"/>
      <c r="AI183" s="586"/>
      <c r="AJ183" s="586"/>
      <c r="AK183" s="586"/>
      <c r="AL183" s="586"/>
      <c r="AM183" s="586"/>
      <c r="AN183" s="586"/>
      <c r="AO183" s="586"/>
    </row>
    <row r="184" spans="1:41">
      <c r="A184" s="573" t="s">
        <v>650</v>
      </c>
      <c r="B184" s="573" t="s">
        <v>651</v>
      </c>
      <c r="C184" s="573" t="s">
        <v>652</v>
      </c>
      <c r="D184" s="573" t="s">
        <v>653</v>
      </c>
      <c r="E184" s="573" t="s">
        <v>654</v>
      </c>
      <c r="F184" s="573" t="s">
        <v>653</v>
      </c>
      <c r="G184" s="573" t="s">
        <v>666</v>
      </c>
      <c r="H184" s="573" t="s">
        <v>650</v>
      </c>
      <c r="I184" s="573" t="s">
        <v>671</v>
      </c>
      <c r="J184" s="573" t="s">
        <v>707</v>
      </c>
      <c r="K184" s="573" t="s">
        <v>670</v>
      </c>
      <c r="L184" s="573" t="s">
        <v>657</v>
      </c>
      <c r="M184" s="573" t="s">
        <v>658</v>
      </c>
      <c r="N184" s="573" t="s">
        <v>659</v>
      </c>
      <c r="O184" s="573" t="s">
        <v>659</v>
      </c>
      <c r="P184" s="573" t="s">
        <v>660</v>
      </c>
      <c r="Q184" s="573" t="s">
        <v>651</v>
      </c>
      <c r="R184" s="573" t="s">
        <v>703</v>
      </c>
      <c r="S184" s="590" t="e">
        <f>IF(VLOOKUP($X184,'Table 3A'!$B$10:$G$48,'Table 3A'!M$1,0)="","",VLOOKUP($X184,'Table 3A'!$B$10:$G$48,'Table 3A'!M$1,0))</f>
        <v>#N/A</v>
      </c>
      <c r="T184" s="590" t="e">
        <f>IF(VLOOKUP($X184,'Table 3A'!$B$10:$G$48,'Table 3A'!N$1,0)="","",VLOOKUP($X184,'Table 3A'!$B$10:$G$48,'Table 3A'!N$1,0))</f>
        <v>#N/A</v>
      </c>
      <c r="U184" s="590" t="e">
        <f>IF(VLOOKUP($X184,'Table 3A'!$B$10:$G$48,'Table 3A'!O$1,0)="","",VLOOKUP($X184,'Table 3A'!$B$10:$G$48,'Table 3A'!O$1,0))</f>
        <v>#N/A</v>
      </c>
      <c r="V184" s="590" t="e">
        <f>IF(VLOOKUP($X184,'Table 3A'!$B$10:$G$48,'Table 3A'!P$1,0)="","",VLOOKUP($X184,'Table 3A'!$B$10:$G$48,'Table 3A'!P$1,0))</f>
        <v>#N/A</v>
      </c>
      <c r="W184" s="573"/>
      <c r="X184" s="582" t="str">
        <f t="shared" si="2"/>
        <v>A.N.@@._Z.S13._Z.C.A.F.FN.T.S.V._T._T.XDC.N.EDP3</v>
      </c>
      <c r="Y184" s="582"/>
      <c r="Z184" s="582"/>
      <c r="AA184" s="584" t="str">
        <f>IFERROR(+IF(X184=VLOOKUP(X184,'Table 3A'!$B$10:$B$48,1,0),"OK","check!!!!"),"check!!!!")</f>
        <v>check!!!!</v>
      </c>
      <c r="AB184" s="582" t="str">
        <f>IF('Table 3A'!B29=X184,"ok","check!!!!")</f>
        <v>check!!!!</v>
      </c>
      <c r="AC184" s="585"/>
      <c r="AD184" s="586"/>
      <c r="AE184" s="586"/>
      <c r="AF184" s="586"/>
      <c r="AG184" s="586"/>
      <c r="AH184" s="586"/>
      <c r="AI184" s="586"/>
      <c r="AJ184" s="586"/>
      <c r="AK184" s="586"/>
      <c r="AL184" s="586"/>
      <c r="AM184" s="586"/>
      <c r="AN184" s="586"/>
      <c r="AO184" s="586"/>
    </row>
    <row r="185" spans="1:41">
      <c r="A185" s="573" t="s">
        <v>650</v>
      </c>
      <c r="B185" s="573" t="s">
        <v>651</v>
      </c>
      <c r="C185" s="573" t="s">
        <v>652</v>
      </c>
      <c r="D185" s="573" t="s">
        <v>653</v>
      </c>
      <c r="E185" s="573" t="s">
        <v>654</v>
      </c>
      <c r="F185" s="573" t="s">
        <v>653</v>
      </c>
      <c r="G185" s="573" t="s">
        <v>666</v>
      </c>
      <c r="H185" s="573" t="s">
        <v>695</v>
      </c>
      <c r="I185" s="573" t="s">
        <v>708</v>
      </c>
      <c r="J185" s="573" t="s">
        <v>653</v>
      </c>
      <c r="K185" s="573" t="s">
        <v>670</v>
      </c>
      <c r="L185" s="573" t="s">
        <v>657</v>
      </c>
      <c r="M185" s="573" t="s">
        <v>658</v>
      </c>
      <c r="N185" s="573" t="s">
        <v>659</v>
      </c>
      <c r="O185" s="573" t="s">
        <v>659</v>
      </c>
      <c r="P185" s="573" t="s">
        <v>660</v>
      </c>
      <c r="Q185" s="573" t="s">
        <v>651</v>
      </c>
      <c r="R185" s="573" t="s">
        <v>703</v>
      </c>
      <c r="S185" s="590" t="e">
        <f>IF(VLOOKUP($X185,'Table 3A'!$B$10:$G$48,'Table 3A'!M$1,0)="","",VLOOKUP($X185,'Table 3A'!$B$10:$G$48,'Table 3A'!M$1,0))</f>
        <v>#N/A</v>
      </c>
      <c r="T185" s="590" t="e">
        <f>IF(VLOOKUP($X185,'Table 3A'!$B$10:$G$48,'Table 3A'!N$1,0)="","",VLOOKUP($X185,'Table 3A'!$B$10:$G$48,'Table 3A'!N$1,0))</f>
        <v>#N/A</v>
      </c>
      <c r="U185" s="590" t="e">
        <f>IF(VLOOKUP($X185,'Table 3A'!$B$10:$G$48,'Table 3A'!O$1,0)="","",VLOOKUP($X185,'Table 3A'!$B$10:$G$48,'Table 3A'!O$1,0))</f>
        <v>#N/A</v>
      </c>
      <c r="V185" s="590" t="e">
        <f>IF(VLOOKUP($X185,'Table 3A'!$B$10:$G$48,'Table 3A'!P$1,0)="","",VLOOKUP($X185,'Table 3A'!$B$10:$G$48,'Table 3A'!P$1,0))</f>
        <v>#N/A</v>
      </c>
      <c r="W185" s="573"/>
      <c r="X185" s="582" t="str">
        <f t="shared" si="2"/>
        <v>A.N.@@._Z.S13._Z.C._X.ORADJ._Z.T.S.V._T._T.XDC.N.EDP3</v>
      </c>
      <c r="Y185" s="582"/>
      <c r="Z185" s="582"/>
      <c r="AA185" s="584" t="str">
        <f>IFERROR(+IF(X185=VLOOKUP(X185,'Table 3A'!$B$10:$B$48,1,0),"OK","check!!!!"),"check!!!!")</f>
        <v>check!!!!</v>
      </c>
      <c r="AB185" s="582" t="str">
        <f>IF('Table 3A'!B31=X185,"ok","check!!!!")</f>
        <v>check!!!!</v>
      </c>
      <c r="AC185" s="585"/>
      <c r="AD185" s="586"/>
      <c r="AE185" s="586"/>
      <c r="AF185" s="586"/>
      <c r="AG185" s="586"/>
      <c r="AH185" s="586"/>
      <c r="AI185" s="586"/>
      <c r="AJ185" s="586"/>
      <c r="AK185" s="586"/>
      <c r="AL185" s="586"/>
      <c r="AM185" s="586"/>
      <c r="AN185" s="586"/>
      <c r="AO185" s="586"/>
    </row>
    <row r="186" spans="1:41">
      <c r="A186" s="573" t="s">
        <v>650</v>
      </c>
      <c r="B186" s="573" t="s">
        <v>651</v>
      </c>
      <c r="C186" s="573" t="s">
        <v>652</v>
      </c>
      <c r="D186" s="573" t="s">
        <v>653</v>
      </c>
      <c r="E186" s="573" t="s">
        <v>654</v>
      </c>
      <c r="F186" s="573" t="s">
        <v>653</v>
      </c>
      <c r="G186" s="573" t="s">
        <v>666</v>
      </c>
      <c r="H186" s="573" t="s">
        <v>667</v>
      </c>
      <c r="I186" s="573" t="s">
        <v>671</v>
      </c>
      <c r="J186" s="573" t="s">
        <v>706</v>
      </c>
      <c r="K186" s="573" t="s">
        <v>670</v>
      </c>
      <c r="L186" s="573" t="s">
        <v>657</v>
      </c>
      <c r="M186" s="573" t="s">
        <v>658</v>
      </c>
      <c r="N186" s="573" t="s">
        <v>659</v>
      </c>
      <c r="O186" s="573" t="s">
        <v>659</v>
      </c>
      <c r="P186" s="573" t="s">
        <v>660</v>
      </c>
      <c r="Q186" s="573" t="s">
        <v>651</v>
      </c>
      <c r="R186" s="573" t="s">
        <v>703</v>
      </c>
      <c r="S186" s="590" t="e">
        <f>IF(VLOOKUP($X186,'Table 3A'!$B$10:$G$48,'Table 3A'!M$1,0)="","",VLOOKUP($X186,'Table 3A'!$B$10:$G$48,'Table 3A'!M$1,0))</f>
        <v>#N/A</v>
      </c>
      <c r="T186" s="590" t="e">
        <f>IF(VLOOKUP($X186,'Table 3A'!$B$10:$G$48,'Table 3A'!N$1,0)="","",VLOOKUP($X186,'Table 3A'!$B$10:$G$48,'Table 3A'!N$1,0))</f>
        <v>#N/A</v>
      </c>
      <c r="U186" s="590" t="e">
        <f>IF(VLOOKUP($X186,'Table 3A'!$B$10:$G$48,'Table 3A'!O$1,0)="","",VLOOKUP($X186,'Table 3A'!$B$10:$G$48,'Table 3A'!O$1,0))</f>
        <v>#N/A</v>
      </c>
      <c r="V186" s="590" t="e">
        <f>IF(VLOOKUP($X186,'Table 3A'!$B$10:$G$48,'Table 3A'!P$1,0)="","",VLOOKUP($X186,'Table 3A'!$B$10:$G$48,'Table 3A'!P$1,0))</f>
        <v>#N/A</v>
      </c>
      <c r="W186" s="573"/>
      <c r="X186" s="582" t="str">
        <f t="shared" si="2"/>
        <v>A.N.@@._Z.S13._Z.C.L.F.F71.T.S.V._T._T.XDC.N.EDP3</v>
      </c>
      <c r="Y186" s="582"/>
      <c r="Z186" s="582"/>
      <c r="AA186" s="584" t="str">
        <f>IFERROR(+IF(X186=VLOOKUP(X186,'Table 3A'!$B$10:$B$48,1,0),"OK","check!!!!"),"check!!!!")</f>
        <v>check!!!!</v>
      </c>
      <c r="AB186" s="582" t="str">
        <f>IF('Table 3A'!B32=X186,"ok","check!!!!")</f>
        <v>check!!!!</v>
      </c>
      <c r="AC186" s="585"/>
      <c r="AD186" s="586"/>
      <c r="AE186" s="586"/>
      <c r="AF186" s="586"/>
      <c r="AG186" s="586"/>
      <c r="AH186" s="586"/>
      <c r="AI186" s="586"/>
      <c r="AJ186" s="586"/>
      <c r="AK186" s="586"/>
      <c r="AL186" s="586"/>
      <c r="AM186" s="586"/>
      <c r="AN186" s="586"/>
      <c r="AO186" s="586"/>
    </row>
    <row r="187" spans="1:41">
      <c r="A187" s="573" t="s">
        <v>650</v>
      </c>
      <c r="B187" s="573" t="s">
        <v>651</v>
      </c>
      <c r="C187" s="573" t="s">
        <v>652</v>
      </c>
      <c r="D187" s="573" t="s">
        <v>653</v>
      </c>
      <c r="E187" s="573" t="s">
        <v>654</v>
      </c>
      <c r="F187" s="573" t="s">
        <v>653</v>
      </c>
      <c r="G187" s="573" t="s">
        <v>666</v>
      </c>
      <c r="H187" s="573" t="s">
        <v>667</v>
      </c>
      <c r="I187" s="573" t="s">
        <v>671</v>
      </c>
      <c r="J187" s="573" t="s">
        <v>692</v>
      </c>
      <c r="K187" s="573" t="s">
        <v>670</v>
      </c>
      <c r="L187" s="573" t="s">
        <v>657</v>
      </c>
      <c r="M187" s="573" t="s">
        <v>658</v>
      </c>
      <c r="N187" s="573" t="s">
        <v>659</v>
      </c>
      <c r="O187" s="573" t="s">
        <v>659</v>
      </c>
      <c r="P187" s="573" t="s">
        <v>660</v>
      </c>
      <c r="Q187" s="573" t="s">
        <v>651</v>
      </c>
      <c r="R187" s="573" t="s">
        <v>703</v>
      </c>
      <c r="S187" s="590" t="e">
        <f>IF(VLOOKUP($X187,'Table 3A'!$B$10:$G$48,'Table 3A'!M$1,0)="","",VLOOKUP($X187,'Table 3A'!$B$10:$G$48,'Table 3A'!M$1,0))</f>
        <v>#N/A</v>
      </c>
      <c r="T187" s="590" t="e">
        <f>IF(VLOOKUP($X187,'Table 3A'!$B$10:$G$48,'Table 3A'!N$1,0)="","",VLOOKUP($X187,'Table 3A'!$B$10:$G$48,'Table 3A'!N$1,0))</f>
        <v>#N/A</v>
      </c>
      <c r="U187" s="590" t="e">
        <f>IF(VLOOKUP($X187,'Table 3A'!$B$10:$G$48,'Table 3A'!O$1,0)="","",VLOOKUP($X187,'Table 3A'!$B$10:$G$48,'Table 3A'!O$1,0))</f>
        <v>#N/A</v>
      </c>
      <c r="V187" s="590" t="e">
        <f>IF(VLOOKUP($X187,'Table 3A'!$B$10:$G$48,'Table 3A'!P$1,0)="","",VLOOKUP($X187,'Table 3A'!$B$10:$G$48,'Table 3A'!P$1,0))</f>
        <v>#N/A</v>
      </c>
      <c r="W187" s="573"/>
      <c r="X187" s="582" t="str">
        <f t="shared" si="2"/>
        <v>A.N.@@._Z.S13._Z.C.L.F.F8.T.S.V._T._T.XDC.N.EDP3</v>
      </c>
      <c r="Y187" s="582"/>
      <c r="Z187" s="582"/>
      <c r="AA187" s="584" t="str">
        <f>IFERROR(+IF(X187=VLOOKUP(X187,'Table 3A'!$B$10:$B$48,1,0),"OK","check!!!!"),"check!!!!")</f>
        <v>check!!!!</v>
      </c>
      <c r="AB187" s="582" t="str">
        <f>IF('Table 3A'!B33=X187,"ok","check!!!!")</f>
        <v>check!!!!</v>
      </c>
      <c r="AC187" s="585"/>
      <c r="AD187" s="586"/>
      <c r="AE187" s="586"/>
      <c r="AF187" s="586"/>
      <c r="AG187" s="586"/>
      <c r="AH187" s="586"/>
      <c r="AI187" s="586"/>
      <c r="AJ187" s="586"/>
      <c r="AK187" s="586"/>
      <c r="AL187" s="586"/>
      <c r="AM187" s="586"/>
      <c r="AN187" s="586"/>
      <c r="AO187" s="586"/>
    </row>
    <row r="188" spans="1:41">
      <c r="A188" s="573" t="s">
        <v>650</v>
      </c>
      <c r="B188" s="573" t="s">
        <v>651</v>
      </c>
      <c r="C188" s="573" t="s">
        <v>652</v>
      </c>
      <c r="D188" s="573" t="s">
        <v>653</v>
      </c>
      <c r="E188" s="573" t="s">
        <v>654</v>
      </c>
      <c r="F188" s="573" t="s">
        <v>653</v>
      </c>
      <c r="G188" s="573" t="s">
        <v>666</v>
      </c>
      <c r="H188" s="573" t="s">
        <v>667</v>
      </c>
      <c r="I188" s="573" t="s">
        <v>671</v>
      </c>
      <c r="J188" s="573" t="s">
        <v>709</v>
      </c>
      <c r="K188" s="573" t="s">
        <v>670</v>
      </c>
      <c r="L188" s="573" t="s">
        <v>657</v>
      </c>
      <c r="M188" s="573" t="s">
        <v>658</v>
      </c>
      <c r="N188" s="573" t="s">
        <v>659</v>
      </c>
      <c r="O188" s="573" t="s">
        <v>659</v>
      </c>
      <c r="P188" s="573" t="s">
        <v>660</v>
      </c>
      <c r="Q188" s="573" t="s">
        <v>651</v>
      </c>
      <c r="R188" s="573" t="s">
        <v>703</v>
      </c>
      <c r="S188" s="590" t="e">
        <f>IF(VLOOKUP($X188,'Table 3A'!$B$10:$G$48,'Table 3A'!M$1,0)="","",VLOOKUP($X188,'Table 3A'!$B$10:$G$48,'Table 3A'!M$1,0))</f>
        <v>#N/A</v>
      </c>
      <c r="T188" s="590" t="e">
        <f>IF(VLOOKUP($X188,'Table 3A'!$B$10:$G$48,'Table 3A'!N$1,0)="","",VLOOKUP($X188,'Table 3A'!$B$10:$G$48,'Table 3A'!N$1,0))</f>
        <v>#N/A</v>
      </c>
      <c r="U188" s="590" t="e">
        <f>IF(VLOOKUP($X188,'Table 3A'!$B$10:$G$48,'Table 3A'!O$1,0)="","",VLOOKUP($X188,'Table 3A'!$B$10:$G$48,'Table 3A'!O$1,0))</f>
        <v>#N/A</v>
      </c>
      <c r="V188" s="590" t="e">
        <f>IF(VLOOKUP($X188,'Table 3A'!$B$10:$G$48,'Table 3A'!P$1,0)="","",VLOOKUP($X188,'Table 3A'!$B$10:$G$48,'Table 3A'!P$1,0))</f>
        <v>#N/A</v>
      </c>
      <c r="W188" s="573"/>
      <c r="X188" s="582" t="str">
        <f t="shared" si="2"/>
        <v>A.N.@@._Z.S13._Z.C.L.F.FV.T.S.V._T._T.XDC.N.EDP3</v>
      </c>
      <c r="Y188" s="582"/>
      <c r="Z188" s="582"/>
      <c r="AA188" s="584" t="str">
        <f>IFERROR(+IF(X188=VLOOKUP(X188,'Table 3A'!$B$10:$B$48,1,0),"OK","check!!!!"),"check!!!!")</f>
        <v>check!!!!</v>
      </c>
      <c r="AB188" s="582" t="str">
        <f>IF('Table 3A'!B34=X188,"ok","check!!!!")</f>
        <v>check!!!!</v>
      </c>
      <c r="AC188" s="585"/>
      <c r="AD188" s="586"/>
      <c r="AE188" s="586"/>
      <c r="AF188" s="586"/>
      <c r="AG188" s="586"/>
      <c r="AH188" s="586"/>
      <c r="AI188" s="586"/>
      <c r="AJ188" s="586"/>
      <c r="AK188" s="586"/>
      <c r="AL188" s="586"/>
      <c r="AM188" s="586"/>
      <c r="AN188" s="586"/>
      <c r="AO188" s="586"/>
    </row>
    <row r="189" spans="1:41">
      <c r="A189" s="573" t="s">
        <v>650</v>
      </c>
      <c r="B189" s="573" t="s">
        <v>651</v>
      </c>
      <c r="C189" s="573" t="s">
        <v>652</v>
      </c>
      <c r="D189" s="573" t="s">
        <v>653</v>
      </c>
      <c r="E189" s="573" t="s">
        <v>654</v>
      </c>
      <c r="F189" s="573" t="s">
        <v>653</v>
      </c>
      <c r="G189" s="573" t="s">
        <v>666</v>
      </c>
      <c r="H189" s="573" t="s">
        <v>653</v>
      </c>
      <c r="I189" s="573" t="s">
        <v>710</v>
      </c>
      <c r="J189" s="573" t="s">
        <v>653</v>
      </c>
      <c r="K189" s="573" t="s">
        <v>670</v>
      </c>
      <c r="L189" s="573" t="s">
        <v>657</v>
      </c>
      <c r="M189" s="573" t="s">
        <v>658</v>
      </c>
      <c r="N189" s="573" t="s">
        <v>659</v>
      </c>
      <c r="O189" s="573" t="s">
        <v>659</v>
      </c>
      <c r="P189" s="573" t="s">
        <v>660</v>
      </c>
      <c r="Q189" s="573" t="s">
        <v>651</v>
      </c>
      <c r="R189" s="573" t="s">
        <v>703</v>
      </c>
      <c r="S189" s="590" t="e">
        <f>IF(VLOOKUP($X189,'Table 3A'!$B$10:$G$48,'Table 3A'!M$1,0)="","",VLOOKUP($X189,'Table 3A'!$B$10:$G$48,'Table 3A'!M$1,0))</f>
        <v>#N/A</v>
      </c>
      <c r="T189" s="590" t="e">
        <f>IF(VLOOKUP($X189,'Table 3A'!$B$10:$G$48,'Table 3A'!N$1,0)="","",VLOOKUP($X189,'Table 3A'!$B$10:$G$48,'Table 3A'!N$1,0))</f>
        <v>#N/A</v>
      </c>
      <c r="U189" s="590" t="e">
        <f>IF(VLOOKUP($X189,'Table 3A'!$B$10:$G$48,'Table 3A'!O$1,0)="","",VLOOKUP($X189,'Table 3A'!$B$10:$G$48,'Table 3A'!O$1,0))</f>
        <v>#N/A</v>
      </c>
      <c r="V189" s="590" t="e">
        <f>IF(VLOOKUP($X189,'Table 3A'!$B$10:$G$48,'Table 3A'!P$1,0)="","",VLOOKUP($X189,'Table 3A'!$B$10:$G$48,'Table 3A'!P$1,0))</f>
        <v>#N/A</v>
      </c>
      <c r="W189" s="573"/>
      <c r="X189" s="582" t="str">
        <f t="shared" si="2"/>
        <v>A.N.@@._Z.S13._Z.C._Z.ORINV._Z.T.S.V._T._T.XDC.N.EDP3</v>
      </c>
      <c r="Y189" s="582"/>
      <c r="Z189" s="582"/>
      <c r="AA189" s="584" t="str">
        <f>IFERROR(+IF(X189=VLOOKUP(X189,'Table 3A'!$B$10:$B$48,1,0),"OK","check!!!!"),"check!!!!")</f>
        <v>check!!!!</v>
      </c>
      <c r="AB189" s="582" t="str">
        <f>IF('Table 3A'!B36=X189,"ok","check!!!!")</f>
        <v>check!!!!</v>
      </c>
      <c r="AC189" s="585"/>
      <c r="AD189" s="586"/>
      <c r="AE189" s="586"/>
      <c r="AF189" s="586"/>
      <c r="AG189" s="586"/>
      <c r="AH189" s="586"/>
      <c r="AI189" s="586"/>
      <c r="AJ189" s="586"/>
      <c r="AK189" s="586"/>
      <c r="AL189" s="586"/>
      <c r="AM189" s="586"/>
      <c r="AN189" s="586"/>
      <c r="AO189" s="586"/>
    </row>
    <row r="190" spans="1:41">
      <c r="A190" s="573" t="s">
        <v>650</v>
      </c>
      <c r="B190" s="573" t="s">
        <v>651</v>
      </c>
      <c r="C190" s="573" t="s">
        <v>652</v>
      </c>
      <c r="D190" s="573" t="s">
        <v>653</v>
      </c>
      <c r="E190" s="573" t="s">
        <v>654</v>
      </c>
      <c r="F190" s="573" t="s">
        <v>653</v>
      </c>
      <c r="G190" s="573" t="s">
        <v>666</v>
      </c>
      <c r="H190" s="573" t="s">
        <v>653</v>
      </c>
      <c r="I190" s="573" t="s">
        <v>691</v>
      </c>
      <c r="J190" s="573" t="s">
        <v>653</v>
      </c>
      <c r="K190" s="573" t="s">
        <v>670</v>
      </c>
      <c r="L190" s="573" t="s">
        <v>657</v>
      </c>
      <c r="M190" s="573" t="s">
        <v>658</v>
      </c>
      <c r="N190" s="573" t="s">
        <v>659</v>
      </c>
      <c r="O190" s="573" t="s">
        <v>659</v>
      </c>
      <c r="P190" s="573" t="s">
        <v>660</v>
      </c>
      <c r="Q190" s="573" t="s">
        <v>651</v>
      </c>
      <c r="R190" s="573" t="s">
        <v>703</v>
      </c>
      <c r="S190" s="590" t="e">
        <f>IF(VLOOKUP($X190,'Table 3A'!$B$10:$G$48,'Table 3A'!M$1,0)="","",VLOOKUP($X190,'Table 3A'!$B$10:$G$48,'Table 3A'!M$1,0))</f>
        <v>#N/A</v>
      </c>
      <c r="T190" s="590" t="e">
        <f>IF(VLOOKUP($X190,'Table 3A'!$B$10:$G$48,'Table 3A'!N$1,0)="","",VLOOKUP($X190,'Table 3A'!$B$10:$G$48,'Table 3A'!N$1,0))</f>
        <v>#N/A</v>
      </c>
      <c r="U190" s="590" t="e">
        <f>IF(VLOOKUP($X190,'Table 3A'!$B$10:$G$48,'Table 3A'!O$1,0)="","",VLOOKUP($X190,'Table 3A'!$B$10:$G$48,'Table 3A'!O$1,0))</f>
        <v>#N/A</v>
      </c>
      <c r="V190" s="590" t="e">
        <f>IF(VLOOKUP($X190,'Table 3A'!$B$10:$G$48,'Table 3A'!P$1,0)="","",VLOOKUP($X190,'Table 3A'!$B$10:$G$48,'Table 3A'!P$1,0))</f>
        <v>#N/A</v>
      </c>
      <c r="W190" s="573"/>
      <c r="X190" s="582" t="str">
        <f t="shared" si="2"/>
        <v>A.N.@@._Z.S13._Z.C._Z.ORD41A._Z.T.S.V._T._T.XDC.N.EDP3</v>
      </c>
      <c r="Y190" s="582"/>
      <c r="Z190" s="582"/>
      <c r="AA190" s="584" t="str">
        <f>IFERROR(+IF(X190=VLOOKUP(X190,'Table 3A'!$B$10:$B$48,1,0),"OK","check!!!!"),"check!!!!")</f>
        <v>check!!!!</v>
      </c>
      <c r="AB190" s="582" t="str">
        <f>IF('Table 3A'!B37=X190,"ok","check!!!!")</f>
        <v>check!!!!</v>
      </c>
      <c r="AC190" s="585"/>
      <c r="AD190" s="586"/>
      <c r="AE190" s="586"/>
      <c r="AF190" s="586"/>
      <c r="AG190" s="586"/>
      <c r="AH190" s="586"/>
      <c r="AI190" s="586"/>
      <c r="AJ190" s="586"/>
      <c r="AK190" s="586"/>
      <c r="AL190" s="586"/>
      <c r="AM190" s="586"/>
      <c r="AN190" s="586"/>
      <c r="AO190" s="586"/>
    </row>
    <row r="191" spans="1:41">
      <c r="A191" s="573" t="s">
        <v>650</v>
      </c>
      <c r="B191" s="573" t="s">
        <v>651</v>
      </c>
      <c r="C191" s="573" t="s">
        <v>652</v>
      </c>
      <c r="D191" s="573" t="s">
        <v>653</v>
      </c>
      <c r="E191" s="573" t="s">
        <v>654</v>
      </c>
      <c r="F191" s="573" t="s">
        <v>653</v>
      </c>
      <c r="G191" s="573" t="s">
        <v>666</v>
      </c>
      <c r="H191" s="573" t="s">
        <v>667</v>
      </c>
      <c r="I191" s="573" t="s">
        <v>711</v>
      </c>
      <c r="J191" s="573" t="s">
        <v>653</v>
      </c>
      <c r="K191" s="573" t="s">
        <v>670</v>
      </c>
      <c r="L191" s="573" t="s">
        <v>657</v>
      </c>
      <c r="M191" s="573" t="s">
        <v>658</v>
      </c>
      <c r="N191" s="573" t="s">
        <v>659</v>
      </c>
      <c r="O191" s="573" t="s">
        <v>659</v>
      </c>
      <c r="P191" s="573" t="s">
        <v>660</v>
      </c>
      <c r="Q191" s="573" t="s">
        <v>651</v>
      </c>
      <c r="R191" s="573" t="s">
        <v>703</v>
      </c>
      <c r="S191" s="590" t="e">
        <f>IF(VLOOKUP($X191,'Table 3A'!$B$10:$G$48,'Table 3A'!M$1,0)="","",VLOOKUP($X191,'Table 3A'!$B$10:$G$48,'Table 3A'!M$1,0))</f>
        <v>#N/A</v>
      </c>
      <c r="T191" s="590" t="e">
        <f>IF(VLOOKUP($X191,'Table 3A'!$B$10:$G$48,'Table 3A'!N$1,0)="","",VLOOKUP($X191,'Table 3A'!$B$10:$G$48,'Table 3A'!N$1,0))</f>
        <v>#N/A</v>
      </c>
      <c r="U191" s="590" t="e">
        <f>IF(VLOOKUP($X191,'Table 3A'!$B$10:$G$48,'Table 3A'!O$1,0)="","",VLOOKUP($X191,'Table 3A'!$B$10:$G$48,'Table 3A'!O$1,0))</f>
        <v>#N/A</v>
      </c>
      <c r="V191" s="590" t="e">
        <f>IF(VLOOKUP($X191,'Table 3A'!$B$10:$G$48,'Table 3A'!P$1,0)="","",VLOOKUP($X191,'Table 3A'!$B$10:$G$48,'Table 3A'!P$1,0))</f>
        <v>#N/A</v>
      </c>
      <c r="W191" s="573"/>
      <c r="X191" s="582" t="str">
        <f t="shared" si="2"/>
        <v>A.N.@@._Z.S13._Z.C.L.ORRNV._Z.T.S.V._T._T.XDC.N.EDP3</v>
      </c>
      <c r="Y191" s="582"/>
      <c r="Z191" s="582"/>
      <c r="AA191" s="584" t="str">
        <f>IFERROR(+IF(X191=VLOOKUP(X191,'Table 3A'!$B$10:$B$48,1,0),"OK","check!!!!"),"check!!!!")</f>
        <v>check!!!!</v>
      </c>
      <c r="AB191" s="582" t="str">
        <f>IF('Table 3A'!B38=X191,"ok","check!!!!")</f>
        <v>check!!!!</v>
      </c>
      <c r="AC191" s="585"/>
      <c r="AD191" s="586"/>
      <c r="AE191" s="586"/>
      <c r="AF191" s="586"/>
      <c r="AG191" s="586"/>
      <c r="AH191" s="586"/>
      <c r="AI191" s="586"/>
      <c r="AJ191" s="586"/>
      <c r="AK191" s="586"/>
      <c r="AL191" s="586"/>
      <c r="AM191" s="586"/>
      <c r="AN191" s="586"/>
      <c r="AO191" s="586"/>
    </row>
    <row r="192" spans="1:41">
      <c r="A192" s="573" t="s">
        <v>650</v>
      </c>
      <c r="B192" s="573" t="s">
        <v>651</v>
      </c>
      <c r="C192" s="573" t="s">
        <v>652</v>
      </c>
      <c r="D192" s="573" t="s">
        <v>653</v>
      </c>
      <c r="E192" s="573" t="s">
        <v>654</v>
      </c>
      <c r="F192" s="573" t="s">
        <v>653</v>
      </c>
      <c r="G192" s="573" t="s">
        <v>666</v>
      </c>
      <c r="H192" s="573" t="s">
        <v>653</v>
      </c>
      <c r="I192" s="573" t="s">
        <v>712</v>
      </c>
      <c r="J192" s="573" t="s">
        <v>653</v>
      </c>
      <c r="K192" s="573" t="s">
        <v>670</v>
      </c>
      <c r="L192" s="573" t="s">
        <v>657</v>
      </c>
      <c r="M192" s="573" t="s">
        <v>658</v>
      </c>
      <c r="N192" s="573" t="s">
        <v>659</v>
      </c>
      <c r="O192" s="573" t="s">
        <v>659</v>
      </c>
      <c r="P192" s="573" t="s">
        <v>660</v>
      </c>
      <c r="Q192" s="573" t="s">
        <v>651</v>
      </c>
      <c r="R192" s="573" t="s">
        <v>703</v>
      </c>
      <c r="S192" s="590" t="e">
        <f>IF(VLOOKUP($X192,'Table 3A'!$B$10:$G$48,'Table 3A'!M$1,0)="","",VLOOKUP($X192,'Table 3A'!$B$10:$G$48,'Table 3A'!M$1,0))</f>
        <v>#N/A</v>
      </c>
      <c r="T192" s="590" t="e">
        <f>IF(VLOOKUP($X192,'Table 3A'!$B$10:$G$48,'Table 3A'!N$1,0)="","",VLOOKUP($X192,'Table 3A'!$B$10:$G$48,'Table 3A'!N$1,0))</f>
        <v>#N/A</v>
      </c>
      <c r="U192" s="590" t="e">
        <f>IF(VLOOKUP($X192,'Table 3A'!$B$10:$G$48,'Table 3A'!O$1,0)="","",VLOOKUP($X192,'Table 3A'!$B$10:$G$48,'Table 3A'!O$1,0))</f>
        <v>#N/A</v>
      </c>
      <c r="V192" s="590" t="e">
        <f>IF(VLOOKUP($X192,'Table 3A'!$B$10:$G$48,'Table 3A'!P$1,0)="","",VLOOKUP($X192,'Table 3A'!$B$10:$G$48,'Table 3A'!P$1,0))</f>
        <v>#N/A</v>
      </c>
      <c r="W192" s="573"/>
      <c r="X192" s="582" t="str">
        <f t="shared" si="2"/>
        <v>A.N.@@._Z.S13._Z.C._Z.ORFCD._Z.T.S.V._T._T.XDC.N.EDP3</v>
      </c>
      <c r="Y192" s="582"/>
      <c r="Z192" s="582"/>
      <c r="AA192" s="584" t="str">
        <f>IFERROR(+IF(X192=VLOOKUP(X192,'Table 3A'!$B$10:$B$48,1,0),"OK","check!!!!"),"check!!!!")</f>
        <v>check!!!!</v>
      </c>
      <c r="AB192" s="582" t="str">
        <f>IF('Table 3A'!B40=X192,"ok","check!!!!")</f>
        <v>check!!!!</v>
      </c>
      <c r="AC192" s="585"/>
      <c r="AD192" s="586"/>
      <c r="AE192" s="586"/>
      <c r="AF192" s="586"/>
      <c r="AG192" s="586"/>
      <c r="AH192" s="586"/>
      <c r="AI192" s="586"/>
      <c r="AJ192" s="586"/>
      <c r="AK192" s="586"/>
      <c r="AL192" s="586"/>
      <c r="AM192" s="586"/>
      <c r="AN192" s="586"/>
      <c r="AO192" s="586"/>
    </row>
    <row r="193" spans="1:41">
      <c r="A193" s="573" t="s">
        <v>650</v>
      </c>
      <c r="B193" s="573" t="s">
        <v>651</v>
      </c>
      <c r="C193" s="573" t="s">
        <v>652</v>
      </c>
      <c r="D193" s="573" t="s">
        <v>653</v>
      </c>
      <c r="E193" s="573" t="s">
        <v>654</v>
      </c>
      <c r="F193" s="573" t="s">
        <v>653</v>
      </c>
      <c r="G193" s="573" t="s">
        <v>666</v>
      </c>
      <c r="H193" s="573" t="s">
        <v>653</v>
      </c>
      <c r="I193" s="573" t="s">
        <v>713</v>
      </c>
      <c r="J193" s="573" t="s">
        <v>653</v>
      </c>
      <c r="K193" s="573" t="s">
        <v>670</v>
      </c>
      <c r="L193" s="573" t="s">
        <v>657</v>
      </c>
      <c r="M193" s="573" t="s">
        <v>658</v>
      </c>
      <c r="N193" s="573" t="s">
        <v>659</v>
      </c>
      <c r="O193" s="573" t="s">
        <v>659</v>
      </c>
      <c r="P193" s="573" t="s">
        <v>660</v>
      </c>
      <c r="Q193" s="573" t="s">
        <v>651</v>
      </c>
      <c r="R193" s="573" t="s">
        <v>703</v>
      </c>
      <c r="S193" s="590" t="e">
        <f>IF(VLOOKUP($X193,'Table 3A'!$B$10:$G$48,'Table 3A'!M$1,0)="","",VLOOKUP($X193,'Table 3A'!$B$10:$G$48,'Table 3A'!M$1,0))</f>
        <v>#N/A</v>
      </c>
      <c r="T193" s="590" t="e">
        <f>IF(VLOOKUP($X193,'Table 3A'!$B$10:$G$48,'Table 3A'!N$1,0)="","",VLOOKUP($X193,'Table 3A'!$B$10:$G$48,'Table 3A'!N$1,0))</f>
        <v>#N/A</v>
      </c>
      <c r="U193" s="590" t="e">
        <f>IF(VLOOKUP($X193,'Table 3A'!$B$10:$G$48,'Table 3A'!O$1,0)="","",VLOOKUP($X193,'Table 3A'!$B$10:$G$48,'Table 3A'!O$1,0))</f>
        <v>#N/A</v>
      </c>
      <c r="V193" s="590" t="e">
        <f>IF(VLOOKUP($X193,'Table 3A'!$B$10:$G$48,'Table 3A'!P$1,0)="","",VLOOKUP($X193,'Table 3A'!$B$10:$G$48,'Table 3A'!P$1,0))</f>
        <v>#N/A</v>
      </c>
      <c r="W193" s="573"/>
      <c r="X193" s="582" t="str">
        <f t="shared" si="2"/>
        <v>A.N.@@._Z.S13._Z.C._Z.K61._Z.T.S.V._T._T.XDC.N.EDP3</v>
      </c>
      <c r="Y193" s="582"/>
      <c r="Z193" s="582"/>
      <c r="AA193" s="584" t="str">
        <f>IFERROR(+IF(X193=VLOOKUP(X193,'Table 3A'!$B$10:$B$48,1,0),"OK","check!!!!"),"check!!!!")</f>
        <v>check!!!!</v>
      </c>
      <c r="AB193" s="582" t="str">
        <f>IF('Table 3A'!B41=X193,"ok","check!!!!")</f>
        <v>check!!!!</v>
      </c>
      <c r="AC193" s="585"/>
      <c r="AD193" s="586"/>
      <c r="AE193" s="586"/>
      <c r="AF193" s="586"/>
      <c r="AG193" s="586"/>
      <c r="AH193" s="586"/>
      <c r="AI193" s="586"/>
      <c r="AJ193" s="586"/>
      <c r="AK193" s="586"/>
      <c r="AL193" s="586"/>
      <c r="AM193" s="586"/>
      <c r="AN193" s="586"/>
      <c r="AO193" s="586"/>
    </row>
    <row r="194" spans="1:41">
      <c r="A194" s="573" t="s">
        <v>650</v>
      </c>
      <c r="B194" s="573" t="s">
        <v>651</v>
      </c>
      <c r="C194" s="573" t="s">
        <v>652</v>
      </c>
      <c r="D194" s="573" t="s">
        <v>653</v>
      </c>
      <c r="E194" s="573" t="s">
        <v>654</v>
      </c>
      <c r="F194" s="573" t="s">
        <v>653</v>
      </c>
      <c r="G194" s="573" t="s">
        <v>666</v>
      </c>
      <c r="H194" s="573" t="s">
        <v>653</v>
      </c>
      <c r="I194" s="573" t="s">
        <v>714</v>
      </c>
      <c r="J194" s="573" t="s">
        <v>653</v>
      </c>
      <c r="K194" s="573" t="s">
        <v>670</v>
      </c>
      <c r="L194" s="573" t="s">
        <v>657</v>
      </c>
      <c r="M194" s="573" t="s">
        <v>658</v>
      </c>
      <c r="N194" s="573" t="s">
        <v>659</v>
      </c>
      <c r="O194" s="573" t="s">
        <v>659</v>
      </c>
      <c r="P194" s="573" t="s">
        <v>660</v>
      </c>
      <c r="Q194" s="573" t="s">
        <v>651</v>
      </c>
      <c r="R194" s="573" t="s">
        <v>703</v>
      </c>
      <c r="S194" s="590" t="e">
        <f>IF(VLOOKUP($X194,'Table 3A'!$B$10:$G$48,'Table 3A'!M$1,0)="","",VLOOKUP($X194,'Table 3A'!$B$10:$G$48,'Table 3A'!M$1,0))</f>
        <v>#N/A</v>
      </c>
      <c r="T194" s="590" t="e">
        <f>IF(VLOOKUP($X194,'Table 3A'!$B$10:$G$48,'Table 3A'!N$1,0)="","",VLOOKUP($X194,'Table 3A'!$B$10:$G$48,'Table 3A'!N$1,0))</f>
        <v>#N/A</v>
      </c>
      <c r="U194" s="590" t="e">
        <f>IF(VLOOKUP($X194,'Table 3A'!$B$10:$G$48,'Table 3A'!O$1,0)="","",VLOOKUP($X194,'Table 3A'!$B$10:$G$48,'Table 3A'!O$1,0))</f>
        <v>#N/A</v>
      </c>
      <c r="V194" s="590" t="e">
        <f>IF(VLOOKUP($X194,'Table 3A'!$B$10:$G$48,'Table 3A'!P$1,0)="","",VLOOKUP($X194,'Table 3A'!$B$10:$G$48,'Table 3A'!P$1,0))</f>
        <v>#N/A</v>
      </c>
      <c r="W194" s="573"/>
      <c r="X194" s="582" t="str">
        <f t="shared" si="2"/>
        <v>A.N.@@._Z.S13._Z.C._Z.KX._Z.T.S.V._T._T.XDC.N.EDP3</v>
      </c>
      <c r="Y194" s="582"/>
      <c r="Z194" s="582"/>
      <c r="AA194" s="584" t="str">
        <f>IFERROR(+IF(X194=VLOOKUP(X194,'Table 3A'!$B$10:$B$48,1,0),"OK","check!!!!"),"check!!!!")</f>
        <v>check!!!!</v>
      </c>
      <c r="AB194" s="582" t="str">
        <f>IF('Table 3A'!B42=X194,"ok","check!!!!")</f>
        <v>check!!!!</v>
      </c>
      <c r="AC194" s="585"/>
      <c r="AD194" s="586"/>
      <c r="AE194" s="586"/>
      <c r="AF194" s="586"/>
      <c r="AG194" s="586"/>
      <c r="AH194" s="586"/>
      <c r="AI194" s="586"/>
      <c r="AJ194" s="586"/>
      <c r="AK194" s="586"/>
      <c r="AL194" s="586"/>
      <c r="AM194" s="586"/>
      <c r="AN194" s="586"/>
      <c r="AO194" s="586"/>
    </row>
    <row r="195" spans="1:41">
      <c r="A195" s="573" t="s">
        <v>650</v>
      </c>
      <c r="B195" s="573" t="s">
        <v>651</v>
      </c>
      <c r="C195" s="573" t="s">
        <v>652</v>
      </c>
      <c r="D195" s="573" t="s">
        <v>653</v>
      </c>
      <c r="E195" s="573" t="s">
        <v>654</v>
      </c>
      <c r="F195" s="573" t="s">
        <v>653</v>
      </c>
      <c r="G195" s="573" t="s">
        <v>666</v>
      </c>
      <c r="H195" s="573" t="s">
        <v>653</v>
      </c>
      <c r="I195" s="573" t="s">
        <v>715</v>
      </c>
      <c r="J195" s="573" t="s">
        <v>653</v>
      </c>
      <c r="K195" s="573" t="s">
        <v>670</v>
      </c>
      <c r="L195" s="573" t="s">
        <v>657</v>
      </c>
      <c r="M195" s="573" t="s">
        <v>658</v>
      </c>
      <c r="N195" s="573" t="s">
        <v>659</v>
      </c>
      <c r="O195" s="573" t="s">
        <v>659</v>
      </c>
      <c r="P195" s="573" t="s">
        <v>660</v>
      </c>
      <c r="Q195" s="573" t="s">
        <v>651</v>
      </c>
      <c r="R195" s="573" t="s">
        <v>703</v>
      </c>
      <c r="S195" s="590" t="e">
        <f>IF(VLOOKUP($X195,'Table 3A'!$B$10:$G$48,'Table 3A'!M$1,0)="","",VLOOKUP($X195,'Table 3A'!$B$10:$G$48,'Table 3A'!M$1,0))</f>
        <v>#N/A</v>
      </c>
      <c r="T195" s="590" t="e">
        <f>IF(VLOOKUP($X195,'Table 3A'!$B$10:$G$48,'Table 3A'!N$1,0)="","",VLOOKUP($X195,'Table 3A'!$B$10:$G$48,'Table 3A'!N$1,0))</f>
        <v>#N/A</v>
      </c>
      <c r="U195" s="590" t="e">
        <f>IF(VLOOKUP($X195,'Table 3A'!$B$10:$G$48,'Table 3A'!O$1,0)="","",VLOOKUP($X195,'Table 3A'!$B$10:$G$48,'Table 3A'!O$1,0))</f>
        <v>#N/A</v>
      </c>
      <c r="V195" s="590" t="e">
        <f>IF(VLOOKUP($X195,'Table 3A'!$B$10:$G$48,'Table 3A'!P$1,0)="","",VLOOKUP($X195,'Table 3A'!$B$10:$G$48,'Table 3A'!P$1,0))</f>
        <v>#N/A</v>
      </c>
      <c r="W195" s="573"/>
      <c r="X195" s="582" t="str">
        <f t="shared" si="2"/>
        <v>A.N.@@._Z.S13._Z.C._Z.YA3._Z.T.S.V._T._T.XDC.N.EDP3</v>
      </c>
      <c r="Y195" s="582"/>
      <c r="Z195" s="582"/>
      <c r="AA195" s="584" t="str">
        <f>IFERROR(+IF(X195=VLOOKUP(X195,'Table 3A'!$B$10:$B$48,1,0),"OK","check!!!!"),"check!!!!")</f>
        <v>check!!!!</v>
      </c>
      <c r="AB195" s="582" t="str">
        <f>IF('Table 3A'!B44=X195,"ok","check!!!!")</f>
        <v>check!!!!</v>
      </c>
      <c r="AC195" s="585"/>
      <c r="AD195" s="586"/>
      <c r="AE195" s="586"/>
      <c r="AF195" s="586"/>
      <c r="AG195" s="586"/>
      <c r="AH195" s="586"/>
      <c r="AI195" s="586"/>
      <c r="AJ195" s="586"/>
      <c r="AK195" s="586"/>
      <c r="AL195" s="586"/>
      <c r="AM195" s="586"/>
      <c r="AN195" s="586"/>
      <c r="AO195" s="586"/>
    </row>
    <row r="196" spans="1:41">
      <c r="A196" s="573" t="s">
        <v>650</v>
      </c>
      <c r="B196" s="573" t="s">
        <v>651</v>
      </c>
      <c r="C196" s="573" t="s">
        <v>652</v>
      </c>
      <c r="D196" s="573" t="s">
        <v>653</v>
      </c>
      <c r="E196" s="573" t="s">
        <v>654</v>
      </c>
      <c r="F196" s="573" t="s">
        <v>653</v>
      </c>
      <c r="G196" s="573" t="s">
        <v>666</v>
      </c>
      <c r="H196" s="573" t="s">
        <v>653</v>
      </c>
      <c r="I196" s="573" t="s">
        <v>716</v>
      </c>
      <c r="J196" s="573" t="s">
        <v>653</v>
      </c>
      <c r="K196" s="573" t="s">
        <v>653</v>
      </c>
      <c r="L196" s="573" t="s">
        <v>657</v>
      </c>
      <c r="M196" s="573" t="s">
        <v>658</v>
      </c>
      <c r="N196" s="573" t="s">
        <v>659</v>
      </c>
      <c r="O196" s="573" t="s">
        <v>659</v>
      </c>
      <c r="P196" s="573" t="s">
        <v>660</v>
      </c>
      <c r="Q196" s="573" t="s">
        <v>651</v>
      </c>
      <c r="R196" s="573" t="s">
        <v>703</v>
      </c>
      <c r="S196" s="590" t="e">
        <f>IF(VLOOKUP($X196,'Table 3A'!$B$10:$G$48,'Table 3A'!M$1,0)="","",VLOOKUP($X196,'Table 3A'!$B$10:$G$48,'Table 3A'!M$1,0))</f>
        <v>#N/A</v>
      </c>
      <c r="T196" s="590" t="e">
        <f>IF(VLOOKUP($X196,'Table 3A'!$B$10:$G$48,'Table 3A'!N$1,0)="","",VLOOKUP($X196,'Table 3A'!$B$10:$G$48,'Table 3A'!N$1,0))</f>
        <v>#N/A</v>
      </c>
      <c r="U196" s="590" t="e">
        <f>IF(VLOOKUP($X196,'Table 3A'!$B$10:$G$48,'Table 3A'!O$1,0)="","",VLOOKUP($X196,'Table 3A'!$B$10:$G$48,'Table 3A'!O$1,0))</f>
        <v>#N/A</v>
      </c>
      <c r="V196" s="590" t="e">
        <f>IF(VLOOKUP($X196,'Table 3A'!$B$10:$G$48,'Table 3A'!P$1,0)="","",VLOOKUP($X196,'Table 3A'!$B$10:$G$48,'Table 3A'!P$1,0))</f>
        <v>#N/A</v>
      </c>
      <c r="W196" s="573"/>
      <c r="X196" s="582" t="str">
        <f t="shared" si="2"/>
        <v>A.N.@@._Z.S13._Z.C._Z.B9FX9._Z._Z.S.V._T._T.XDC.N.EDP3</v>
      </c>
      <c r="Y196" s="582"/>
      <c r="Z196" s="582"/>
      <c r="AA196" s="584" t="str">
        <f>IFERROR(+IF(X196=VLOOKUP(X196,'Table 3A'!$B$10:$B$48,1,0),"OK","check!!!!"),"check!!!!")</f>
        <v>check!!!!</v>
      </c>
      <c r="AB196" s="582" t="str">
        <f>IF('Table 3A'!B45=X196,"ok","check!!!!")</f>
        <v>check!!!!</v>
      </c>
      <c r="AC196" s="585"/>
      <c r="AD196" s="586"/>
      <c r="AE196" s="586"/>
      <c r="AF196" s="586"/>
      <c r="AG196" s="586"/>
      <c r="AH196" s="586"/>
      <c r="AI196" s="586"/>
      <c r="AJ196" s="586"/>
      <c r="AK196" s="586"/>
      <c r="AL196" s="586"/>
      <c r="AM196" s="586"/>
      <c r="AN196" s="586"/>
      <c r="AO196" s="586"/>
    </row>
    <row r="197" spans="1:41">
      <c r="A197" s="573" t="s">
        <v>650</v>
      </c>
      <c r="B197" s="573" t="s">
        <v>651</v>
      </c>
      <c r="C197" s="573" t="s">
        <v>652</v>
      </c>
      <c r="D197" s="573" t="s">
        <v>653</v>
      </c>
      <c r="E197" s="573" t="s">
        <v>654</v>
      </c>
      <c r="F197" s="573" t="s">
        <v>653</v>
      </c>
      <c r="G197" s="573" t="s">
        <v>666</v>
      </c>
      <c r="H197" s="573" t="s">
        <v>653</v>
      </c>
      <c r="I197" s="573" t="s">
        <v>717</v>
      </c>
      <c r="J197" s="573" t="s">
        <v>653</v>
      </c>
      <c r="K197" s="573" t="s">
        <v>670</v>
      </c>
      <c r="L197" s="573" t="s">
        <v>657</v>
      </c>
      <c r="M197" s="573" t="s">
        <v>658</v>
      </c>
      <c r="N197" s="573" t="s">
        <v>659</v>
      </c>
      <c r="O197" s="573" t="s">
        <v>659</v>
      </c>
      <c r="P197" s="573" t="s">
        <v>660</v>
      </c>
      <c r="Q197" s="573" t="s">
        <v>651</v>
      </c>
      <c r="R197" s="573" t="s">
        <v>703</v>
      </c>
      <c r="S197" s="590" t="e">
        <f>IF(VLOOKUP($X197,'Table 3A'!$B$10:$G$48,'Table 3A'!M$1,0)="","",VLOOKUP($X197,'Table 3A'!$B$10:$G$48,'Table 3A'!M$1,0))</f>
        <v>#N/A</v>
      </c>
      <c r="T197" s="590" t="e">
        <f>IF(VLOOKUP($X197,'Table 3A'!$B$10:$G$48,'Table 3A'!N$1,0)="","",VLOOKUP($X197,'Table 3A'!$B$10:$G$48,'Table 3A'!N$1,0))</f>
        <v>#N/A</v>
      </c>
      <c r="U197" s="590" t="e">
        <f>IF(VLOOKUP($X197,'Table 3A'!$B$10:$G$48,'Table 3A'!O$1,0)="","",VLOOKUP($X197,'Table 3A'!$B$10:$G$48,'Table 3A'!O$1,0))</f>
        <v>#N/A</v>
      </c>
      <c r="V197" s="590" t="e">
        <f>IF(VLOOKUP($X197,'Table 3A'!$B$10:$G$48,'Table 3A'!P$1,0)="","",VLOOKUP($X197,'Table 3A'!$B$10:$G$48,'Table 3A'!P$1,0))</f>
        <v>#N/A</v>
      </c>
      <c r="W197" s="573"/>
      <c r="X197" s="582" t="str">
        <f t="shared" si="2"/>
        <v>A.N.@@._Z.S13._Z.C._Z.YA3O._Z.T.S.V._T._T.XDC.N.EDP3</v>
      </c>
      <c r="Y197" s="582"/>
      <c r="Z197" s="582"/>
      <c r="AA197" s="584" t="str">
        <f>IFERROR(+IF(X197=VLOOKUP(X197,'Table 3A'!$B$10:$B$48,1,0),"OK","check!!!!"),"check!!!!")</f>
        <v>check!!!!</v>
      </c>
      <c r="AB197" s="582" t="str">
        <f>IF('Table 3A'!B46=X197,"ok","check!!!!")</f>
        <v>check!!!!</v>
      </c>
      <c r="AC197" s="585"/>
      <c r="AD197" s="586"/>
      <c r="AE197" s="586"/>
      <c r="AF197" s="586"/>
      <c r="AG197" s="586"/>
      <c r="AH197" s="586"/>
      <c r="AI197" s="586"/>
      <c r="AJ197" s="586"/>
      <c r="AK197" s="586"/>
      <c r="AL197" s="586"/>
      <c r="AM197" s="586"/>
      <c r="AN197" s="586"/>
      <c r="AO197" s="586"/>
    </row>
    <row r="198" spans="1:41">
      <c r="A198" s="573" t="s">
        <v>650</v>
      </c>
      <c r="B198" s="573" t="s">
        <v>651</v>
      </c>
      <c r="C198" s="573" t="s">
        <v>652</v>
      </c>
      <c r="D198" s="573" t="s">
        <v>653</v>
      </c>
      <c r="E198" s="573" t="s">
        <v>654</v>
      </c>
      <c r="F198" s="573" t="s">
        <v>653</v>
      </c>
      <c r="G198" s="573" t="s">
        <v>666</v>
      </c>
      <c r="H198" s="573" t="s">
        <v>653</v>
      </c>
      <c r="I198" s="573" t="s">
        <v>718</v>
      </c>
      <c r="J198" s="573" t="s">
        <v>669</v>
      </c>
      <c r="K198" s="573" t="s">
        <v>670</v>
      </c>
      <c r="L198" s="573" t="s">
        <v>671</v>
      </c>
      <c r="M198" s="573" t="s">
        <v>658</v>
      </c>
      <c r="N198" s="573" t="s">
        <v>659</v>
      </c>
      <c r="O198" s="573" t="s">
        <v>659</v>
      </c>
      <c r="P198" s="573" t="s">
        <v>660</v>
      </c>
      <c r="Q198" s="573" t="s">
        <v>651</v>
      </c>
      <c r="R198" s="573" t="s">
        <v>703</v>
      </c>
      <c r="S198" s="590" t="e">
        <f>IF(VLOOKUP($X198,'Table 3A'!$B$10:$G$48,'Table 3A'!M$1,0)="","",VLOOKUP($X198,'Table 3A'!$B$10:$G$48,'Table 3A'!M$1,0))</f>
        <v>#N/A</v>
      </c>
      <c r="T198" s="590" t="e">
        <f>IF(VLOOKUP($X198,'Table 3A'!$B$10:$G$48,'Table 3A'!N$1,0)="","",VLOOKUP($X198,'Table 3A'!$B$10:$G$48,'Table 3A'!N$1,0))</f>
        <v>#N/A</v>
      </c>
      <c r="U198" s="590" t="e">
        <f>IF(VLOOKUP($X198,'Table 3A'!$B$10:$G$48,'Table 3A'!O$1,0)="","",VLOOKUP($X198,'Table 3A'!$B$10:$G$48,'Table 3A'!O$1,0))</f>
        <v>#N/A</v>
      </c>
      <c r="V198" s="590" t="e">
        <f>IF(VLOOKUP($X198,'Table 3A'!$B$10:$G$48,'Table 3A'!P$1,0)="","",VLOOKUP($X198,'Table 3A'!$B$10:$G$48,'Table 3A'!P$1,0))</f>
        <v>#N/A</v>
      </c>
      <c r="W198" s="573"/>
      <c r="X198" s="582" t="str">
        <f t="shared" si="2"/>
        <v>A.N.@@._Z.S13._Z.C._Z.LX.GD.T.F.V._T._T.XDC.N.EDP3</v>
      </c>
      <c r="Y198" s="582"/>
      <c r="Z198" s="582"/>
      <c r="AA198" s="584" t="str">
        <f>IFERROR(+IF(X198=VLOOKUP(X198,'Table 3A'!$B$10:$B$48,1,0),"OK","check!!!!"),"check!!!!")</f>
        <v>check!!!!</v>
      </c>
      <c r="AB198" s="582" t="str">
        <f>IF('Table 3A'!B48=X198,"ok","check!!!!")</f>
        <v>check!!!!</v>
      </c>
      <c r="AC198" s="585"/>
      <c r="AD198" s="586"/>
      <c r="AE198" s="586"/>
      <c r="AF198" s="586"/>
      <c r="AG198" s="586"/>
      <c r="AH198" s="586"/>
      <c r="AI198" s="586"/>
      <c r="AJ198" s="586"/>
      <c r="AK198" s="586"/>
      <c r="AL198" s="586"/>
      <c r="AM198" s="586"/>
      <c r="AN198" s="586"/>
      <c r="AO198" s="586"/>
    </row>
    <row r="199" spans="1:41">
      <c r="A199" s="573" t="s">
        <v>650</v>
      </c>
      <c r="B199" s="573" t="s">
        <v>651</v>
      </c>
      <c r="C199" s="573" t="s">
        <v>652</v>
      </c>
      <c r="D199" s="573" t="s">
        <v>653</v>
      </c>
      <c r="E199" s="573" t="s">
        <v>662</v>
      </c>
      <c r="F199" s="573" t="s">
        <v>653</v>
      </c>
      <c r="G199" s="573" t="s">
        <v>653</v>
      </c>
      <c r="H199" s="573" t="s">
        <v>655</v>
      </c>
      <c r="I199" s="573" t="s">
        <v>656</v>
      </c>
      <c r="J199" s="573" t="s">
        <v>653</v>
      </c>
      <c r="K199" s="573" t="s">
        <v>653</v>
      </c>
      <c r="L199" s="573" t="s">
        <v>657</v>
      </c>
      <c r="M199" s="573" t="s">
        <v>658</v>
      </c>
      <c r="N199" s="573" t="s">
        <v>659</v>
      </c>
      <c r="O199" s="573" t="s">
        <v>659</v>
      </c>
      <c r="P199" s="573" t="s">
        <v>660</v>
      </c>
      <c r="Q199" s="573" t="s">
        <v>651</v>
      </c>
      <c r="R199" s="573" t="s">
        <v>703</v>
      </c>
      <c r="S199" s="591" t="e">
        <f>IF(VLOOKUP($X199,'Table 3B'!$B$10:$G$53,'Table 3B'!M$1,0)="","",VLOOKUP($X199,'Table 3B'!$B$10:$G$53,'Table 3B'!M$1,0))</f>
        <v>#N/A</v>
      </c>
      <c r="T199" s="591" t="e">
        <f>IF(VLOOKUP($X199,'Table 3B'!$B$10:$G$53,'Table 3B'!N$1,0)="","",VLOOKUP($X199,'Table 3B'!$B$10:$G$53,'Table 3B'!N$1,0))</f>
        <v>#N/A</v>
      </c>
      <c r="U199" s="591" t="e">
        <f>IF(VLOOKUP($X199,'Table 3B'!$B$10:$G$53,'Table 3B'!O$1,0)="","",VLOOKUP($X199,'Table 3B'!$B$10:$G$53,'Table 3B'!O$1,0))</f>
        <v>#N/A</v>
      </c>
      <c r="V199" s="591" t="e">
        <f>IF(VLOOKUP($X199,'Table 3B'!$B$10:$G$53,'Table 3B'!P$1,0)="","",VLOOKUP($X199,'Table 3B'!$B$10:$G$53,'Table 3B'!P$1,0))</f>
        <v>#N/A</v>
      </c>
      <c r="W199" s="573"/>
      <c r="X199" s="582" t="str">
        <f t="shared" si="2"/>
        <v>A.N.@@._Z.S1311._Z._Z.B.B9._Z._Z.S.V._T._T.XDC.N.EDP3</v>
      </c>
      <c r="Y199" s="582"/>
      <c r="Z199" s="582"/>
      <c r="AA199" s="584" t="str">
        <f>IFERROR(+IF(X199=VLOOKUP(X199,'Table 3B'!$B$10:$B$53,1,0),"OK","check!!!!"),"check!!!!")</f>
        <v>check!!!!</v>
      </c>
      <c r="AB199" s="582" t="str">
        <f>IF('Table 3B'!B$10=X199,"ok","check!!!!")</f>
        <v>check!!!!</v>
      </c>
      <c r="AC199" s="585"/>
      <c r="AD199" s="586"/>
      <c r="AE199" s="586"/>
      <c r="AF199" s="586"/>
      <c r="AG199" s="586"/>
      <c r="AH199" s="586"/>
      <c r="AI199" s="586"/>
      <c r="AJ199" s="586"/>
      <c r="AK199" s="586"/>
      <c r="AL199" s="586"/>
      <c r="AM199" s="586"/>
      <c r="AN199" s="586"/>
      <c r="AO199" s="586"/>
    </row>
    <row r="200" spans="1:41">
      <c r="A200" s="573" t="s">
        <v>650</v>
      </c>
      <c r="B200" s="573" t="s">
        <v>651</v>
      </c>
      <c r="C200" s="573" t="s">
        <v>652</v>
      </c>
      <c r="D200" s="573" t="s">
        <v>653</v>
      </c>
      <c r="E200" s="573" t="s">
        <v>662</v>
      </c>
      <c r="F200" s="573" t="s">
        <v>653</v>
      </c>
      <c r="G200" s="573" t="s">
        <v>666</v>
      </c>
      <c r="H200" s="573" t="s">
        <v>650</v>
      </c>
      <c r="I200" s="573" t="s">
        <v>671</v>
      </c>
      <c r="J200" s="573" t="s">
        <v>671</v>
      </c>
      <c r="K200" s="573" t="s">
        <v>670</v>
      </c>
      <c r="L200" s="573" t="s">
        <v>657</v>
      </c>
      <c r="M200" s="573" t="s">
        <v>658</v>
      </c>
      <c r="N200" s="573" t="s">
        <v>659</v>
      </c>
      <c r="O200" s="573" t="s">
        <v>659</v>
      </c>
      <c r="P200" s="573" t="s">
        <v>660</v>
      </c>
      <c r="Q200" s="573" t="s">
        <v>651</v>
      </c>
      <c r="R200" s="573" t="s">
        <v>703</v>
      </c>
      <c r="S200" s="591" t="e">
        <f>IF(VLOOKUP($X200,'Table 3B'!$B$10:$G$53,'Table 3B'!M$1,0)="","",VLOOKUP($X200,'Table 3B'!$B$10:$G$53,'Table 3B'!M$1,0))</f>
        <v>#N/A</v>
      </c>
      <c r="T200" s="591" t="e">
        <f>IF(VLOOKUP($X200,'Table 3B'!$B$10:$G$53,'Table 3B'!N$1,0)="","",VLOOKUP($X200,'Table 3B'!$B$10:$G$53,'Table 3B'!N$1,0))</f>
        <v>#N/A</v>
      </c>
      <c r="U200" s="591" t="e">
        <f>IF(VLOOKUP($X200,'Table 3B'!$B$10:$G$53,'Table 3B'!O$1,0)="","",VLOOKUP($X200,'Table 3B'!$B$10:$G$53,'Table 3B'!O$1,0))</f>
        <v>#N/A</v>
      </c>
      <c r="V200" s="591" t="e">
        <f>IF(VLOOKUP($X200,'Table 3B'!$B$10:$G$53,'Table 3B'!P$1,0)="","",VLOOKUP($X200,'Table 3B'!$B$10:$G$53,'Table 3B'!P$1,0))</f>
        <v>#N/A</v>
      </c>
      <c r="W200" s="573"/>
      <c r="X200" s="582" t="str">
        <f t="shared" si="2"/>
        <v>A.N.@@._Z.S1311._Z.C.A.F.F.T.S.V._T._T.XDC.N.EDP3</v>
      </c>
      <c r="Y200" s="582"/>
      <c r="Z200" s="582"/>
      <c r="AA200" s="584" t="str">
        <f>IFERROR(+IF(X200=VLOOKUP(X200,'Table 3B'!$B$10:$B$53,1,0),"OK","check!!!!"),"check!!!!")</f>
        <v>check!!!!</v>
      </c>
      <c r="AB200" s="582" t="str">
        <f>IF('Table 3B'!B$12=X200,"ok","check!!!!")</f>
        <v>check!!!!</v>
      </c>
      <c r="AC200" s="585"/>
      <c r="AD200" s="586"/>
      <c r="AE200" s="586"/>
      <c r="AF200" s="586"/>
      <c r="AG200" s="586"/>
      <c r="AH200" s="586"/>
      <c r="AI200" s="586"/>
      <c r="AJ200" s="586"/>
      <c r="AK200" s="586"/>
      <c r="AL200" s="586"/>
      <c r="AM200" s="586"/>
      <c r="AN200" s="586"/>
      <c r="AO200" s="586"/>
    </row>
    <row r="201" spans="1:41">
      <c r="A201" s="573" t="s">
        <v>650</v>
      </c>
      <c r="B201" s="573" t="s">
        <v>651</v>
      </c>
      <c r="C201" s="573" t="s">
        <v>652</v>
      </c>
      <c r="D201" s="573" t="s">
        <v>653</v>
      </c>
      <c r="E201" s="573" t="s">
        <v>662</v>
      </c>
      <c r="F201" s="573" t="s">
        <v>653</v>
      </c>
      <c r="G201" s="573" t="s">
        <v>666</v>
      </c>
      <c r="H201" s="573" t="s">
        <v>650</v>
      </c>
      <c r="I201" s="573" t="s">
        <v>671</v>
      </c>
      <c r="J201" s="573" t="s">
        <v>672</v>
      </c>
      <c r="K201" s="573" t="s">
        <v>670</v>
      </c>
      <c r="L201" s="573" t="s">
        <v>657</v>
      </c>
      <c r="M201" s="573" t="s">
        <v>658</v>
      </c>
      <c r="N201" s="573" t="s">
        <v>659</v>
      </c>
      <c r="O201" s="573" t="s">
        <v>659</v>
      </c>
      <c r="P201" s="573" t="s">
        <v>660</v>
      </c>
      <c r="Q201" s="573" t="s">
        <v>651</v>
      </c>
      <c r="R201" s="573" t="s">
        <v>703</v>
      </c>
      <c r="S201" s="591" t="e">
        <f>IF(VLOOKUP($X201,'Table 3B'!$B$10:$G$53,'Table 3B'!M$1,0)="","",VLOOKUP($X201,'Table 3B'!$B$10:$G$53,'Table 3B'!M$1,0))</f>
        <v>#N/A</v>
      </c>
      <c r="T201" s="591" t="e">
        <f>IF(VLOOKUP($X201,'Table 3B'!$B$10:$G$53,'Table 3B'!N$1,0)="","",VLOOKUP($X201,'Table 3B'!$B$10:$G$53,'Table 3B'!N$1,0))</f>
        <v>#N/A</v>
      </c>
      <c r="U201" s="591" t="e">
        <f>IF(VLOOKUP($X201,'Table 3B'!$B$10:$G$53,'Table 3B'!O$1,0)="","",VLOOKUP($X201,'Table 3B'!$B$10:$G$53,'Table 3B'!O$1,0))</f>
        <v>#N/A</v>
      </c>
      <c r="V201" s="591" t="e">
        <f>IF(VLOOKUP($X201,'Table 3B'!$B$10:$G$53,'Table 3B'!P$1,0)="","",VLOOKUP($X201,'Table 3B'!$B$10:$G$53,'Table 3B'!P$1,0))</f>
        <v>#N/A</v>
      </c>
      <c r="W201" s="573"/>
      <c r="X201" s="582" t="str">
        <f t="shared" si="2"/>
        <v>A.N.@@._Z.S1311._Z.C.A.F.F2.T.S.V._T._T.XDC.N.EDP3</v>
      </c>
      <c r="Y201" s="582"/>
      <c r="Z201" s="582"/>
      <c r="AA201" s="584" t="str">
        <f>IFERROR(+IF(X201=VLOOKUP(X201,'Table 3B'!$B$10:$B$53,1,0),"OK","check!!!!"),"check!!!!")</f>
        <v>check!!!!</v>
      </c>
      <c r="AB201" s="582" t="str">
        <f>IF('Table 3B'!B$13=X201,"ok","check!!!!")</f>
        <v>check!!!!</v>
      </c>
      <c r="AC201" s="585"/>
      <c r="AD201" s="586"/>
      <c r="AE201" s="586"/>
      <c r="AF201" s="586"/>
      <c r="AG201" s="586"/>
      <c r="AH201" s="586"/>
      <c r="AI201" s="586"/>
      <c r="AJ201" s="586"/>
      <c r="AK201" s="586"/>
      <c r="AL201" s="586"/>
      <c r="AM201" s="586"/>
      <c r="AN201" s="586"/>
      <c r="AO201" s="586"/>
    </row>
    <row r="202" spans="1:41">
      <c r="A202" s="573" t="s">
        <v>650</v>
      </c>
      <c r="B202" s="573" t="s">
        <v>651</v>
      </c>
      <c r="C202" s="573" t="s">
        <v>652</v>
      </c>
      <c r="D202" s="573" t="s">
        <v>653</v>
      </c>
      <c r="E202" s="573" t="s">
        <v>662</v>
      </c>
      <c r="F202" s="573" t="s">
        <v>653</v>
      </c>
      <c r="G202" s="573" t="s">
        <v>666</v>
      </c>
      <c r="H202" s="573" t="s">
        <v>650</v>
      </c>
      <c r="I202" s="573" t="s">
        <v>671</v>
      </c>
      <c r="J202" s="573" t="s">
        <v>673</v>
      </c>
      <c r="K202" s="573" t="s">
        <v>670</v>
      </c>
      <c r="L202" s="573" t="s">
        <v>657</v>
      </c>
      <c r="M202" s="573" t="s">
        <v>658</v>
      </c>
      <c r="N202" s="573" t="s">
        <v>659</v>
      </c>
      <c r="O202" s="573" t="s">
        <v>659</v>
      </c>
      <c r="P202" s="573" t="s">
        <v>660</v>
      </c>
      <c r="Q202" s="573" t="s">
        <v>651</v>
      </c>
      <c r="R202" s="573" t="s">
        <v>703</v>
      </c>
      <c r="S202" s="591" t="e">
        <f>IF(VLOOKUP($X202,'Table 3B'!$B$10:$G$53,'Table 3B'!M$1,0)="","",VLOOKUP($X202,'Table 3B'!$B$10:$G$53,'Table 3B'!M$1,0))</f>
        <v>#N/A</v>
      </c>
      <c r="T202" s="591" t="e">
        <f>IF(VLOOKUP($X202,'Table 3B'!$B$10:$G$53,'Table 3B'!N$1,0)="","",VLOOKUP($X202,'Table 3B'!$B$10:$G$53,'Table 3B'!N$1,0))</f>
        <v>#N/A</v>
      </c>
      <c r="U202" s="591" t="e">
        <f>IF(VLOOKUP($X202,'Table 3B'!$B$10:$G$53,'Table 3B'!O$1,0)="","",VLOOKUP($X202,'Table 3B'!$B$10:$G$53,'Table 3B'!O$1,0))</f>
        <v>#N/A</v>
      </c>
      <c r="V202" s="591" t="e">
        <f>IF(VLOOKUP($X202,'Table 3B'!$B$10:$G$53,'Table 3B'!P$1,0)="","",VLOOKUP($X202,'Table 3B'!$B$10:$G$53,'Table 3B'!P$1,0))</f>
        <v>#N/A</v>
      </c>
      <c r="W202" s="573"/>
      <c r="X202" s="582" t="str">
        <f t="shared" si="2"/>
        <v>A.N.@@._Z.S1311._Z.C.A.F.F3.T.S.V._T._T.XDC.N.EDP3</v>
      </c>
      <c r="Y202" s="582"/>
      <c r="Z202" s="582"/>
      <c r="AA202" s="584" t="str">
        <f>IFERROR(+IF(X202=VLOOKUP(X202,'Table 3B'!$B$10:$B$53,1,0),"OK","check!!!!"),"check!!!!")</f>
        <v>check!!!!</v>
      </c>
      <c r="AB202" s="582" t="str">
        <f>IF('Table 3B'!B$14=X202,"ok","check!!!!")</f>
        <v>check!!!!</v>
      </c>
      <c r="AC202" s="585"/>
      <c r="AD202" s="586"/>
      <c r="AE202" s="586"/>
      <c r="AF202" s="586"/>
      <c r="AG202" s="586"/>
      <c r="AH202" s="586"/>
      <c r="AI202" s="586"/>
      <c r="AJ202" s="586"/>
      <c r="AK202" s="586"/>
      <c r="AL202" s="586"/>
      <c r="AM202" s="586"/>
      <c r="AN202" s="586"/>
      <c r="AO202" s="586"/>
    </row>
    <row r="203" spans="1:41">
      <c r="A203" s="573" t="s">
        <v>650</v>
      </c>
      <c r="B203" s="573" t="s">
        <v>651</v>
      </c>
      <c r="C203" s="573" t="s">
        <v>652</v>
      </c>
      <c r="D203" s="573" t="s">
        <v>653</v>
      </c>
      <c r="E203" s="573" t="s">
        <v>662</v>
      </c>
      <c r="F203" s="573" t="s">
        <v>653</v>
      </c>
      <c r="G203" s="573" t="s">
        <v>666</v>
      </c>
      <c r="H203" s="573" t="s">
        <v>650</v>
      </c>
      <c r="I203" s="573" t="s">
        <v>671</v>
      </c>
      <c r="J203" s="573" t="s">
        <v>674</v>
      </c>
      <c r="K203" s="573" t="s">
        <v>670</v>
      </c>
      <c r="L203" s="573" t="s">
        <v>657</v>
      </c>
      <c r="M203" s="573" t="s">
        <v>658</v>
      </c>
      <c r="N203" s="573" t="s">
        <v>659</v>
      </c>
      <c r="O203" s="573" t="s">
        <v>659</v>
      </c>
      <c r="P203" s="573" t="s">
        <v>660</v>
      </c>
      <c r="Q203" s="573" t="s">
        <v>651</v>
      </c>
      <c r="R203" s="573" t="s">
        <v>703</v>
      </c>
      <c r="S203" s="591" t="e">
        <f>IF(VLOOKUP($X203,'Table 3B'!$B$10:$G$53,'Table 3B'!M$1,0)="","",VLOOKUP($X203,'Table 3B'!$B$10:$G$53,'Table 3B'!M$1,0))</f>
        <v>#N/A</v>
      </c>
      <c r="T203" s="591" t="e">
        <f>IF(VLOOKUP($X203,'Table 3B'!$B$10:$G$53,'Table 3B'!N$1,0)="","",VLOOKUP($X203,'Table 3B'!$B$10:$G$53,'Table 3B'!N$1,0))</f>
        <v>#N/A</v>
      </c>
      <c r="U203" s="591" t="e">
        <f>IF(VLOOKUP($X203,'Table 3B'!$B$10:$G$53,'Table 3B'!O$1,0)="","",VLOOKUP($X203,'Table 3B'!$B$10:$G$53,'Table 3B'!O$1,0))</f>
        <v>#N/A</v>
      </c>
      <c r="V203" s="591" t="e">
        <f>IF(VLOOKUP($X203,'Table 3B'!$B$10:$G$53,'Table 3B'!P$1,0)="","",VLOOKUP($X203,'Table 3B'!$B$10:$G$53,'Table 3B'!P$1,0))</f>
        <v>#N/A</v>
      </c>
      <c r="W203" s="573"/>
      <c r="X203" s="582" t="str">
        <f t="shared" si="2"/>
        <v>A.N.@@._Z.S1311._Z.C.A.F.F4.T.S.V._T._T.XDC.N.EDP3</v>
      </c>
      <c r="Y203" s="582"/>
      <c r="Z203" s="582"/>
      <c r="AA203" s="584" t="str">
        <f>IFERROR(+IF(X203=VLOOKUP(X203,'Table 3B'!$B$10:$B$53,1,0),"OK","check!!!!"),"check!!!!")</f>
        <v>check!!!!</v>
      </c>
      <c r="AB203" s="582" t="str">
        <f>IF('Table 3B'!B$15=X203,"ok","check!!!!")</f>
        <v>check!!!!</v>
      </c>
      <c r="AC203" s="585"/>
      <c r="AD203" s="586"/>
      <c r="AE203" s="586"/>
      <c r="AF203" s="586"/>
      <c r="AG203" s="586"/>
      <c r="AH203" s="586"/>
      <c r="AI203" s="586"/>
      <c r="AJ203" s="586"/>
      <c r="AK203" s="586"/>
      <c r="AL203" s="586"/>
      <c r="AM203" s="586"/>
      <c r="AN203" s="586"/>
      <c r="AO203" s="586"/>
    </row>
    <row r="204" spans="1:41">
      <c r="A204" s="573" t="s">
        <v>650</v>
      </c>
      <c r="B204" s="573" t="s">
        <v>651</v>
      </c>
      <c r="C204" s="573" t="s">
        <v>652</v>
      </c>
      <c r="D204" s="573" t="s">
        <v>653</v>
      </c>
      <c r="E204" s="573" t="s">
        <v>662</v>
      </c>
      <c r="F204" s="573" t="s">
        <v>653</v>
      </c>
      <c r="G204" s="573" t="s">
        <v>666</v>
      </c>
      <c r="H204" s="573" t="s">
        <v>682</v>
      </c>
      <c r="I204" s="573" t="s">
        <v>671</v>
      </c>
      <c r="J204" s="573" t="s">
        <v>674</v>
      </c>
      <c r="K204" s="573" t="s">
        <v>670</v>
      </c>
      <c r="L204" s="573" t="s">
        <v>657</v>
      </c>
      <c r="M204" s="573" t="s">
        <v>658</v>
      </c>
      <c r="N204" s="573" t="s">
        <v>659</v>
      </c>
      <c r="O204" s="573" t="s">
        <v>659</v>
      </c>
      <c r="P204" s="573" t="s">
        <v>660</v>
      </c>
      <c r="Q204" s="573" t="s">
        <v>651</v>
      </c>
      <c r="R204" s="573" t="s">
        <v>703</v>
      </c>
      <c r="S204" s="591" t="e">
        <f>IF(VLOOKUP($X204,'Table 3B'!$B$10:$G$53,'Table 3B'!M$1,0)="","",VLOOKUP($X204,'Table 3B'!$B$10:$G$53,'Table 3B'!M$1,0))</f>
        <v>#N/A</v>
      </c>
      <c r="T204" s="591" t="e">
        <f>IF(VLOOKUP($X204,'Table 3B'!$B$10:$G$53,'Table 3B'!N$1,0)="","",VLOOKUP($X204,'Table 3B'!$B$10:$G$53,'Table 3B'!N$1,0))</f>
        <v>#N/A</v>
      </c>
      <c r="U204" s="591" t="e">
        <f>IF(VLOOKUP($X204,'Table 3B'!$B$10:$G$53,'Table 3B'!O$1,0)="","",VLOOKUP($X204,'Table 3B'!$B$10:$G$53,'Table 3B'!O$1,0))</f>
        <v>#N/A</v>
      </c>
      <c r="V204" s="591" t="e">
        <f>IF(VLOOKUP($X204,'Table 3B'!$B$10:$G$53,'Table 3B'!P$1,0)="","",VLOOKUP($X204,'Table 3B'!$B$10:$G$53,'Table 3B'!P$1,0))</f>
        <v>#N/A</v>
      </c>
      <c r="W204" s="573"/>
      <c r="X204" s="582" t="str">
        <f t="shared" si="2"/>
        <v>A.N.@@._Z.S1311._Z.C.AI.F.F4.T.S.V._T._T.XDC.N.EDP3</v>
      </c>
      <c r="Y204" s="582"/>
      <c r="Z204" s="582"/>
      <c r="AA204" s="584" t="str">
        <f>IFERROR(+IF(X204=VLOOKUP(X204,'Table 3B'!$B$10:$B$53,1,0),"OK","check!!!!"),"check!!!!")</f>
        <v>check!!!!</v>
      </c>
      <c r="AB204" s="582" t="str">
        <f>IF('Table 3B'!B$16=X204,"ok","check!!!!")</f>
        <v>check!!!!</v>
      </c>
      <c r="AC204" s="585"/>
      <c r="AD204" s="586"/>
      <c r="AE204" s="586"/>
      <c r="AF204" s="586"/>
      <c r="AG204" s="586"/>
      <c r="AH204" s="586"/>
      <c r="AI204" s="586"/>
      <c r="AJ204" s="586"/>
      <c r="AK204" s="586"/>
      <c r="AL204" s="586"/>
      <c r="AM204" s="586"/>
      <c r="AN204" s="586"/>
      <c r="AO204" s="586"/>
    </row>
    <row r="205" spans="1:41">
      <c r="A205" s="573" t="s">
        <v>650</v>
      </c>
      <c r="B205" s="573" t="s">
        <v>651</v>
      </c>
      <c r="C205" s="573" t="s">
        <v>652</v>
      </c>
      <c r="D205" s="573" t="s">
        <v>653</v>
      </c>
      <c r="E205" s="573" t="s">
        <v>662</v>
      </c>
      <c r="F205" s="573" t="s">
        <v>653</v>
      </c>
      <c r="G205" s="573" t="s">
        <v>666</v>
      </c>
      <c r="H205" s="573" t="s">
        <v>683</v>
      </c>
      <c r="I205" s="573" t="s">
        <v>671</v>
      </c>
      <c r="J205" s="573" t="s">
        <v>674</v>
      </c>
      <c r="K205" s="573" t="s">
        <v>670</v>
      </c>
      <c r="L205" s="573" t="s">
        <v>657</v>
      </c>
      <c r="M205" s="573" t="s">
        <v>658</v>
      </c>
      <c r="N205" s="573" t="s">
        <v>659</v>
      </c>
      <c r="O205" s="573" t="s">
        <v>659</v>
      </c>
      <c r="P205" s="573" t="s">
        <v>660</v>
      </c>
      <c r="Q205" s="573" t="s">
        <v>651</v>
      </c>
      <c r="R205" s="573" t="s">
        <v>703</v>
      </c>
      <c r="S205" s="591" t="e">
        <f>IF(VLOOKUP($X205,'Table 3B'!$B$10:$G$53,'Table 3B'!M$1,0)="","",VLOOKUP($X205,'Table 3B'!$B$10:$G$53,'Table 3B'!M$1,0))</f>
        <v>#N/A</v>
      </c>
      <c r="T205" s="591" t="e">
        <f>IF(VLOOKUP($X205,'Table 3B'!$B$10:$G$53,'Table 3B'!N$1,0)="","",VLOOKUP($X205,'Table 3B'!$B$10:$G$53,'Table 3B'!N$1,0))</f>
        <v>#N/A</v>
      </c>
      <c r="U205" s="591" t="e">
        <f>IF(VLOOKUP($X205,'Table 3B'!$B$10:$G$53,'Table 3B'!O$1,0)="","",VLOOKUP($X205,'Table 3B'!$B$10:$G$53,'Table 3B'!O$1,0))</f>
        <v>#N/A</v>
      </c>
      <c r="V205" s="591" t="e">
        <f>IF(VLOOKUP($X205,'Table 3B'!$B$10:$G$53,'Table 3B'!P$1,0)="","",VLOOKUP($X205,'Table 3B'!$B$10:$G$53,'Table 3B'!P$1,0))</f>
        <v>#N/A</v>
      </c>
      <c r="W205" s="573"/>
      <c r="X205" s="582" t="str">
        <f t="shared" si="2"/>
        <v>A.N.@@._Z.S1311._Z.C.AD.F.F4.T.S.V._T._T.XDC.N.EDP3</v>
      </c>
      <c r="Y205" s="582"/>
      <c r="Z205" s="582"/>
      <c r="AA205" s="584" t="str">
        <f>IFERROR(+IF(X205=VLOOKUP(X205,'Table 3B'!$B$10:$B$53,1,0),"OK","check!!!!"),"check!!!!")</f>
        <v>check!!!!</v>
      </c>
      <c r="AB205" s="582" t="str">
        <f>IF('Table 3B'!B$17=X205,"ok","check!!!!")</f>
        <v>check!!!!</v>
      </c>
      <c r="AC205" s="585"/>
      <c r="AD205" s="586"/>
      <c r="AE205" s="586"/>
      <c r="AF205" s="586"/>
      <c r="AG205" s="586"/>
      <c r="AH205" s="586"/>
      <c r="AI205" s="586"/>
      <c r="AJ205" s="586"/>
      <c r="AK205" s="586"/>
      <c r="AL205" s="586"/>
      <c r="AM205" s="586"/>
      <c r="AN205" s="586"/>
      <c r="AO205" s="586"/>
    </row>
    <row r="206" spans="1:41">
      <c r="A206" s="573" t="s">
        <v>650</v>
      </c>
      <c r="B206" s="573" t="s">
        <v>651</v>
      </c>
      <c r="C206" s="573" t="s">
        <v>652</v>
      </c>
      <c r="D206" s="573" t="s">
        <v>653</v>
      </c>
      <c r="E206" s="573" t="s">
        <v>662</v>
      </c>
      <c r="F206" s="573" t="s">
        <v>653</v>
      </c>
      <c r="G206" s="573" t="s">
        <v>666</v>
      </c>
      <c r="H206" s="573" t="s">
        <v>650</v>
      </c>
      <c r="I206" s="573" t="s">
        <v>671</v>
      </c>
      <c r="J206" s="573" t="s">
        <v>674</v>
      </c>
      <c r="K206" s="573" t="s">
        <v>657</v>
      </c>
      <c r="L206" s="573" t="s">
        <v>657</v>
      </c>
      <c r="M206" s="573" t="s">
        <v>658</v>
      </c>
      <c r="N206" s="573" t="s">
        <v>659</v>
      </c>
      <c r="O206" s="573" t="s">
        <v>659</v>
      </c>
      <c r="P206" s="573" t="s">
        <v>660</v>
      </c>
      <c r="Q206" s="573" t="s">
        <v>651</v>
      </c>
      <c r="R206" s="573" t="s">
        <v>703</v>
      </c>
      <c r="S206" s="591" t="e">
        <f>IF(VLOOKUP($X206,'Table 3B'!$B$10:$G$53,'Table 3B'!M$1,0)="","",VLOOKUP($X206,'Table 3B'!$B$10:$G$53,'Table 3B'!M$1,0))</f>
        <v>#N/A</v>
      </c>
      <c r="T206" s="591" t="e">
        <f>IF(VLOOKUP($X206,'Table 3B'!$B$10:$G$53,'Table 3B'!N$1,0)="","",VLOOKUP($X206,'Table 3B'!$B$10:$G$53,'Table 3B'!N$1,0))</f>
        <v>#N/A</v>
      </c>
      <c r="U206" s="591" t="e">
        <f>IF(VLOOKUP($X206,'Table 3B'!$B$10:$G$53,'Table 3B'!O$1,0)="","",VLOOKUP($X206,'Table 3B'!$B$10:$G$53,'Table 3B'!O$1,0))</f>
        <v>#N/A</v>
      </c>
      <c r="V206" s="591" t="e">
        <f>IF(VLOOKUP($X206,'Table 3B'!$B$10:$G$53,'Table 3B'!P$1,0)="","",VLOOKUP($X206,'Table 3B'!$B$10:$G$53,'Table 3B'!P$1,0))</f>
        <v>#N/A</v>
      </c>
      <c r="W206" s="573"/>
      <c r="X206" s="582" t="str">
        <f t="shared" si="2"/>
        <v>A.N.@@._Z.S1311._Z.C.A.F.F4.S.S.V._T._T.XDC.N.EDP3</v>
      </c>
      <c r="Y206" s="582"/>
      <c r="Z206" s="582"/>
      <c r="AA206" s="584" t="str">
        <f>IFERROR(+IF(X206=VLOOKUP(X206,'Table 3B'!$B$10:$B$53,1,0),"OK","check!!!!"),"check!!!!")</f>
        <v>check!!!!</v>
      </c>
      <c r="AB206" s="582" t="str">
        <f>IF('Table 3B'!B$18=X206,"ok","check!!!!")</f>
        <v>check!!!!</v>
      </c>
      <c r="AC206" s="585"/>
      <c r="AD206" s="586"/>
      <c r="AE206" s="586"/>
      <c r="AF206" s="586"/>
      <c r="AG206" s="586"/>
      <c r="AH206" s="586"/>
      <c r="AI206" s="586"/>
      <c r="AJ206" s="586"/>
      <c r="AK206" s="586"/>
      <c r="AL206" s="586"/>
      <c r="AM206" s="586"/>
      <c r="AN206" s="586"/>
      <c r="AO206" s="586"/>
    </row>
    <row r="207" spans="1:41">
      <c r="A207" s="573" t="s">
        <v>650</v>
      </c>
      <c r="B207" s="573" t="s">
        <v>651</v>
      </c>
      <c r="C207" s="573" t="s">
        <v>652</v>
      </c>
      <c r="D207" s="573" t="s">
        <v>653</v>
      </c>
      <c r="E207" s="573" t="s">
        <v>662</v>
      </c>
      <c r="F207" s="573" t="s">
        <v>653</v>
      </c>
      <c r="G207" s="573" t="s">
        <v>666</v>
      </c>
      <c r="H207" s="573" t="s">
        <v>650</v>
      </c>
      <c r="I207" s="573" t="s">
        <v>671</v>
      </c>
      <c r="J207" s="573" t="s">
        <v>674</v>
      </c>
      <c r="K207" s="573" t="s">
        <v>667</v>
      </c>
      <c r="L207" s="573" t="s">
        <v>657</v>
      </c>
      <c r="M207" s="573" t="s">
        <v>658</v>
      </c>
      <c r="N207" s="573" t="s">
        <v>659</v>
      </c>
      <c r="O207" s="573" t="s">
        <v>659</v>
      </c>
      <c r="P207" s="573" t="s">
        <v>660</v>
      </c>
      <c r="Q207" s="573" t="s">
        <v>651</v>
      </c>
      <c r="R207" s="573" t="s">
        <v>703</v>
      </c>
      <c r="S207" s="591" t="e">
        <f>IF(VLOOKUP($X207,'Table 3B'!$B$10:$G$53,'Table 3B'!M$1,0)="","",VLOOKUP($X207,'Table 3B'!$B$10:$G$53,'Table 3B'!M$1,0))</f>
        <v>#N/A</v>
      </c>
      <c r="T207" s="591" t="e">
        <f>IF(VLOOKUP($X207,'Table 3B'!$B$10:$G$53,'Table 3B'!N$1,0)="","",VLOOKUP($X207,'Table 3B'!$B$10:$G$53,'Table 3B'!N$1,0))</f>
        <v>#N/A</v>
      </c>
      <c r="U207" s="591" t="e">
        <f>IF(VLOOKUP($X207,'Table 3B'!$B$10:$G$53,'Table 3B'!O$1,0)="","",VLOOKUP($X207,'Table 3B'!$B$10:$G$53,'Table 3B'!O$1,0))</f>
        <v>#N/A</v>
      </c>
      <c r="V207" s="591" t="e">
        <f>IF(VLOOKUP($X207,'Table 3B'!$B$10:$G$53,'Table 3B'!P$1,0)="","",VLOOKUP($X207,'Table 3B'!$B$10:$G$53,'Table 3B'!P$1,0))</f>
        <v>#N/A</v>
      </c>
      <c r="W207" s="573"/>
      <c r="X207" s="582" t="str">
        <f t="shared" si="2"/>
        <v>A.N.@@._Z.S1311._Z.C.A.F.F4.L.S.V._T._T.XDC.N.EDP3</v>
      </c>
      <c r="Y207" s="582"/>
      <c r="Z207" s="582"/>
      <c r="AA207" s="584" t="str">
        <f>IFERROR(+IF(X207=VLOOKUP(X207,'Table 3B'!$B$10:$B$53,1,0),"OK","check!!!!"),"check!!!!")</f>
        <v>check!!!!</v>
      </c>
      <c r="AB207" s="582" t="str">
        <f>IF('Table 3B'!B$19=X207,"ok","check!!!!")</f>
        <v>check!!!!</v>
      </c>
      <c r="AC207" s="585"/>
      <c r="AD207" s="586"/>
      <c r="AE207" s="586"/>
      <c r="AF207" s="586"/>
      <c r="AG207" s="586"/>
      <c r="AH207" s="586"/>
      <c r="AI207" s="586"/>
      <c r="AJ207" s="586"/>
      <c r="AK207" s="586"/>
      <c r="AL207" s="586"/>
      <c r="AM207" s="586"/>
      <c r="AN207" s="586"/>
      <c r="AO207" s="586"/>
    </row>
    <row r="208" spans="1:41">
      <c r="A208" s="573" t="s">
        <v>650</v>
      </c>
      <c r="B208" s="573" t="s">
        <v>651</v>
      </c>
      <c r="C208" s="573" t="s">
        <v>652</v>
      </c>
      <c r="D208" s="573" t="s">
        <v>653</v>
      </c>
      <c r="E208" s="573" t="s">
        <v>662</v>
      </c>
      <c r="F208" s="573" t="s">
        <v>653</v>
      </c>
      <c r="G208" s="573" t="s">
        <v>666</v>
      </c>
      <c r="H208" s="573" t="s">
        <v>682</v>
      </c>
      <c r="I208" s="573" t="s">
        <v>671</v>
      </c>
      <c r="J208" s="573" t="s">
        <v>674</v>
      </c>
      <c r="K208" s="573" t="s">
        <v>667</v>
      </c>
      <c r="L208" s="573" t="s">
        <v>657</v>
      </c>
      <c r="M208" s="573" t="s">
        <v>658</v>
      </c>
      <c r="N208" s="573" t="s">
        <v>659</v>
      </c>
      <c r="O208" s="573" t="s">
        <v>659</v>
      </c>
      <c r="P208" s="573" t="s">
        <v>660</v>
      </c>
      <c r="Q208" s="573" t="s">
        <v>651</v>
      </c>
      <c r="R208" s="573" t="s">
        <v>703</v>
      </c>
      <c r="S208" s="591" t="e">
        <f>IF(VLOOKUP($X208,'Table 3B'!$B$10:$G$53,'Table 3B'!M$1,0)="","",VLOOKUP($X208,'Table 3B'!$B$10:$G$53,'Table 3B'!M$1,0))</f>
        <v>#N/A</v>
      </c>
      <c r="T208" s="591" t="e">
        <f>IF(VLOOKUP($X208,'Table 3B'!$B$10:$G$53,'Table 3B'!N$1,0)="","",VLOOKUP($X208,'Table 3B'!$B$10:$G$53,'Table 3B'!N$1,0))</f>
        <v>#N/A</v>
      </c>
      <c r="U208" s="591" t="e">
        <f>IF(VLOOKUP($X208,'Table 3B'!$B$10:$G$53,'Table 3B'!O$1,0)="","",VLOOKUP($X208,'Table 3B'!$B$10:$G$53,'Table 3B'!O$1,0))</f>
        <v>#N/A</v>
      </c>
      <c r="V208" s="591" t="e">
        <f>IF(VLOOKUP($X208,'Table 3B'!$B$10:$G$53,'Table 3B'!P$1,0)="","",VLOOKUP($X208,'Table 3B'!$B$10:$G$53,'Table 3B'!P$1,0))</f>
        <v>#N/A</v>
      </c>
      <c r="W208" s="573"/>
      <c r="X208" s="582" t="str">
        <f t="shared" si="2"/>
        <v>A.N.@@._Z.S1311._Z.C.AI.F.F4.L.S.V._T._T.XDC.N.EDP3</v>
      </c>
      <c r="Y208" s="582"/>
      <c r="Z208" s="582"/>
      <c r="AA208" s="584" t="str">
        <f>IFERROR(+IF(X208=VLOOKUP(X208,'Table 3B'!$B$10:$B$53,1,0),"OK","check!!!!"),"check!!!!")</f>
        <v>check!!!!</v>
      </c>
      <c r="AB208" s="582" t="str">
        <f>IF('Table 3B'!B$20=X208,"ok","check!!!!")</f>
        <v>check!!!!</v>
      </c>
      <c r="AC208" s="585"/>
      <c r="AD208" s="586"/>
      <c r="AE208" s="586"/>
      <c r="AF208" s="586"/>
      <c r="AG208" s="586"/>
      <c r="AH208" s="586"/>
      <c r="AI208" s="586"/>
      <c r="AJ208" s="586"/>
      <c r="AK208" s="586"/>
      <c r="AL208" s="586"/>
      <c r="AM208" s="586"/>
      <c r="AN208" s="586"/>
      <c r="AO208" s="586"/>
    </row>
    <row r="209" spans="1:41">
      <c r="A209" s="573" t="s">
        <v>650</v>
      </c>
      <c r="B209" s="573" t="s">
        <v>651</v>
      </c>
      <c r="C209" s="573" t="s">
        <v>652</v>
      </c>
      <c r="D209" s="573" t="s">
        <v>653</v>
      </c>
      <c r="E209" s="573" t="s">
        <v>662</v>
      </c>
      <c r="F209" s="573" t="s">
        <v>653</v>
      </c>
      <c r="G209" s="573" t="s">
        <v>666</v>
      </c>
      <c r="H209" s="573" t="s">
        <v>683</v>
      </c>
      <c r="I209" s="573" t="s">
        <v>671</v>
      </c>
      <c r="J209" s="573" t="s">
        <v>674</v>
      </c>
      <c r="K209" s="573" t="s">
        <v>667</v>
      </c>
      <c r="L209" s="573" t="s">
        <v>657</v>
      </c>
      <c r="M209" s="573" t="s">
        <v>658</v>
      </c>
      <c r="N209" s="573" t="s">
        <v>659</v>
      </c>
      <c r="O209" s="573" t="s">
        <v>659</v>
      </c>
      <c r="P209" s="573" t="s">
        <v>660</v>
      </c>
      <c r="Q209" s="573" t="s">
        <v>651</v>
      </c>
      <c r="R209" s="573" t="s">
        <v>703</v>
      </c>
      <c r="S209" s="591" t="e">
        <f>IF(VLOOKUP($X209,'Table 3B'!$B$10:$G$53,'Table 3B'!M$1,0)="","",VLOOKUP($X209,'Table 3B'!$B$10:$G$53,'Table 3B'!M$1,0))</f>
        <v>#N/A</v>
      </c>
      <c r="T209" s="591" t="e">
        <f>IF(VLOOKUP($X209,'Table 3B'!$B$10:$G$53,'Table 3B'!N$1,0)="","",VLOOKUP($X209,'Table 3B'!$B$10:$G$53,'Table 3B'!N$1,0))</f>
        <v>#N/A</v>
      </c>
      <c r="U209" s="591" t="e">
        <f>IF(VLOOKUP($X209,'Table 3B'!$B$10:$G$53,'Table 3B'!O$1,0)="","",VLOOKUP($X209,'Table 3B'!$B$10:$G$53,'Table 3B'!O$1,0))</f>
        <v>#N/A</v>
      </c>
      <c r="V209" s="591" t="e">
        <f>IF(VLOOKUP($X209,'Table 3B'!$B$10:$G$53,'Table 3B'!P$1,0)="","",VLOOKUP($X209,'Table 3B'!$B$10:$G$53,'Table 3B'!P$1,0))</f>
        <v>#N/A</v>
      </c>
      <c r="W209" s="573"/>
      <c r="X209" s="582" t="str">
        <f t="shared" si="2"/>
        <v>A.N.@@._Z.S1311._Z.C.AD.F.F4.L.S.V._T._T.XDC.N.EDP3</v>
      </c>
      <c r="Y209" s="582"/>
      <c r="Z209" s="582"/>
      <c r="AA209" s="584" t="str">
        <f>IFERROR(+IF(X209=VLOOKUP(X209,'Table 3B'!$B$10:$B$53,1,0),"OK","check!!!!"),"check!!!!")</f>
        <v>check!!!!</v>
      </c>
      <c r="AB209" s="582" t="str">
        <f>IF('Table 3B'!B$21=X209,"ok","check!!!!")</f>
        <v>check!!!!</v>
      </c>
      <c r="AC209" s="585"/>
      <c r="AD209" s="586"/>
      <c r="AE209" s="586"/>
      <c r="AF209" s="586"/>
      <c r="AG209" s="586"/>
      <c r="AH209" s="586"/>
      <c r="AI209" s="586"/>
      <c r="AJ209" s="586"/>
      <c r="AK209" s="586"/>
      <c r="AL209" s="586"/>
      <c r="AM209" s="586"/>
      <c r="AN209" s="586"/>
      <c r="AO209" s="586"/>
    </row>
    <row r="210" spans="1:41">
      <c r="A210" s="573" t="s">
        <v>650</v>
      </c>
      <c r="B210" s="573" t="s">
        <v>651</v>
      </c>
      <c r="C210" s="573" t="s">
        <v>652</v>
      </c>
      <c r="D210" s="573" t="s">
        <v>653</v>
      </c>
      <c r="E210" s="573" t="s">
        <v>662</v>
      </c>
      <c r="F210" s="573" t="s">
        <v>653</v>
      </c>
      <c r="G210" s="573" t="s">
        <v>666</v>
      </c>
      <c r="H210" s="573" t="s">
        <v>650</v>
      </c>
      <c r="I210" s="573" t="s">
        <v>671</v>
      </c>
      <c r="J210" s="573" t="s">
        <v>684</v>
      </c>
      <c r="K210" s="573" t="s">
        <v>670</v>
      </c>
      <c r="L210" s="573" t="s">
        <v>657</v>
      </c>
      <c r="M210" s="573" t="s">
        <v>658</v>
      </c>
      <c r="N210" s="573" t="s">
        <v>659</v>
      </c>
      <c r="O210" s="573" t="s">
        <v>659</v>
      </c>
      <c r="P210" s="573" t="s">
        <v>660</v>
      </c>
      <c r="Q210" s="573" t="s">
        <v>651</v>
      </c>
      <c r="R210" s="573" t="s">
        <v>703</v>
      </c>
      <c r="S210" s="591" t="e">
        <f>IF(VLOOKUP($X210,'Table 3B'!$B$10:$G$53,'Table 3B'!M$1,0)="","",VLOOKUP($X210,'Table 3B'!$B$10:$G$53,'Table 3B'!M$1,0))</f>
        <v>#N/A</v>
      </c>
      <c r="T210" s="591" t="e">
        <f>IF(VLOOKUP($X210,'Table 3B'!$B$10:$G$53,'Table 3B'!N$1,0)="","",VLOOKUP($X210,'Table 3B'!$B$10:$G$53,'Table 3B'!N$1,0))</f>
        <v>#N/A</v>
      </c>
      <c r="U210" s="591" t="e">
        <f>IF(VLOOKUP($X210,'Table 3B'!$B$10:$G$53,'Table 3B'!O$1,0)="","",VLOOKUP($X210,'Table 3B'!$B$10:$G$53,'Table 3B'!O$1,0))</f>
        <v>#N/A</v>
      </c>
      <c r="V210" s="591" t="e">
        <f>IF(VLOOKUP($X210,'Table 3B'!$B$10:$G$53,'Table 3B'!P$1,0)="","",VLOOKUP($X210,'Table 3B'!$B$10:$G$53,'Table 3B'!P$1,0))</f>
        <v>#N/A</v>
      </c>
      <c r="W210" s="573"/>
      <c r="X210" s="582" t="str">
        <f t="shared" si="2"/>
        <v>A.N.@@._Z.S1311._Z.C.A.F.F5.T.S.V._T._T.XDC.N.EDP3</v>
      </c>
      <c r="Y210" s="582"/>
      <c r="Z210" s="582"/>
      <c r="AA210" s="584" t="str">
        <f>IFERROR(+IF(X210=VLOOKUP(X210,'Table 3B'!$B$10:$B$53,1,0),"OK","check!!!!"),"check!!!!")</f>
        <v>check!!!!</v>
      </c>
      <c r="AB210" s="582" t="str">
        <f>IF('Table 3B'!B$22=X210,"ok","check!!!!")</f>
        <v>check!!!!</v>
      </c>
      <c r="AC210" s="585"/>
      <c r="AD210" s="586"/>
      <c r="AE210" s="586"/>
      <c r="AF210" s="586"/>
      <c r="AG210" s="586"/>
      <c r="AH210" s="586"/>
      <c r="AI210" s="586"/>
      <c r="AJ210" s="586"/>
      <c r="AK210" s="586"/>
      <c r="AL210" s="586"/>
      <c r="AM210" s="586"/>
      <c r="AN210" s="586"/>
      <c r="AO210" s="586"/>
    </row>
    <row r="211" spans="1:41">
      <c r="A211" s="573" t="s">
        <v>650</v>
      </c>
      <c r="B211" s="573" t="s">
        <v>651</v>
      </c>
      <c r="C211" s="573" t="s">
        <v>652</v>
      </c>
      <c r="D211" s="573" t="s">
        <v>653</v>
      </c>
      <c r="E211" s="573" t="s">
        <v>662</v>
      </c>
      <c r="F211" s="573" t="s">
        <v>653</v>
      </c>
      <c r="G211" s="573" t="s">
        <v>666</v>
      </c>
      <c r="H211" s="573" t="s">
        <v>650</v>
      </c>
      <c r="I211" s="573" t="s">
        <v>671</v>
      </c>
      <c r="J211" s="573" t="s">
        <v>704</v>
      </c>
      <c r="K211" s="573" t="s">
        <v>670</v>
      </c>
      <c r="L211" s="573" t="s">
        <v>657</v>
      </c>
      <c r="M211" s="573" t="s">
        <v>658</v>
      </c>
      <c r="N211" s="573" t="s">
        <v>659</v>
      </c>
      <c r="O211" s="573" t="s">
        <v>659</v>
      </c>
      <c r="P211" s="573" t="s">
        <v>660</v>
      </c>
      <c r="Q211" s="573" t="s">
        <v>651</v>
      </c>
      <c r="R211" s="573" t="s">
        <v>703</v>
      </c>
      <c r="S211" s="591" t="e">
        <f>IF(VLOOKUP($X211,'Table 3B'!$B$10:$G$53,'Table 3B'!M$1,0)="","",VLOOKUP($X211,'Table 3B'!$B$10:$G$53,'Table 3B'!M$1,0))</f>
        <v>#N/A</v>
      </c>
      <c r="T211" s="591" t="e">
        <f>IF(VLOOKUP($X211,'Table 3B'!$B$10:$G$53,'Table 3B'!N$1,0)="","",VLOOKUP($X211,'Table 3B'!$B$10:$G$53,'Table 3B'!N$1,0))</f>
        <v>#N/A</v>
      </c>
      <c r="U211" s="591" t="e">
        <f>IF(VLOOKUP($X211,'Table 3B'!$B$10:$G$53,'Table 3B'!O$1,0)="","",VLOOKUP($X211,'Table 3B'!$B$10:$G$53,'Table 3B'!O$1,0))</f>
        <v>#N/A</v>
      </c>
      <c r="V211" s="591" t="e">
        <f>IF(VLOOKUP($X211,'Table 3B'!$B$10:$G$53,'Table 3B'!P$1,0)="","",VLOOKUP($X211,'Table 3B'!$B$10:$G$53,'Table 3B'!P$1,0))</f>
        <v>#N/A</v>
      </c>
      <c r="W211" s="573"/>
      <c r="X211" s="582" t="str">
        <f t="shared" si="2"/>
        <v>A.N.@@._Z.S1311._Z.C.A.F.F5PN.T.S.V._T._T.XDC.N.EDP3</v>
      </c>
      <c r="Y211" s="582"/>
      <c r="Z211" s="582"/>
      <c r="AA211" s="584" t="str">
        <f>IFERROR(+IF(X211=VLOOKUP(X211,'Table 3B'!$B$10:$B$53,1,0),"OK","check!!!!"),"check!!!!")</f>
        <v>check!!!!</v>
      </c>
      <c r="AB211" s="582" t="str">
        <f>IF('Table 3B'!B$23=X211,"ok","check!!!!")</f>
        <v>check!!!!</v>
      </c>
      <c r="AC211" s="585"/>
      <c r="AD211" s="586"/>
      <c r="AE211" s="586"/>
      <c r="AF211" s="586"/>
      <c r="AG211" s="586"/>
      <c r="AH211" s="586"/>
      <c r="AI211" s="586"/>
      <c r="AJ211" s="586"/>
      <c r="AK211" s="586"/>
      <c r="AL211" s="586"/>
      <c r="AM211" s="586"/>
      <c r="AN211" s="586"/>
      <c r="AO211" s="586"/>
    </row>
    <row r="212" spans="1:41">
      <c r="A212" s="573" t="s">
        <v>650</v>
      </c>
      <c r="B212" s="573" t="s">
        <v>651</v>
      </c>
      <c r="C212" s="573" t="s">
        <v>652</v>
      </c>
      <c r="D212" s="573" t="s">
        <v>653</v>
      </c>
      <c r="E212" s="573" t="s">
        <v>662</v>
      </c>
      <c r="F212" s="573" t="s">
        <v>653</v>
      </c>
      <c r="G212" s="573" t="s">
        <v>666</v>
      </c>
      <c r="H212" s="573" t="s">
        <v>650</v>
      </c>
      <c r="I212" s="573" t="s">
        <v>671</v>
      </c>
      <c r="J212" s="573" t="s">
        <v>705</v>
      </c>
      <c r="K212" s="573" t="s">
        <v>670</v>
      </c>
      <c r="L212" s="573" t="s">
        <v>657</v>
      </c>
      <c r="M212" s="573" t="s">
        <v>658</v>
      </c>
      <c r="N212" s="573" t="s">
        <v>659</v>
      </c>
      <c r="O212" s="573" t="s">
        <v>659</v>
      </c>
      <c r="P212" s="573" t="s">
        <v>660</v>
      </c>
      <c r="Q212" s="573" t="s">
        <v>651</v>
      </c>
      <c r="R212" s="573" t="s">
        <v>703</v>
      </c>
      <c r="S212" s="591" t="e">
        <f>IF(VLOOKUP($X212,'Table 3B'!$B$10:$G$53,'Table 3B'!M$1,0)="","",VLOOKUP($X212,'Table 3B'!$B$10:$G$53,'Table 3B'!M$1,0))</f>
        <v>#N/A</v>
      </c>
      <c r="T212" s="591" t="e">
        <f>IF(VLOOKUP($X212,'Table 3B'!$B$10:$G$53,'Table 3B'!N$1,0)="","",VLOOKUP($X212,'Table 3B'!$B$10:$G$53,'Table 3B'!N$1,0))</f>
        <v>#N/A</v>
      </c>
      <c r="U212" s="591" t="e">
        <f>IF(VLOOKUP($X212,'Table 3B'!$B$10:$G$53,'Table 3B'!O$1,0)="","",VLOOKUP($X212,'Table 3B'!$B$10:$G$53,'Table 3B'!O$1,0))</f>
        <v>#N/A</v>
      </c>
      <c r="V212" s="591" t="e">
        <f>IF(VLOOKUP($X212,'Table 3B'!$B$10:$G$53,'Table 3B'!P$1,0)="","",VLOOKUP($X212,'Table 3B'!$B$10:$G$53,'Table 3B'!P$1,0))</f>
        <v>#N/A</v>
      </c>
      <c r="W212" s="573"/>
      <c r="X212" s="582" t="str">
        <f t="shared" si="2"/>
        <v>A.N.@@._Z.S1311._Z.C.A.F.F5OP.T.S.V._T._T.XDC.N.EDP3</v>
      </c>
      <c r="Y212" s="582"/>
      <c r="Z212" s="582"/>
      <c r="AA212" s="584" t="str">
        <f>IFERROR(+IF(X212=VLOOKUP(X212,'Table 3B'!$B$10:$B$53,1,0),"OK","check!!!!"),"check!!!!")</f>
        <v>check!!!!</v>
      </c>
      <c r="AB212" s="582" t="str">
        <f>IF('Table 3B'!B$24=X212,"ok","check!!!!")</f>
        <v>check!!!!</v>
      </c>
      <c r="AC212" s="585"/>
      <c r="AD212" s="586"/>
      <c r="AE212" s="586"/>
      <c r="AF212" s="586"/>
      <c r="AG212" s="586"/>
      <c r="AH212" s="586"/>
      <c r="AI212" s="586"/>
      <c r="AJ212" s="586"/>
      <c r="AK212" s="586"/>
      <c r="AL212" s="586"/>
      <c r="AM212" s="586"/>
      <c r="AN212" s="586"/>
      <c r="AO212" s="586"/>
    </row>
    <row r="213" spans="1:41">
      <c r="A213" s="573" t="s">
        <v>650</v>
      </c>
      <c r="B213" s="573" t="s">
        <v>651</v>
      </c>
      <c r="C213" s="573" t="s">
        <v>652</v>
      </c>
      <c r="D213" s="573" t="s">
        <v>653</v>
      </c>
      <c r="E213" s="573" t="s">
        <v>662</v>
      </c>
      <c r="F213" s="573" t="s">
        <v>653</v>
      </c>
      <c r="G213" s="573" t="s">
        <v>666</v>
      </c>
      <c r="H213" s="573" t="s">
        <v>682</v>
      </c>
      <c r="I213" s="573" t="s">
        <v>671</v>
      </c>
      <c r="J213" s="573" t="s">
        <v>705</v>
      </c>
      <c r="K213" s="573" t="s">
        <v>670</v>
      </c>
      <c r="L213" s="573" t="s">
        <v>657</v>
      </c>
      <c r="M213" s="573" t="s">
        <v>658</v>
      </c>
      <c r="N213" s="573" t="s">
        <v>659</v>
      </c>
      <c r="O213" s="573" t="s">
        <v>659</v>
      </c>
      <c r="P213" s="573" t="s">
        <v>660</v>
      </c>
      <c r="Q213" s="573" t="s">
        <v>651</v>
      </c>
      <c r="R213" s="573" t="s">
        <v>703</v>
      </c>
      <c r="S213" s="591" t="e">
        <f>IF(VLOOKUP($X213,'Table 3B'!$B$10:$G$53,'Table 3B'!M$1,0)="","",VLOOKUP($X213,'Table 3B'!$B$10:$G$53,'Table 3B'!M$1,0))</f>
        <v>#N/A</v>
      </c>
      <c r="T213" s="591" t="e">
        <f>IF(VLOOKUP($X213,'Table 3B'!$B$10:$G$53,'Table 3B'!N$1,0)="","",VLOOKUP($X213,'Table 3B'!$B$10:$G$53,'Table 3B'!N$1,0))</f>
        <v>#N/A</v>
      </c>
      <c r="U213" s="591" t="e">
        <f>IF(VLOOKUP($X213,'Table 3B'!$B$10:$G$53,'Table 3B'!O$1,0)="","",VLOOKUP($X213,'Table 3B'!$B$10:$G$53,'Table 3B'!O$1,0))</f>
        <v>#N/A</v>
      </c>
      <c r="V213" s="591" t="e">
        <f>IF(VLOOKUP($X213,'Table 3B'!$B$10:$G$53,'Table 3B'!P$1,0)="","",VLOOKUP($X213,'Table 3B'!$B$10:$G$53,'Table 3B'!P$1,0))</f>
        <v>#N/A</v>
      </c>
      <c r="W213" s="573"/>
      <c r="X213" s="582" t="str">
        <f t="shared" si="2"/>
        <v>A.N.@@._Z.S1311._Z.C.AI.F.F5OP.T.S.V._T._T.XDC.N.EDP3</v>
      </c>
      <c r="Y213" s="582"/>
      <c r="Z213" s="582"/>
      <c r="AA213" s="584" t="str">
        <f>IFERROR(+IF(X213=VLOOKUP(X213,'Table 3B'!$B$10:$B$53,1,0),"OK","check!!!!"),"check!!!!")</f>
        <v>check!!!!</v>
      </c>
      <c r="AB213" s="582" t="str">
        <f>IF('Table 3B'!B$25=X213,"ok","check!!!!")</f>
        <v>check!!!!</v>
      </c>
      <c r="AC213" s="585"/>
      <c r="AD213" s="586"/>
      <c r="AE213" s="586"/>
      <c r="AF213" s="586"/>
      <c r="AG213" s="586"/>
      <c r="AH213" s="586"/>
      <c r="AI213" s="586"/>
      <c r="AJ213" s="586"/>
      <c r="AK213" s="586"/>
      <c r="AL213" s="586"/>
      <c r="AM213" s="586"/>
      <c r="AN213" s="586"/>
      <c r="AO213" s="586"/>
    </row>
    <row r="214" spans="1:41">
      <c r="A214" s="573" t="s">
        <v>650</v>
      </c>
      <c r="B214" s="573" t="s">
        <v>651</v>
      </c>
      <c r="C214" s="573" t="s">
        <v>652</v>
      </c>
      <c r="D214" s="573" t="s">
        <v>653</v>
      </c>
      <c r="E214" s="573" t="s">
        <v>662</v>
      </c>
      <c r="F214" s="573" t="s">
        <v>653</v>
      </c>
      <c r="G214" s="573" t="s">
        <v>666</v>
      </c>
      <c r="H214" s="573" t="s">
        <v>683</v>
      </c>
      <c r="I214" s="573" t="s">
        <v>671</v>
      </c>
      <c r="J214" s="573" t="s">
        <v>705</v>
      </c>
      <c r="K214" s="573" t="s">
        <v>670</v>
      </c>
      <c r="L214" s="573" t="s">
        <v>657</v>
      </c>
      <c r="M214" s="573" t="s">
        <v>658</v>
      </c>
      <c r="N214" s="573" t="s">
        <v>659</v>
      </c>
      <c r="O214" s="573" t="s">
        <v>659</v>
      </c>
      <c r="P214" s="573" t="s">
        <v>660</v>
      </c>
      <c r="Q214" s="573" t="s">
        <v>651</v>
      </c>
      <c r="R214" s="573" t="s">
        <v>703</v>
      </c>
      <c r="S214" s="591" t="e">
        <f>IF(VLOOKUP($X214,'Table 3B'!$B$10:$G$53,'Table 3B'!M$1,0)="","",VLOOKUP($X214,'Table 3B'!$B$10:$G$53,'Table 3B'!M$1,0))</f>
        <v>#N/A</v>
      </c>
      <c r="T214" s="591" t="e">
        <f>IF(VLOOKUP($X214,'Table 3B'!$B$10:$G$53,'Table 3B'!N$1,0)="","",VLOOKUP($X214,'Table 3B'!$B$10:$G$53,'Table 3B'!N$1,0))</f>
        <v>#N/A</v>
      </c>
      <c r="U214" s="591" t="e">
        <f>IF(VLOOKUP($X214,'Table 3B'!$B$10:$G$53,'Table 3B'!O$1,0)="","",VLOOKUP($X214,'Table 3B'!$B$10:$G$53,'Table 3B'!O$1,0))</f>
        <v>#N/A</v>
      </c>
      <c r="V214" s="591" t="e">
        <f>IF(VLOOKUP($X214,'Table 3B'!$B$10:$G$53,'Table 3B'!P$1,0)="","",VLOOKUP($X214,'Table 3B'!$B$10:$G$53,'Table 3B'!P$1,0))</f>
        <v>#N/A</v>
      </c>
      <c r="W214" s="573"/>
      <c r="X214" s="582" t="str">
        <f t="shared" si="2"/>
        <v>A.N.@@._Z.S1311._Z.C.AD.F.F5OP.T.S.V._T._T.XDC.N.EDP3</v>
      </c>
      <c r="Y214" s="582"/>
      <c r="Z214" s="582"/>
      <c r="AA214" s="584" t="str">
        <f>IFERROR(+IF(X214=VLOOKUP(X214,'Table 3B'!$B$10:$B$53,1,0),"OK","check!!!!"),"check!!!!")</f>
        <v>check!!!!</v>
      </c>
      <c r="AB214" s="582" t="str">
        <f>IF('Table 3B'!B$26=X214,"ok","check!!!!")</f>
        <v>check!!!!</v>
      </c>
      <c r="AC214" s="585"/>
      <c r="AD214" s="586"/>
      <c r="AE214" s="586"/>
      <c r="AF214" s="586"/>
      <c r="AG214" s="586"/>
      <c r="AH214" s="586"/>
      <c r="AI214" s="586"/>
      <c r="AJ214" s="586"/>
      <c r="AK214" s="586"/>
      <c r="AL214" s="586"/>
      <c r="AM214" s="586"/>
      <c r="AN214" s="586"/>
      <c r="AO214" s="586"/>
    </row>
    <row r="215" spans="1:41">
      <c r="A215" s="573" t="s">
        <v>650</v>
      </c>
      <c r="B215" s="573" t="s">
        <v>651</v>
      </c>
      <c r="C215" s="573" t="s">
        <v>652</v>
      </c>
      <c r="D215" s="573" t="s">
        <v>653</v>
      </c>
      <c r="E215" s="573" t="s">
        <v>662</v>
      </c>
      <c r="F215" s="573" t="s">
        <v>653</v>
      </c>
      <c r="G215" s="573" t="s">
        <v>666</v>
      </c>
      <c r="H215" s="573" t="s">
        <v>650</v>
      </c>
      <c r="I215" s="573" t="s">
        <v>671</v>
      </c>
      <c r="J215" s="573" t="s">
        <v>706</v>
      </c>
      <c r="K215" s="573" t="s">
        <v>670</v>
      </c>
      <c r="L215" s="573" t="s">
        <v>657</v>
      </c>
      <c r="M215" s="573" t="s">
        <v>658</v>
      </c>
      <c r="N215" s="573" t="s">
        <v>659</v>
      </c>
      <c r="O215" s="573" t="s">
        <v>659</v>
      </c>
      <c r="P215" s="573" t="s">
        <v>660</v>
      </c>
      <c r="Q215" s="573" t="s">
        <v>651</v>
      </c>
      <c r="R215" s="573" t="s">
        <v>703</v>
      </c>
      <c r="S215" s="591" t="e">
        <f>IF(VLOOKUP($X215,'Table 3B'!$B$10:$G$53,'Table 3B'!M$1,0)="","",VLOOKUP($X215,'Table 3B'!$B$10:$G$53,'Table 3B'!M$1,0))</f>
        <v>#N/A</v>
      </c>
      <c r="T215" s="591" t="e">
        <f>IF(VLOOKUP($X215,'Table 3B'!$B$10:$G$53,'Table 3B'!N$1,0)="","",VLOOKUP($X215,'Table 3B'!$B$10:$G$53,'Table 3B'!N$1,0))</f>
        <v>#N/A</v>
      </c>
      <c r="U215" s="591" t="e">
        <f>IF(VLOOKUP($X215,'Table 3B'!$B$10:$G$53,'Table 3B'!O$1,0)="","",VLOOKUP($X215,'Table 3B'!$B$10:$G$53,'Table 3B'!O$1,0))</f>
        <v>#N/A</v>
      </c>
      <c r="V215" s="591" t="e">
        <f>IF(VLOOKUP($X215,'Table 3B'!$B$10:$G$53,'Table 3B'!P$1,0)="","",VLOOKUP($X215,'Table 3B'!$B$10:$G$53,'Table 3B'!P$1,0))</f>
        <v>#N/A</v>
      </c>
      <c r="W215" s="573"/>
      <c r="X215" s="582" t="str">
        <f t="shared" si="2"/>
        <v>A.N.@@._Z.S1311._Z.C.A.F.F71.T.S.V._T._T.XDC.N.EDP3</v>
      </c>
      <c r="Y215" s="582"/>
      <c r="Z215" s="582"/>
      <c r="AA215" s="584" t="str">
        <f>IFERROR(+IF(X215=VLOOKUP(X215,'Table 3B'!$B$10:$B$53,1,0),"OK","check!!!!"),"check!!!!")</f>
        <v>check!!!!</v>
      </c>
      <c r="AB215" s="582" t="str">
        <f>IF('Table 3B'!B$27=X215,"ok","check!!!!")</f>
        <v>check!!!!</v>
      </c>
      <c r="AC215" s="585"/>
      <c r="AD215" s="586"/>
      <c r="AE215" s="586"/>
      <c r="AF215" s="586"/>
      <c r="AG215" s="586"/>
      <c r="AH215" s="586"/>
      <c r="AI215" s="586"/>
      <c r="AJ215" s="586"/>
      <c r="AK215" s="586"/>
      <c r="AL215" s="586"/>
      <c r="AM215" s="586"/>
      <c r="AN215" s="586"/>
      <c r="AO215" s="586"/>
    </row>
    <row r="216" spans="1:41">
      <c r="A216" s="573" t="s">
        <v>650</v>
      </c>
      <c r="B216" s="573" t="s">
        <v>651</v>
      </c>
      <c r="C216" s="573" t="s">
        <v>652</v>
      </c>
      <c r="D216" s="573" t="s">
        <v>653</v>
      </c>
      <c r="E216" s="573" t="s">
        <v>662</v>
      </c>
      <c r="F216" s="573" t="s">
        <v>653</v>
      </c>
      <c r="G216" s="573" t="s">
        <v>666</v>
      </c>
      <c r="H216" s="573" t="s">
        <v>650</v>
      </c>
      <c r="I216" s="573" t="s">
        <v>671</v>
      </c>
      <c r="J216" s="573" t="s">
        <v>692</v>
      </c>
      <c r="K216" s="573" t="s">
        <v>670</v>
      </c>
      <c r="L216" s="573" t="s">
        <v>657</v>
      </c>
      <c r="M216" s="573" t="s">
        <v>658</v>
      </c>
      <c r="N216" s="573" t="s">
        <v>659</v>
      </c>
      <c r="O216" s="573" t="s">
        <v>659</v>
      </c>
      <c r="P216" s="573" t="s">
        <v>660</v>
      </c>
      <c r="Q216" s="573" t="s">
        <v>651</v>
      </c>
      <c r="R216" s="573" t="s">
        <v>703</v>
      </c>
      <c r="S216" s="591" t="e">
        <f>IF(VLOOKUP($X216,'Table 3B'!$B$10:$G$53,'Table 3B'!M$1,0)="","",VLOOKUP($X216,'Table 3B'!$B$10:$G$53,'Table 3B'!M$1,0))</f>
        <v>#N/A</v>
      </c>
      <c r="T216" s="591" t="e">
        <f>IF(VLOOKUP($X216,'Table 3B'!$B$10:$G$53,'Table 3B'!N$1,0)="","",VLOOKUP($X216,'Table 3B'!$B$10:$G$53,'Table 3B'!N$1,0))</f>
        <v>#N/A</v>
      </c>
      <c r="U216" s="591" t="e">
        <f>IF(VLOOKUP($X216,'Table 3B'!$B$10:$G$53,'Table 3B'!O$1,0)="","",VLOOKUP($X216,'Table 3B'!$B$10:$G$53,'Table 3B'!O$1,0))</f>
        <v>#N/A</v>
      </c>
      <c r="V216" s="591" t="e">
        <f>IF(VLOOKUP($X216,'Table 3B'!$B$10:$G$53,'Table 3B'!P$1,0)="","",VLOOKUP($X216,'Table 3B'!$B$10:$G$53,'Table 3B'!P$1,0))</f>
        <v>#N/A</v>
      </c>
      <c r="W216" s="573"/>
      <c r="X216" s="582" t="str">
        <f t="shared" si="2"/>
        <v>A.N.@@._Z.S1311._Z.C.A.F.F8.T.S.V._T._T.XDC.N.EDP3</v>
      </c>
      <c r="Y216" s="582"/>
      <c r="Z216" s="582"/>
      <c r="AA216" s="584" t="str">
        <f>IFERROR(+IF(X216=VLOOKUP(X216,'Table 3B'!$B$10:$B$53,1,0),"OK","check!!!!"),"check!!!!")</f>
        <v>check!!!!</v>
      </c>
      <c r="AB216" s="582" t="str">
        <f>IF('Table 3B'!B$28=X216,"ok","check!!!!")</f>
        <v>check!!!!</v>
      </c>
      <c r="AC216" s="585"/>
      <c r="AD216" s="586"/>
      <c r="AE216" s="586"/>
      <c r="AF216" s="586"/>
      <c r="AG216" s="586"/>
      <c r="AH216" s="586"/>
      <c r="AI216" s="586"/>
      <c r="AJ216" s="586"/>
      <c r="AK216" s="586"/>
      <c r="AL216" s="586"/>
      <c r="AM216" s="586"/>
      <c r="AN216" s="586"/>
      <c r="AO216" s="586"/>
    </row>
    <row r="217" spans="1:41">
      <c r="A217" s="573" t="s">
        <v>650</v>
      </c>
      <c r="B217" s="573" t="s">
        <v>651</v>
      </c>
      <c r="C217" s="573" t="s">
        <v>652</v>
      </c>
      <c r="D217" s="573" t="s">
        <v>653</v>
      </c>
      <c r="E217" s="573" t="s">
        <v>662</v>
      </c>
      <c r="F217" s="573" t="s">
        <v>653</v>
      </c>
      <c r="G217" s="573" t="s">
        <v>666</v>
      </c>
      <c r="H217" s="573" t="s">
        <v>650</v>
      </c>
      <c r="I217" s="573" t="s">
        <v>671</v>
      </c>
      <c r="J217" s="573" t="s">
        <v>707</v>
      </c>
      <c r="K217" s="573" t="s">
        <v>670</v>
      </c>
      <c r="L217" s="573" t="s">
        <v>657</v>
      </c>
      <c r="M217" s="573" t="s">
        <v>658</v>
      </c>
      <c r="N217" s="573" t="s">
        <v>659</v>
      </c>
      <c r="O217" s="573" t="s">
        <v>659</v>
      </c>
      <c r="P217" s="573" t="s">
        <v>660</v>
      </c>
      <c r="Q217" s="573" t="s">
        <v>651</v>
      </c>
      <c r="R217" s="573" t="s">
        <v>703</v>
      </c>
      <c r="S217" s="591" t="e">
        <f>IF(VLOOKUP($X217,'Table 3B'!$B$10:$G$53,'Table 3B'!M$1,0)="","",VLOOKUP($X217,'Table 3B'!$B$10:$G$53,'Table 3B'!M$1,0))</f>
        <v>#N/A</v>
      </c>
      <c r="T217" s="591" t="e">
        <f>IF(VLOOKUP($X217,'Table 3B'!$B$10:$G$53,'Table 3B'!N$1,0)="","",VLOOKUP($X217,'Table 3B'!$B$10:$G$53,'Table 3B'!N$1,0))</f>
        <v>#N/A</v>
      </c>
      <c r="U217" s="591" t="e">
        <f>IF(VLOOKUP($X217,'Table 3B'!$B$10:$G$53,'Table 3B'!O$1,0)="","",VLOOKUP($X217,'Table 3B'!$B$10:$G$53,'Table 3B'!O$1,0))</f>
        <v>#N/A</v>
      </c>
      <c r="V217" s="591" t="e">
        <f>IF(VLOOKUP($X217,'Table 3B'!$B$10:$G$53,'Table 3B'!P$1,0)="","",VLOOKUP($X217,'Table 3B'!$B$10:$G$53,'Table 3B'!P$1,0))</f>
        <v>#N/A</v>
      </c>
      <c r="W217" s="573"/>
      <c r="X217" s="582" t="str">
        <f t="shared" si="2"/>
        <v>A.N.@@._Z.S1311._Z.C.A.F.FN.T.S.V._T._T.XDC.N.EDP3</v>
      </c>
      <c r="Y217" s="582"/>
      <c r="Z217" s="582"/>
      <c r="AA217" s="584" t="str">
        <f>IFERROR(+IF(X217=VLOOKUP(X217,'Table 3B'!$B$10:$B$53,1,0),"OK","check!!!!"),"check!!!!")</f>
        <v>check!!!!</v>
      </c>
      <c r="AB217" s="582" t="str">
        <f>IF('Table 3B'!B$29=X217,"ok","check!!!!")</f>
        <v>check!!!!</v>
      </c>
      <c r="AC217" s="585"/>
      <c r="AD217" s="586"/>
      <c r="AE217" s="586"/>
      <c r="AF217" s="586"/>
      <c r="AG217" s="586"/>
      <c r="AH217" s="586"/>
      <c r="AI217" s="586"/>
      <c r="AJ217" s="586"/>
      <c r="AK217" s="586"/>
      <c r="AL217" s="586"/>
      <c r="AM217" s="586"/>
      <c r="AN217" s="586"/>
      <c r="AO217" s="586"/>
    </row>
    <row r="218" spans="1:41">
      <c r="A218" s="573" t="s">
        <v>650</v>
      </c>
      <c r="B218" s="573" t="s">
        <v>651</v>
      </c>
      <c r="C218" s="573" t="s">
        <v>652</v>
      </c>
      <c r="D218" s="573" t="s">
        <v>653</v>
      </c>
      <c r="E218" s="573" t="s">
        <v>662</v>
      </c>
      <c r="F218" s="573" t="s">
        <v>653</v>
      </c>
      <c r="G218" s="573" t="s">
        <v>666</v>
      </c>
      <c r="H218" s="573" t="s">
        <v>695</v>
      </c>
      <c r="I218" s="573" t="s">
        <v>708</v>
      </c>
      <c r="J218" s="573" t="s">
        <v>653</v>
      </c>
      <c r="K218" s="573" t="s">
        <v>670</v>
      </c>
      <c r="L218" s="573" t="s">
        <v>657</v>
      </c>
      <c r="M218" s="573" t="s">
        <v>658</v>
      </c>
      <c r="N218" s="573" t="s">
        <v>659</v>
      </c>
      <c r="O218" s="573" t="s">
        <v>659</v>
      </c>
      <c r="P218" s="573" t="s">
        <v>660</v>
      </c>
      <c r="Q218" s="573" t="s">
        <v>651</v>
      </c>
      <c r="R218" s="573" t="s">
        <v>703</v>
      </c>
      <c r="S218" s="591" t="e">
        <f>IF(VLOOKUP($X218,'Table 3B'!$B$10:$G$53,'Table 3B'!M$1,0)="","",VLOOKUP($X218,'Table 3B'!$B$10:$G$53,'Table 3B'!M$1,0))</f>
        <v>#N/A</v>
      </c>
      <c r="T218" s="591" t="e">
        <f>IF(VLOOKUP($X218,'Table 3B'!$B$10:$G$53,'Table 3B'!N$1,0)="","",VLOOKUP($X218,'Table 3B'!$B$10:$G$53,'Table 3B'!N$1,0))</f>
        <v>#N/A</v>
      </c>
      <c r="U218" s="591" t="e">
        <f>IF(VLOOKUP($X218,'Table 3B'!$B$10:$G$53,'Table 3B'!O$1,0)="","",VLOOKUP($X218,'Table 3B'!$B$10:$G$53,'Table 3B'!O$1,0))</f>
        <v>#N/A</v>
      </c>
      <c r="V218" s="591" t="e">
        <f>IF(VLOOKUP($X218,'Table 3B'!$B$10:$G$53,'Table 3B'!P$1,0)="","",VLOOKUP($X218,'Table 3B'!$B$10:$G$53,'Table 3B'!P$1,0))</f>
        <v>#N/A</v>
      </c>
      <c r="W218" s="573"/>
      <c r="X218" s="582" t="str">
        <f t="shared" si="2"/>
        <v>A.N.@@._Z.S1311._Z.C._X.ORADJ._Z.T.S.V._T._T.XDC.N.EDP3</v>
      </c>
      <c r="Y218" s="582"/>
      <c r="Z218" s="582"/>
      <c r="AA218" s="584" t="str">
        <f>IFERROR(+IF(X218=VLOOKUP(X218,'Table 3B'!$B$10:$B$53,1,0),"OK","check!!!!"),"check!!!!")</f>
        <v>check!!!!</v>
      </c>
      <c r="AB218" s="582" t="str">
        <f>IF('Table 3B'!B$31=X218,"ok","check!!!!")</f>
        <v>check!!!!</v>
      </c>
      <c r="AC218" s="585"/>
      <c r="AD218" s="586"/>
      <c r="AE218" s="586"/>
      <c r="AF218" s="586"/>
      <c r="AG218" s="586"/>
      <c r="AH218" s="586"/>
      <c r="AI218" s="586"/>
      <c r="AJ218" s="586"/>
      <c r="AK218" s="586"/>
      <c r="AL218" s="586"/>
      <c r="AM218" s="586"/>
      <c r="AN218" s="586"/>
      <c r="AO218" s="586"/>
    </row>
    <row r="219" spans="1:41">
      <c r="A219" s="573" t="s">
        <v>650</v>
      </c>
      <c r="B219" s="573" t="s">
        <v>651</v>
      </c>
      <c r="C219" s="573" t="s">
        <v>652</v>
      </c>
      <c r="D219" s="573" t="s">
        <v>653</v>
      </c>
      <c r="E219" s="573" t="s">
        <v>662</v>
      </c>
      <c r="F219" s="573" t="s">
        <v>653</v>
      </c>
      <c r="G219" s="573" t="s">
        <v>666</v>
      </c>
      <c r="H219" s="573" t="s">
        <v>667</v>
      </c>
      <c r="I219" s="573" t="s">
        <v>671</v>
      </c>
      <c r="J219" s="573" t="s">
        <v>719</v>
      </c>
      <c r="K219" s="573" t="s">
        <v>670</v>
      </c>
      <c r="L219" s="573" t="s">
        <v>657</v>
      </c>
      <c r="M219" s="573" t="s">
        <v>658</v>
      </c>
      <c r="N219" s="573" t="s">
        <v>659</v>
      </c>
      <c r="O219" s="573" t="s">
        <v>659</v>
      </c>
      <c r="P219" s="573" t="s">
        <v>660</v>
      </c>
      <c r="Q219" s="573" t="s">
        <v>651</v>
      </c>
      <c r="R219" s="573" t="s">
        <v>703</v>
      </c>
      <c r="S219" s="591" t="e">
        <f>IF(VLOOKUP($X219,'Table 3B'!$B$10:$G$53,'Table 3B'!M$1,0)="","",VLOOKUP($X219,'Table 3B'!$B$10:$G$53,'Table 3B'!M$1,0))</f>
        <v>#N/A</v>
      </c>
      <c r="T219" s="591" t="e">
        <f>IF(VLOOKUP($X219,'Table 3B'!$B$10:$G$53,'Table 3B'!N$1,0)="","",VLOOKUP($X219,'Table 3B'!$B$10:$G$53,'Table 3B'!N$1,0))</f>
        <v>#N/A</v>
      </c>
      <c r="U219" s="591" t="e">
        <f>IF(VLOOKUP($X219,'Table 3B'!$B$10:$G$53,'Table 3B'!O$1,0)="","",VLOOKUP($X219,'Table 3B'!$B$10:$G$53,'Table 3B'!O$1,0))</f>
        <v>#N/A</v>
      </c>
      <c r="V219" s="591" t="e">
        <f>IF(VLOOKUP($X219,'Table 3B'!$B$10:$G$53,'Table 3B'!P$1,0)="","",VLOOKUP($X219,'Table 3B'!$B$10:$G$53,'Table 3B'!P$1,0))</f>
        <v>#N/A</v>
      </c>
      <c r="W219" s="573"/>
      <c r="X219" s="582" t="str">
        <f t="shared" si="2"/>
        <v>A.N.@@._Z.S1311._Z.C.L.F.F7.T.S.V._T._T.XDC.N.EDP3</v>
      </c>
      <c r="Y219" s="582"/>
      <c r="Z219" s="582"/>
      <c r="AA219" s="584" t="str">
        <f>IFERROR(+IF(X219=VLOOKUP(X219,'Table 3B'!$B$10:$B$53,1,0),"OK","check!!!!"),"check!!!!")</f>
        <v>check!!!!</v>
      </c>
      <c r="AB219" s="582" t="str">
        <f>IF('Table 3B'!B$32=X219,"ok","check!!!!")</f>
        <v>check!!!!</v>
      </c>
      <c r="AC219" s="585"/>
      <c r="AD219" s="586"/>
      <c r="AE219" s="586"/>
      <c r="AF219" s="586"/>
      <c r="AG219" s="586"/>
      <c r="AH219" s="586"/>
      <c r="AI219" s="586"/>
      <c r="AJ219" s="586"/>
      <c r="AK219" s="586"/>
      <c r="AL219" s="586"/>
      <c r="AM219" s="586"/>
      <c r="AN219" s="586"/>
      <c r="AO219" s="586"/>
    </row>
    <row r="220" spans="1:41">
      <c r="A220" s="573" t="s">
        <v>650</v>
      </c>
      <c r="B220" s="573" t="s">
        <v>651</v>
      </c>
      <c r="C220" s="573" t="s">
        <v>652</v>
      </c>
      <c r="D220" s="573" t="s">
        <v>653</v>
      </c>
      <c r="E220" s="573" t="s">
        <v>662</v>
      </c>
      <c r="F220" s="573" t="s">
        <v>653</v>
      </c>
      <c r="G220" s="573" t="s">
        <v>666</v>
      </c>
      <c r="H220" s="573" t="s">
        <v>667</v>
      </c>
      <c r="I220" s="573" t="s">
        <v>671</v>
      </c>
      <c r="J220" s="573" t="s">
        <v>692</v>
      </c>
      <c r="K220" s="573" t="s">
        <v>670</v>
      </c>
      <c r="L220" s="573" t="s">
        <v>657</v>
      </c>
      <c r="M220" s="573" t="s">
        <v>658</v>
      </c>
      <c r="N220" s="573" t="s">
        <v>659</v>
      </c>
      <c r="O220" s="573" t="s">
        <v>659</v>
      </c>
      <c r="P220" s="573" t="s">
        <v>660</v>
      </c>
      <c r="Q220" s="573" t="s">
        <v>651</v>
      </c>
      <c r="R220" s="573" t="s">
        <v>703</v>
      </c>
      <c r="S220" s="591" t="e">
        <f>IF(VLOOKUP($X220,'Table 3B'!$B$10:$G$53,'Table 3B'!M$1,0)="","",VLOOKUP($X220,'Table 3B'!$B$10:$G$53,'Table 3B'!M$1,0))</f>
        <v>#N/A</v>
      </c>
      <c r="T220" s="591" t="e">
        <f>IF(VLOOKUP($X220,'Table 3B'!$B$10:$G$53,'Table 3B'!N$1,0)="","",VLOOKUP($X220,'Table 3B'!$B$10:$G$53,'Table 3B'!N$1,0))</f>
        <v>#N/A</v>
      </c>
      <c r="U220" s="591" t="e">
        <f>IF(VLOOKUP($X220,'Table 3B'!$B$10:$G$53,'Table 3B'!O$1,0)="","",VLOOKUP($X220,'Table 3B'!$B$10:$G$53,'Table 3B'!O$1,0))</f>
        <v>#N/A</v>
      </c>
      <c r="V220" s="591" t="e">
        <f>IF(VLOOKUP($X220,'Table 3B'!$B$10:$G$53,'Table 3B'!P$1,0)="","",VLOOKUP($X220,'Table 3B'!$B$10:$G$53,'Table 3B'!P$1,0))</f>
        <v>#N/A</v>
      </c>
      <c r="W220" s="573"/>
      <c r="X220" s="582" t="str">
        <f t="shared" si="2"/>
        <v>A.N.@@._Z.S1311._Z.C.L.F.F8.T.S.V._T._T.XDC.N.EDP3</v>
      </c>
      <c r="Y220" s="582"/>
      <c r="Z220" s="582"/>
      <c r="AA220" s="584" t="str">
        <f>IFERROR(+IF(X220=VLOOKUP(X220,'Table 3B'!$B$10:$B$53,1,0),"OK","check!!!!"),"check!!!!")</f>
        <v>check!!!!</v>
      </c>
      <c r="AB220" s="582" t="str">
        <f>IF('Table 3B'!B$33=X220,"ok","check!!!!")</f>
        <v>check!!!!</v>
      </c>
      <c r="AC220" s="585"/>
      <c r="AD220" s="586"/>
      <c r="AE220" s="586"/>
      <c r="AF220" s="586"/>
      <c r="AG220" s="586"/>
      <c r="AH220" s="586"/>
      <c r="AI220" s="586"/>
      <c r="AJ220" s="586"/>
      <c r="AK220" s="586"/>
      <c r="AL220" s="586"/>
      <c r="AM220" s="586"/>
      <c r="AN220" s="586"/>
      <c r="AO220" s="586"/>
    </row>
    <row r="221" spans="1:41">
      <c r="A221" s="573" t="s">
        <v>650</v>
      </c>
      <c r="B221" s="573" t="s">
        <v>651</v>
      </c>
      <c r="C221" s="573" t="s">
        <v>652</v>
      </c>
      <c r="D221" s="573" t="s">
        <v>653</v>
      </c>
      <c r="E221" s="573" t="s">
        <v>662</v>
      </c>
      <c r="F221" s="573" t="s">
        <v>653</v>
      </c>
      <c r="G221" s="573" t="s">
        <v>666</v>
      </c>
      <c r="H221" s="573" t="s">
        <v>667</v>
      </c>
      <c r="I221" s="573" t="s">
        <v>671</v>
      </c>
      <c r="J221" s="573" t="s">
        <v>709</v>
      </c>
      <c r="K221" s="573" t="s">
        <v>670</v>
      </c>
      <c r="L221" s="573" t="s">
        <v>657</v>
      </c>
      <c r="M221" s="573" t="s">
        <v>658</v>
      </c>
      <c r="N221" s="573" t="s">
        <v>659</v>
      </c>
      <c r="O221" s="573" t="s">
        <v>659</v>
      </c>
      <c r="P221" s="573" t="s">
        <v>660</v>
      </c>
      <c r="Q221" s="573" t="s">
        <v>651</v>
      </c>
      <c r="R221" s="573" t="s">
        <v>703</v>
      </c>
      <c r="S221" s="591" t="e">
        <f>IF(VLOOKUP($X221,'Table 3B'!$B$10:$G$53,'Table 3B'!M$1,0)="","",VLOOKUP($X221,'Table 3B'!$B$10:$G$53,'Table 3B'!M$1,0))</f>
        <v>#N/A</v>
      </c>
      <c r="T221" s="591" t="e">
        <f>IF(VLOOKUP($X221,'Table 3B'!$B$10:$G$53,'Table 3B'!N$1,0)="","",VLOOKUP($X221,'Table 3B'!$B$10:$G$53,'Table 3B'!N$1,0))</f>
        <v>#N/A</v>
      </c>
      <c r="U221" s="591" t="e">
        <f>IF(VLOOKUP($X221,'Table 3B'!$B$10:$G$53,'Table 3B'!O$1,0)="","",VLOOKUP($X221,'Table 3B'!$B$10:$G$53,'Table 3B'!O$1,0))</f>
        <v>#N/A</v>
      </c>
      <c r="V221" s="591" t="e">
        <f>IF(VLOOKUP($X221,'Table 3B'!$B$10:$G$53,'Table 3B'!P$1,0)="","",VLOOKUP($X221,'Table 3B'!$B$10:$G$53,'Table 3B'!P$1,0))</f>
        <v>#N/A</v>
      </c>
      <c r="W221" s="573"/>
      <c r="X221" s="582" t="str">
        <f t="shared" si="2"/>
        <v>A.N.@@._Z.S1311._Z.C.L.F.FV.T.S.V._T._T.XDC.N.EDP3</v>
      </c>
      <c r="Y221" s="582"/>
      <c r="Z221" s="582"/>
      <c r="AA221" s="584" t="str">
        <f>IFERROR(+IF(X221=VLOOKUP(X221,'Table 3B'!$B$10:$B$53,1,0),"OK","check!!!!"),"check!!!!")</f>
        <v>check!!!!</v>
      </c>
      <c r="AB221" s="582" t="str">
        <f>IF('Table 3B'!B$34=X221,"ok","check!!!!")</f>
        <v>check!!!!</v>
      </c>
      <c r="AC221" s="585"/>
      <c r="AD221" s="586"/>
      <c r="AE221" s="586"/>
      <c r="AF221" s="586"/>
      <c r="AG221" s="586"/>
      <c r="AH221" s="586"/>
      <c r="AI221" s="586"/>
      <c r="AJ221" s="586"/>
      <c r="AK221" s="586"/>
      <c r="AL221" s="586"/>
      <c r="AM221" s="586"/>
      <c r="AN221" s="586"/>
      <c r="AO221" s="586"/>
    </row>
    <row r="222" spans="1:41">
      <c r="A222" s="573" t="s">
        <v>650</v>
      </c>
      <c r="B222" s="573" t="s">
        <v>651</v>
      </c>
      <c r="C222" s="573" t="s">
        <v>652</v>
      </c>
      <c r="D222" s="573" t="s">
        <v>653</v>
      </c>
      <c r="E222" s="573" t="s">
        <v>662</v>
      </c>
      <c r="F222" s="573" t="s">
        <v>653</v>
      </c>
      <c r="G222" s="573" t="s">
        <v>666</v>
      </c>
      <c r="H222" s="573" t="s">
        <v>653</v>
      </c>
      <c r="I222" s="573" t="s">
        <v>710</v>
      </c>
      <c r="J222" s="573" t="s">
        <v>653</v>
      </c>
      <c r="K222" s="573" t="s">
        <v>670</v>
      </c>
      <c r="L222" s="573" t="s">
        <v>657</v>
      </c>
      <c r="M222" s="573" t="s">
        <v>658</v>
      </c>
      <c r="N222" s="573" t="s">
        <v>659</v>
      </c>
      <c r="O222" s="573" t="s">
        <v>659</v>
      </c>
      <c r="P222" s="573" t="s">
        <v>660</v>
      </c>
      <c r="Q222" s="573" t="s">
        <v>651</v>
      </c>
      <c r="R222" s="573" t="s">
        <v>703</v>
      </c>
      <c r="S222" s="591" t="e">
        <f>IF(VLOOKUP($X222,'Table 3B'!$B$10:$G$53,'Table 3B'!M$1,0)="","",VLOOKUP($X222,'Table 3B'!$B$10:$G$53,'Table 3B'!M$1,0))</f>
        <v>#N/A</v>
      </c>
      <c r="T222" s="591" t="e">
        <f>IF(VLOOKUP($X222,'Table 3B'!$B$10:$G$53,'Table 3B'!N$1,0)="","",VLOOKUP($X222,'Table 3B'!$B$10:$G$53,'Table 3B'!N$1,0))</f>
        <v>#N/A</v>
      </c>
      <c r="U222" s="591" t="e">
        <f>IF(VLOOKUP($X222,'Table 3B'!$B$10:$G$53,'Table 3B'!O$1,0)="","",VLOOKUP($X222,'Table 3B'!$B$10:$G$53,'Table 3B'!O$1,0))</f>
        <v>#N/A</v>
      </c>
      <c r="V222" s="591" t="e">
        <f>IF(VLOOKUP($X222,'Table 3B'!$B$10:$G$53,'Table 3B'!P$1,0)="","",VLOOKUP($X222,'Table 3B'!$B$10:$G$53,'Table 3B'!P$1,0))</f>
        <v>#N/A</v>
      </c>
      <c r="W222" s="573"/>
      <c r="X222" s="582" t="str">
        <f t="shared" si="2"/>
        <v>A.N.@@._Z.S1311._Z.C._Z.ORINV._Z.T.S.V._T._T.XDC.N.EDP3</v>
      </c>
      <c r="Y222" s="582"/>
      <c r="Z222" s="582"/>
      <c r="AA222" s="584" t="str">
        <f>IFERROR(+IF(X222=VLOOKUP(X222,'Table 3B'!$B$10:$B$53,1,0),"OK","check!!!!"),"check!!!!")</f>
        <v>check!!!!</v>
      </c>
      <c r="AB222" s="582" t="str">
        <f>IF('Table 3B'!B$36=X222,"ok","check!!!!")</f>
        <v>check!!!!</v>
      </c>
      <c r="AC222" s="585"/>
      <c r="AD222" s="586"/>
      <c r="AE222" s="586"/>
      <c r="AF222" s="586"/>
      <c r="AG222" s="586"/>
      <c r="AH222" s="586"/>
      <c r="AI222" s="586"/>
      <c r="AJ222" s="586"/>
      <c r="AK222" s="586"/>
      <c r="AL222" s="586"/>
      <c r="AM222" s="586"/>
      <c r="AN222" s="586"/>
      <c r="AO222" s="586"/>
    </row>
    <row r="223" spans="1:41">
      <c r="A223" s="573" t="s">
        <v>650</v>
      </c>
      <c r="B223" s="573" t="s">
        <v>651</v>
      </c>
      <c r="C223" s="573" t="s">
        <v>652</v>
      </c>
      <c r="D223" s="573" t="s">
        <v>653</v>
      </c>
      <c r="E223" s="573" t="s">
        <v>662</v>
      </c>
      <c r="F223" s="573" t="s">
        <v>653</v>
      </c>
      <c r="G223" s="573" t="s">
        <v>666</v>
      </c>
      <c r="H223" s="573" t="s">
        <v>653</v>
      </c>
      <c r="I223" s="573" t="s">
        <v>691</v>
      </c>
      <c r="J223" s="573" t="s">
        <v>653</v>
      </c>
      <c r="K223" s="573" t="s">
        <v>670</v>
      </c>
      <c r="L223" s="573" t="s">
        <v>657</v>
      </c>
      <c r="M223" s="573" t="s">
        <v>658</v>
      </c>
      <c r="N223" s="573" t="s">
        <v>659</v>
      </c>
      <c r="O223" s="573" t="s">
        <v>659</v>
      </c>
      <c r="P223" s="573" t="s">
        <v>660</v>
      </c>
      <c r="Q223" s="573" t="s">
        <v>651</v>
      </c>
      <c r="R223" s="573" t="s">
        <v>703</v>
      </c>
      <c r="S223" s="591" t="e">
        <f>IF(VLOOKUP($X223,'Table 3B'!$B$10:$G$53,'Table 3B'!M$1,0)="","",VLOOKUP($X223,'Table 3B'!$B$10:$G$53,'Table 3B'!M$1,0))</f>
        <v>#N/A</v>
      </c>
      <c r="T223" s="591" t="e">
        <f>IF(VLOOKUP($X223,'Table 3B'!$B$10:$G$53,'Table 3B'!N$1,0)="","",VLOOKUP($X223,'Table 3B'!$B$10:$G$53,'Table 3B'!N$1,0))</f>
        <v>#N/A</v>
      </c>
      <c r="U223" s="591" t="e">
        <f>IF(VLOOKUP($X223,'Table 3B'!$B$10:$G$53,'Table 3B'!O$1,0)="","",VLOOKUP($X223,'Table 3B'!$B$10:$G$53,'Table 3B'!O$1,0))</f>
        <v>#N/A</v>
      </c>
      <c r="V223" s="591" t="e">
        <f>IF(VLOOKUP($X223,'Table 3B'!$B$10:$G$53,'Table 3B'!P$1,0)="","",VLOOKUP($X223,'Table 3B'!$B$10:$G$53,'Table 3B'!P$1,0))</f>
        <v>#N/A</v>
      </c>
      <c r="W223" s="573"/>
      <c r="X223" s="582" t="str">
        <f t="shared" si="2"/>
        <v>A.N.@@._Z.S1311._Z.C._Z.ORD41A._Z.T.S.V._T._T.XDC.N.EDP3</v>
      </c>
      <c r="Y223" s="582"/>
      <c r="Z223" s="582"/>
      <c r="AA223" s="584" t="str">
        <f>IFERROR(+IF(X223=VLOOKUP(X223,'Table 3B'!$B$10:$B$53,1,0),"OK","check!!!!"),"check!!!!")</f>
        <v>check!!!!</v>
      </c>
      <c r="AB223" s="582" t="str">
        <f>IF('Table 3B'!B$37=X223,"ok","check!!!!")</f>
        <v>check!!!!</v>
      </c>
      <c r="AC223" s="585"/>
      <c r="AD223" s="586"/>
      <c r="AE223" s="586"/>
      <c r="AF223" s="586"/>
      <c r="AG223" s="586"/>
      <c r="AH223" s="586"/>
      <c r="AI223" s="586"/>
      <c r="AJ223" s="586"/>
      <c r="AK223" s="586"/>
      <c r="AL223" s="586"/>
      <c r="AM223" s="586"/>
      <c r="AN223" s="586"/>
      <c r="AO223" s="586"/>
    </row>
    <row r="224" spans="1:41">
      <c r="A224" s="573" t="s">
        <v>650</v>
      </c>
      <c r="B224" s="573" t="s">
        <v>651</v>
      </c>
      <c r="C224" s="573" t="s">
        <v>652</v>
      </c>
      <c r="D224" s="573" t="s">
        <v>653</v>
      </c>
      <c r="E224" s="573" t="s">
        <v>662</v>
      </c>
      <c r="F224" s="573" t="s">
        <v>653</v>
      </c>
      <c r="G224" s="573" t="s">
        <v>666</v>
      </c>
      <c r="H224" s="573" t="s">
        <v>667</v>
      </c>
      <c r="I224" s="573" t="s">
        <v>711</v>
      </c>
      <c r="J224" s="573" t="s">
        <v>653</v>
      </c>
      <c r="K224" s="573" t="s">
        <v>670</v>
      </c>
      <c r="L224" s="573" t="s">
        <v>657</v>
      </c>
      <c r="M224" s="573" t="s">
        <v>658</v>
      </c>
      <c r="N224" s="573" t="s">
        <v>659</v>
      </c>
      <c r="O224" s="573" t="s">
        <v>659</v>
      </c>
      <c r="P224" s="573" t="s">
        <v>660</v>
      </c>
      <c r="Q224" s="573" t="s">
        <v>651</v>
      </c>
      <c r="R224" s="573" t="s">
        <v>703</v>
      </c>
      <c r="S224" s="591" t="e">
        <f>IF(VLOOKUP($X224,'Table 3B'!$B$10:$G$53,'Table 3B'!M$1,0)="","",VLOOKUP($X224,'Table 3B'!$B$10:$G$53,'Table 3B'!M$1,0))</f>
        <v>#N/A</v>
      </c>
      <c r="T224" s="591" t="e">
        <f>IF(VLOOKUP($X224,'Table 3B'!$B$10:$G$53,'Table 3B'!N$1,0)="","",VLOOKUP($X224,'Table 3B'!$B$10:$G$53,'Table 3B'!N$1,0))</f>
        <v>#N/A</v>
      </c>
      <c r="U224" s="591" t="e">
        <f>IF(VLOOKUP($X224,'Table 3B'!$B$10:$G$53,'Table 3B'!O$1,0)="","",VLOOKUP($X224,'Table 3B'!$B$10:$G$53,'Table 3B'!O$1,0))</f>
        <v>#N/A</v>
      </c>
      <c r="V224" s="591" t="e">
        <f>IF(VLOOKUP($X224,'Table 3B'!$B$10:$G$53,'Table 3B'!P$1,0)="","",VLOOKUP($X224,'Table 3B'!$B$10:$G$53,'Table 3B'!P$1,0))</f>
        <v>#N/A</v>
      </c>
      <c r="W224" s="573"/>
      <c r="X224" s="582" t="str">
        <f t="shared" si="2"/>
        <v>A.N.@@._Z.S1311._Z.C.L.ORRNV._Z.T.S.V._T._T.XDC.N.EDP3</v>
      </c>
      <c r="Y224" s="582"/>
      <c r="Z224" s="582"/>
      <c r="AA224" s="584" t="str">
        <f>IFERROR(+IF(X224=VLOOKUP(X224,'Table 3B'!$B$10:$B$53,1,0),"OK","check!!!!"),"check!!!!")</f>
        <v>check!!!!</v>
      </c>
      <c r="AB224" s="582" t="str">
        <f>IF('Table 3B'!B$38=X224,"ok","check!!!!")</f>
        <v>check!!!!</v>
      </c>
      <c r="AC224" s="585"/>
      <c r="AD224" s="586"/>
      <c r="AE224" s="586"/>
      <c r="AF224" s="586"/>
      <c r="AG224" s="586"/>
      <c r="AH224" s="586"/>
      <c r="AI224" s="586"/>
      <c r="AJ224" s="586"/>
      <c r="AK224" s="586"/>
      <c r="AL224" s="586"/>
      <c r="AM224" s="586"/>
      <c r="AN224" s="586"/>
      <c r="AO224" s="586"/>
    </row>
    <row r="225" spans="1:41">
      <c r="A225" s="573" t="s">
        <v>650</v>
      </c>
      <c r="B225" s="573" t="s">
        <v>651</v>
      </c>
      <c r="C225" s="573" t="s">
        <v>652</v>
      </c>
      <c r="D225" s="573" t="s">
        <v>653</v>
      </c>
      <c r="E225" s="573" t="s">
        <v>662</v>
      </c>
      <c r="F225" s="573" t="s">
        <v>653</v>
      </c>
      <c r="G225" s="573" t="s">
        <v>666</v>
      </c>
      <c r="H225" s="573" t="s">
        <v>653</v>
      </c>
      <c r="I225" s="573" t="s">
        <v>712</v>
      </c>
      <c r="J225" s="573" t="s">
        <v>653</v>
      </c>
      <c r="K225" s="573" t="s">
        <v>670</v>
      </c>
      <c r="L225" s="573" t="s">
        <v>657</v>
      </c>
      <c r="M225" s="573" t="s">
        <v>658</v>
      </c>
      <c r="N225" s="573" t="s">
        <v>659</v>
      </c>
      <c r="O225" s="573" t="s">
        <v>659</v>
      </c>
      <c r="P225" s="573" t="s">
        <v>660</v>
      </c>
      <c r="Q225" s="573" t="s">
        <v>651</v>
      </c>
      <c r="R225" s="573" t="s">
        <v>703</v>
      </c>
      <c r="S225" s="591" t="e">
        <f>IF(VLOOKUP($X225,'Table 3B'!$B$10:$G$53,'Table 3B'!M$1,0)="","",VLOOKUP($X225,'Table 3B'!$B$10:$G$53,'Table 3B'!M$1,0))</f>
        <v>#N/A</v>
      </c>
      <c r="T225" s="591" t="e">
        <f>IF(VLOOKUP($X225,'Table 3B'!$B$10:$G$53,'Table 3B'!N$1,0)="","",VLOOKUP($X225,'Table 3B'!$B$10:$G$53,'Table 3B'!N$1,0))</f>
        <v>#N/A</v>
      </c>
      <c r="U225" s="591" t="e">
        <f>IF(VLOOKUP($X225,'Table 3B'!$B$10:$G$53,'Table 3B'!O$1,0)="","",VLOOKUP($X225,'Table 3B'!$B$10:$G$53,'Table 3B'!O$1,0))</f>
        <v>#N/A</v>
      </c>
      <c r="V225" s="591" t="e">
        <f>IF(VLOOKUP($X225,'Table 3B'!$B$10:$G$53,'Table 3B'!P$1,0)="","",VLOOKUP($X225,'Table 3B'!$B$10:$G$53,'Table 3B'!P$1,0))</f>
        <v>#N/A</v>
      </c>
      <c r="W225" s="573"/>
      <c r="X225" s="582" t="str">
        <f t="shared" si="2"/>
        <v>A.N.@@._Z.S1311._Z.C._Z.ORFCD._Z.T.S.V._T._T.XDC.N.EDP3</v>
      </c>
      <c r="Y225" s="582"/>
      <c r="Z225" s="582"/>
      <c r="AA225" s="584" t="str">
        <f>IFERROR(+IF(X225=VLOOKUP(X225,'Table 3B'!$B$10:$B$53,1,0),"OK","check!!!!"),"check!!!!")</f>
        <v>check!!!!</v>
      </c>
      <c r="AB225" s="582" t="str">
        <f>IF('Table 3B'!B$40=X225,"ok","check!!!!")</f>
        <v>check!!!!</v>
      </c>
      <c r="AC225" s="585"/>
      <c r="AD225" s="586"/>
      <c r="AE225" s="586"/>
      <c r="AF225" s="586"/>
      <c r="AG225" s="586"/>
      <c r="AH225" s="586"/>
      <c r="AI225" s="586"/>
      <c r="AJ225" s="586"/>
      <c r="AK225" s="586"/>
      <c r="AL225" s="586"/>
      <c r="AM225" s="586"/>
      <c r="AN225" s="586"/>
      <c r="AO225" s="586"/>
    </row>
    <row r="226" spans="1:41">
      <c r="A226" s="573" t="s">
        <v>650</v>
      </c>
      <c r="B226" s="573" t="s">
        <v>651</v>
      </c>
      <c r="C226" s="573" t="s">
        <v>652</v>
      </c>
      <c r="D226" s="573" t="s">
        <v>653</v>
      </c>
      <c r="E226" s="573" t="s">
        <v>662</v>
      </c>
      <c r="F226" s="573" t="s">
        <v>653</v>
      </c>
      <c r="G226" s="573" t="s">
        <v>666</v>
      </c>
      <c r="H226" s="573" t="s">
        <v>653</v>
      </c>
      <c r="I226" s="573" t="s">
        <v>713</v>
      </c>
      <c r="J226" s="573" t="s">
        <v>653</v>
      </c>
      <c r="K226" s="573" t="s">
        <v>670</v>
      </c>
      <c r="L226" s="573" t="s">
        <v>657</v>
      </c>
      <c r="M226" s="573" t="s">
        <v>658</v>
      </c>
      <c r="N226" s="573" t="s">
        <v>659</v>
      </c>
      <c r="O226" s="573" t="s">
        <v>659</v>
      </c>
      <c r="P226" s="573" t="s">
        <v>660</v>
      </c>
      <c r="Q226" s="573" t="s">
        <v>651</v>
      </c>
      <c r="R226" s="573" t="s">
        <v>703</v>
      </c>
      <c r="S226" s="591" t="e">
        <f>IF(VLOOKUP($X226,'Table 3B'!$B$10:$G$53,'Table 3B'!M$1,0)="","",VLOOKUP($X226,'Table 3B'!$B$10:$G$53,'Table 3B'!M$1,0))</f>
        <v>#N/A</v>
      </c>
      <c r="T226" s="591" t="e">
        <f>IF(VLOOKUP($X226,'Table 3B'!$B$10:$G$53,'Table 3B'!N$1,0)="","",VLOOKUP($X226,'Table 3B'!$B$10:$G$53,'Table 3B'!N$1,0))</f>
        <v>#N/A</v>
      </c>
      <c r="U226" s="591" t="e">
        <f>IF(VLOOKUP($X226,'Table 3B'!$B$10:$G$53,'Table 3B'!O$1,0)="","",VLOOKUP($X226,'Table 3B'!$B$10:$G$53,'Table 3B'!O$1,0))</f>
        <v>#N/A</v>
      </c>
      <c r="V226" s="591" t="e">
        <f>IF(VLOOKUP($X226,'Table 3B'!$B$10:$G$53,'Table 3B'!P$1,0)="","",VLOOKUP($X226,'Table 3B'!$B$10:$G$53,'Table 3B'!P$1,0))</f>
        <v>#N/A</v>
      </c>
      <c r="W226" s="573"/>
      <c r="X226" s="582" t="str">
        <f t="shared" si="2"/>
        <v>A.N.@@._Z.S1311._Z.C._Z.K61._Z.T.S.V._T._T.XDC.N.EDP3</v>
      </c>
      <c r="Y226" s="582"/>
      <c r="Z226" s="582"/>
      <c r="AA226" s="584" t="str">
        <f>IFERROR(+IF(X226=VLOOKUP(X226,'Table 3B'!$B$10:$B$53,1,0),"OK","check!!!!"),"check!!!!")</f>
        <v>check!!!!</v>
      </c>
      <c r="AB226" s="582" t="str">
        <f>IF('Table 3B'!B$41=X226,"ok","check!!!!")</f>
        <v>check!!!!</v>
      </c>
      <c r="AC226" s="585"/>
      <c r="AD226" s="586"/>
      <c r="AE226" s="586"/>
      <c r="AF226" s="586"/>
      <c r="AG226" s="586"/>
      <c r="AH226" s="586"/>
      <c r="AI226" s="586"/>
      <c r="AJ226" s="586"/>
      <c r="AK226" s="586"/>
      <c r="AL226" s="586"/>
      <c r="AM226" s="586"/>
      <c r="AN226" s="586"/>
      <c r="AO226" s="586"/>
    </row>
    <row r="227" spans="1:41">
      <c r="A227" s="573" t="s">
        <v>650</v>
      </c>
      <c r="B227" s="573" t="s">
        <v>651</v>
      </c>
      <c r="C227" s="573" t="s">
        <v>652</v>
      </c>
      <c r="D227" s="573" t="s">
        <v>653</v>
      </c>
      <c r="E227" s="573" t="s">
        <v>662</v>
      </c>
      <c r="F227" s="573" t="s">
        <v>653</v>
      </c>
      <c r="G227" s="573" t="s">
        <v>666</v>
      </c>
      <c r="H227" s="573" t="s">
        <v>653</v>
      </c>
      <c r="I227" s="573" t="s">
        <v>714</v>
      </c>
      <c r="J227" s="573" t="s">
        <v>653</v>
      </c>
      <c r="K227" s="573" t="s">
        <v>670</v>
      </c>
      <c r="L227" s="573" t="s">
        <v>657</v>
      </c>
      <c r="M227" s="573" t="s">
        <v>658</v>
      </c>
      <c r="N227" s="573" t="s">
        <v>659</v>
      </c>
      <c r="O227" s="573" t="s">
        <v>659</v>
      </c>
      <c r="P227" s="573" t="s">
        <v>660</v>
      </c>
      <c r="Q227" s="573" t="s">
        <v>651</v>
      </c>
      <c r="R227" s="573" t="s">
        <v>703</v>
      </c>
      <c r="S227" s="591" t="e">
        <f>IF(VLOOKUP($X227,'Table 3B'!$B$10:$G$53,'Table 3B'!M$1,0)="","",VLOOKUP($X227,'Table 3B'!$B$10:$G$53,'Table 3B'!M$1,0))</f>
        <v>#N/A</v>
      </c>
      <c r="T227" s="591" t="e">
        <f>IF(VLOOKUP($X227,'Table 3B'!$B$10:$G$53,'Table 3B'!N$1,0)="","",VLOOKUP($X227,'Table 3B'!$B$10:$G$53,'Table 3B'!N$1,0))</f>
        <v>#N/A</v>
      </c>
      <c r="U227" s="591" t="e">
        <f>IF(VLOOKUP($X227,'Table 3B'!$B$10:$G$53,'Table 3B'!O$1,0)="","",VLOOKUP($X227,'Table 3B'!$B$10:$G$53,'Table 3B'!O$1,0))</f>
        <v>#N/A</v>
      </c>
      <c r="V227" s="591" t="e">
        <f>IF(VLOOKUP($X227,'Table 3B'!$B$10:$G$53,'Table 3B'!P$1,0)="","",VLOOKUP($X227,'Table 3B'!$B$10:$G$53,'Table 3B'!P$1,0))</f>
        <v>#N/A</v>
      </c>
      <c r="W227" s="573"/>
      <c r="X227" s="582" t="str">
        <f t="shared" si="2"/>
        <v>A.N.@@._Z.S1311._Z.C._Z.KX._Z.T.S.V._T._T.XDC.N.EDP3</v>
      </c>
      <c r="Y227" s="582"/>
      <c r="Z227" s="582"/>
      <c r="AA227" s="584" t="str">
        <f>IFERROR(+IF(X227=VLOOKUP(X227,'Table 3B'!$B$10:$B$53,1,0),"OK","check!!!!"),"check!!!!")</f>
        <v>check!!!!</v>
      </c>
      <c r="AB227" s="582" t="str">
        <f>IF('Table 3B'!B$42=X227,"ok","check!!!!")</f>
        <v>check!!!!</v>
      </c>
      <c r="AC227" s="585"/>
      <c r="AD227" s="586"/>
      <c r="AE227" s="586"/>
      <c r="AF227" s="586"/>
      <c r="AG227" s="586"/>
      <c r="AH227" s="586"/>
      <c r="AI227" s="586"/>
      <c r="AJ227" s="586"/>
      <c r="AK227" s="586"/>
      <c r="AL227" s="586"/>
      <c r="AM227" s="586"/>
      <c r="AN227" s="586"/>
      <c r="AO227" s="586"/>
    </row>
    <row r="228" spans="1:41">
      <c r="A228" s="573" t="s">
        <v>650</v>
      </c>
      <c r="B228" s="573" t="s">
        <v>651</v>
      </c>
      <c r="C228" s="573" t="s">
        <v>652</v>
      </c>
      <c r="D228" s="573" t="s">
        <v>653</v>
      </c>
      <c r="E228" s="573" t="s">
        <v>662</v>
      </c>
      <c r="F228" s="573" t="s">
        <v>653</v>
      </c>
      <c r="G228" s="573" t="s">
        <v>666</v>
      </c>
      <c r="H228" s="573" t="s">
        <v>653</v>
      </c>
      <c r="I228" s="573" t="s">
        <v>715</v>
      </c>
      <c r="J228" s="573" t="s">
        <v>653</v>
      </c>
      <c r="K228" s="573" t="s">
        <v>670</v>
      </c>
      <c r="L228" s="573" t="s">
        <v>657</v>
      </c>
      <c r="M228" s="573" t="s">
        <v>658</v>
      </c>
      <c r="N228" s="573" t="s">
        <v>659</v>
      </c>
      <c r="O228" s="573" t="s">
        <v>659</v>
      </c>
      <c r="P228" s="573" t="s">
        <v>660</v>
      </c>
      <c r="Q228" s="573" t="s">
        <v>651</v>
      </c>
      <c r="R228" s="573" t="s">
        <v>703</v>
      </c>
      <c r="S228" s="591" t="e">
        <f>IF(VLOOKUP($X228,'Table 3B'!$B$10:$G$53,'Table 3B'!M$1,0)="","",VLOOKUP($X228,'Table 3B'!$B$10:$G$53,'Table 3B'!M$1,0))</f>
        <v>#N/A</v>
      </c>
      <c r="T228" s="591" t="e">
        <f>IF(VLOOKUP($X228,'Table 3B'!$B$10:$G$53,'Table 3B'!N$1,0)="","",VLOOKUP($X228,'Table 3B'!$B$10:$G$53,'Table 3B'!N$1,0))</f>
        <v>#N/A</v>
      </c>
      <c r="U228" s="591" t="e">
        <f>IF(VLOOKUP($X228,'Table 3B'!$B$10:$G$53,'Table 3B'!O$1,0)="","",VLOOKUP($X228,'Table 3B'!$B$10:$G$53,'Table 3B'!O$1,0))</f>
        <v>#N/A</v>
      </c>
      <c r="V228" s="591" t="e">
        <f>IF(VLOOKUP($X228,'Table 3B'!$B$10:$G$53,'Table 3B'!P$1,0)="","",VLOOKUP($X228,'Table 3B'!$B$10:$G$53,'Table 3B'!P$1,0))</f>
        <v>#N/A</v>
      </c>
      <c r="W228" s="573"/>
      <c r="X228" s="582" t="str">
        <f t="shared" si="2"/>
        <v>A.N.@@._Z.S1311._Z.C._Z.YA3._Z.T.S.V._T._T.XDC.N.EDP3</v>
      </c>
      <c r="Y228" s="582"/>
      <c r="Z228" s="582"/>
      <c r="AA228" s="584" t="str">
        <f>IFERROR(+IF(X228=VLOOKUP(X228,'Table 3B'!$B$10:$B$53,1,0),"OK","check!!!!"),"check!!!!")</f>
        <v>check!!!!</v>
      </c>
      <c r="AB228" s="582" t="str">
        <f>IF('Table 3B'!B$44=X228,"ok","check!!!!")</f>
        <v>check!!!!</v>
      </c>
      <c r="AC228" s="585"/>
      <c r="AD228" s="586"/>
      <c r="AE228" s="586"/>
      <c r="AF228" s="586"/>
      <c r="AG228" s="586"/>
      <c r="AH228" s="586"/>
      <c r="AI228" s="586"/>
      <c r="AJ228" s="586"/>
      <c r="AK228" s="586"/>
      <c r="AL228" s="586"/>
      <c r="AM228" s="586"/>
      <c r="AN228" s="586"/>
      <c r="AO228" s="586"/>
    </row>
    <row r="229" spans="1:41">
      <c r="A229" s="573" t="s">
        <v>650</v>
      </c>
      <c r="B229" s="573" t="s">
        <v>651</v>
      </c>
      <c r="C229" s="573" t="s">
        <v>652</v>
      </c>
      <c r="D229" s="573" t="s">
        <v>653</v>
      </c>
      <c r="E229" s="573" t="s">
        <v>662</v>
      </c>
      <c r="F229" s="573" t="s">
        <v>653</v>
      </c>
      <c r="G229" s="573" t="s">
        <v>666</v>
      </c>
      <c r="H229" s="573" t="s">
        <v>653</v>
      </c>
      <c r="I229" s="573" t="s">
        <v>716</v>
      </c>
      <c r="J229" s="573" t="s">
        <v>653</v>
      </c>
      <c r="K229" s="573" t="s">
        <v>653</v>
      </c>
      <c r="L229" s="573" t="s">
        <v>657</v>
      </c>
      <c r="M229" s="573" t="s">
        <v>658</v>
      </c>
      <c r="N229" s="573" t="s">
        <v>659</v>
      </c>
      <c r="O229" s="573" t="s">
        <v>659</v>
      </c>
      <c r="P229" s="573" t="s">
        <v>660</v>
      </c>
      <c r="Q229" s="573" t="s">
        <v>651</v>
      </c>
      <c r="R229" s="573" t="s">
        <v>703</v>
      </c>
      <c r="S229" s="591" t="e">
        <f>IF(VLOOKUP($X229,'Table 3B'!$B$10:$G$53,'Table 3B'!M$1,0)="","",VLOOKUP($X229,'Table 3B'!$B$10:$G$53,'Table 3B'!M$1,0))</f>
        <v>#N/A</v>
      </c>
      <c r="T229" s="591" t="e">
        <f>IF(VLOOKUP($X229,'Table 3B'!$B$10:$G$53,'Table 3B'!N$1,0)="","",VLOOKUP($X229,'Table 3B'!$B$10:$G$53,'Table 3B'!N$1,0))</f>
        <v>#N/A</v>
      </c>
      <c r="U229" s="591" t="e">
        <f>IF(VLOOKUP($X229,'Table 3B'!$B$10:$G$53,'Table 3B'!O$1,0)="","",VLOOKUP($X229,'Table 3B'!$B$10:$G$53,'Table 3B'!O$1,0))</f>
        <v>#N/A</v>
      </c>
      <c r="V229" s="591" t="e">
        <f>IF(VLOOKUP($X229,'Table 3B'!$B$10:$G$53,'Table 3B'!P$1,0)="","",VLOOKUP($X229,'Table 3B'!$B$10:$G$53,'Table 3B'!P$1,0))</f>
        <v>#N/A</v>
      </c>
      <c r="W229" s="573"/>
      <c r="X229" s="582" t="str">
        <f t="shared" si="2"/>
        <v>A.N.@@._Z.S1311._Z.C._Z.B9FX9._Z._Z.S.V._T._T.XDC.N.EDP3</v>
      </c>
      <c r="Y229" s="582"/>
      <c r="Z229" s="582"/>
      <c r="AA229" s="584" t="str">
        <f>IFERROR(+IF(X229=VLOOKUP(X229,'Table 3B'!$B$10:$B$53,1,0),"OK","check!!!!"),"check!!!!")</f>
        <v>check!!!!</v>
      </c>
      <c r="AB229" s="582" t="str">
        <f>IF('Table 3B'!B$45=X229,"ok","check!!!!")</f>
        <v>check!!!!</v>
      </c>
      <c r="AC229" s="585"/>
      <c r="AD229" s="586"/>
      <c r="AE229" s="586"/>
      <c r="AF229" s="586"/>
      <c r="AG229" s="586"/>
      <c r="AH229" s="586"/>
      <c r="AI229" s="586"/>
      <c r="AJ229" s="586"/>
      <c r="AK229" s="586"/>
      <c r="AL229" s="586"/>
      <c r="AM229" s="586"/>
      <c r="AN229" s="586"/>
      <c r="AO229" s="586"/>
    </row>
    <row r="230" spans="1:41">
      <c r="A230" s="573" t="s">
        <v>650</v>
      </c>
      <c r="B230" s="573" t="s">
        <v>651</v>
      </c>
      <c r="C230" s="573" t="s">
        <v>652</v>
      </c>
      <c r="D230" s="573" t="s">
        <v>653</v>
      </c>
      <c r="E230" s="573" t="s">
        <v>662</v>
      </c>
      <c r="F230" s="573" t="s">
        <v>653</v>
      </c>
      <c r="G230" s="573" t="s">
        <v>666</v>
      </c>
      <c r="H230" s="573" t="s">
        <v>653</v>
      </c>
      <c r="I230" s="573" t="s">
        <v>717</v>
      </c>
      <c r="J230" s="573" t="s">
        <v>653</v>
      </c>
      <c r="K230" s="573" t="s">
        <v>670</v>
      </c>
      <c r="L230" s="573" t="s">
        <v>657</v>
      </c>
      <c r="M230" s="573" t="s">
        <v>658</v>
      </c>
      <c r="N230" s="573" t="s">
        <v>659</v>
      </c>
      <c r="O230" s="573" t="s">
        <v>659</v>
      </c>
      <c r="P230" s="573" t="s">
        <v>660</v>
      </c>
      <c r="Q230" s="573" t="s">
        <v>651</v>
      </c>
      <c r="R230" s="573" t="s">
        <v>703</v>
      </c>
      <c r="S230" s="591" t="e">
        <f>IF(VLOOKUP($X230,'Table 3B'!$B$10:$G$53,'Table 3B'!M$1,0)="","",VLOOKUP($X230,'Table 3B'!$B$10:$G$53,'Table 3B'!M$1,0))</f>
        <v>#N/A</v>
      </c>
      <c r="T230" s="591" t="e">
        <f>IF(VLOOKUP($X230,'Table 3B'!$B$10:$G$53,'Table 3B'!N$1,0)="","",VLOOKUP($X230,'Table 3B'!$B$10:$G$53,'Table 3B'!N$1,0))</f>
        <v>#N/A</v>
      </c>
      <c r="U230" s="591" t="e">
        <f>IF(VLOOKUP($X230,'Table 3B'!$B$10:$G$53,'Table 3B'!O$1,0)="","",VLOOKUP($X230,'Table 3B'!$B$10:$G$53,'Table 3B'!O$1,0))</f>
        <v>#N/A</v>
      </c>
      <c r="V230" s="591" t="e">
        <f>IF(VLOOKUP($X230,'Table 3B'!$B$10:$G$53,'Table 3B'!P$1,0)="","",VLOOKUP($X230,'Table 3B'!$B$10:$G$53,'Table 3B'!P$1,0))</f>
        <v>#N/A</v>
      </c>
      <c r="W230" s="573"/>
      <c r="X230" s="582" t="str">
        <f t="shared" si="2"/>
        <v>A.N.@@._Z.S1311._Z.C._Z.YA3O._Z.T.S.V._T._T.XDC.N.EDP3</v>
      </c>
      <c r="Y230" s="582"/>
      <c r="Z230" s="582"/>
      <c r="AA230" s="584" t="str">
        <f>IFERROR(+IF(X230=VLOOKUP(X230,'Table 3B'!$B$10:$B$53,1,0),"OK","check!!!!"),"check!!!!")</f>
        <v>check!!!!</v>
      </c>
      <c r="AB230" s="582" t="str">
        <f>IF('Table 3B'!B$46=X230,"ok","check!!!!")</f>
        <v>check!!!!</v>
      </c>
      <c r="AC230" s="585"/>
      <c r="AD230" s="586"/>
      <c r="AE230" s="586"/>
      <c r="AF230" s="586"/>
      <c r="AG230" s="586"/>
      <c r="AH230" s="586"/>
      <c r="AI230" s="586"/>
      <c r="AJ230" s="586"/>
      <c r="AK230" s="586"/>
      <c r="AL230" s="586"/>
      <c r="AM230" s="586"/>
      <c r="AN230" s="586"/>
      <c r="AO230" s="586"/>
    </row>
    <row r="231" spans="1:41">
      <c r="A231" s="573" t="s">
        <v>650</v>
      </c>
      <c r="B231" s="573" t="s">
        <v>651</v>
      </c>
      <c r="C231" s="573" t="s">
        <v>652</v>
      </c>
      <c r="D231" s="573" t="s">
        <v>653</v>
      </c>
      <c r="E231" s="573" t="s">
        <v>662</v>
      </c>
      <c r="F231" s="573" t="s">
        <v>653</v>
      </c>
      <c r="G231" s="573" t="s">
        <v>666</v>
      </c>
      <c r="H231" s="573" t="s">
        <v>653</v>
      </c>
      <c r="I231" s="573" t="s">
        <v>718</v>
      </c>
      <c r="J231" s="573" t="s">
        <v>669</v>
      </c>
      <c r="K231" s="573" t="s">
        <v>670</v>
      </c>
      <c r="L231" s="573" t="s">
        <v>671</v>
      </c>
      <c r="M231" s="573" t="s">
        <v>658</v>
      </c>
      <c r="N231" s="573" t="s">
        <v>659</v>
      </c>
      <c r="O231" s="573" t="s">
        <v>659</v>
      </c>
      <c r="P231" s="573" t="s">
        <v>660</v>
      </c>
      <c r="Q231" s="573" t="s">
        <v>651</v>
      </c>
      <c r="R231" s="573" t="s">
        <v>703</v>
      </c>
      <c r="S231" s="591" t="e">
        <f>IF(VLOOKUP($X231,'Table 3B'!$B$10:$G$53,'Table 3B'!M$1,0)="","",VLOOKUP($X231,'Table 3B'!$B$10:$G$53,'Table 3B'!M$1,0))</f>
        <v>#N/A</v>
      </c>
      <c r="T231" s="591" t="e">
        <f>IF(VLOOKUP($X231,'Table 3B'!$B$10:$G$53,'Table 3B'!N$1,0)="","",VLOOKUP($X231,'Table 3B'!$B$10:$G$53,'Table 3B'!N$1,0))</f>
        <v>#N/A</v>
      </c>
      <c r="U231" s="591" t="e">
        <f>IF(VLOOKUP($X231,'Table 3B'!$B$10:$G$53,'Table 3B'!O$1,0)="","",VLOOKUP($X231,'Table 3B'!$B$10:$G$53,'Table 3B'!O$1,0))</f>
        <v>#N/A</v>
      </c>
      <c r="V231" s="591" t="e">
        <f>IF(VLOOKUP($X231,'Table 3B'!$B$10:$G$53,'Table 3B'!P$1,0)="","",VLOOKUP($X231,'Table 3B'!$B$10:$G$53,'Table 3B'!P$1,0))</f>
        <v>#N/A</v>
      </c>
      <c r="W231" s="573"/>
      <c r="X231" s="582" t="str">
        <f t="shared" si="2"/>
        <v>A.N.@@._Z.S1311._Z.C._Z.LX.GD.T.F.V._T._T.XDC.N.EDP3</v>
      </c>
      <c r="Y231" s="582"/>
      <c r="Z231" s="582"/>
      <c r="AA231" s="584" t="str">
        <f>IFERROR(+IF(X231=VLOOKUP(X231,'Table 3B'!$B$10:$B$53,1,0),"OK","check!!!!"),"check!!!!")</f>
        <v>check!!!!</v>
      </c>
      <c r="AB231" s="582" t="str">
        <f>IF('Table 3B'!B$48=X231,"ok","check!!!!")</f>
        <v>check!!!!</v>
      </c>
      <c r="AC231" s="585"/>
      <c r="AD231" s="586"/>
      <c r="AE231" s="586"/>
      <c r="AF231" s="586"/>
      <c r="AG231" s="586"/>
      <c r="AH231" s="586"/>
      <c r="AI231" s="586"/>
      <c r="AJ231" s="586"/>
      <c r="AK231" s="586"/>
      <c r="AL231" s="586"/>
      <c r="AM231" s="586"/>
      <c r="AN231" s="586"/>
      <c r="AO231" s="586"/>
    </row>
    <row r="232" spans="1:41">
      <c r="A232" s="573" t="s">
        <v>650</v>
      </c>
      <c r="B232" s="573" t="s">
        <v>651</v>
      </c>
      <c r="C232" s="573" t="s">
        <v>652</v>
      </c>
      <c r="D232" s="573" t="s">
        <v>653</v>
      </c>
      <c r="E232" s="573" t="s">
        <v>662</v>
      </c>
      <c r="F232" s="573" t="s">
        <v>654</v>
      </c>
      <c r="G232" s="573" t="s">
        <v>666</v>
      </c>
      <c r="H232" s="573" t="s">
        <v>720</v>
      </c>
      <c r="I232" s="573" t="s">
        <v>668</v>
      </c>
      <c r="J232" s="573" t="s">
        <v>669</v>
      </c>
      <c r="K232" s="573" t="s">
        <v>670</v>
      </c>
      <c r="L232" s="573" t="s">
        <v>671</v>
      </c>
      <c r="M232" s="573" t="s">
        <v>658</v>
      </c>
      <c r="N232" s="573" t="s">
        <v>659</v>
      </c>
      <c r="O232" s="573" t="s">
        <v>659</v>
      </c>
      <c r="P232" s="573" t="s">
        <v>660</v>
      </c>
      <c r="Q232" s="573" t="s">
        <v>651</v>
      </c>
      <c r="R232" s="573" t="s">
        <v>703</v>
      </c>
      <c r="S232" s="591" t="e">
        <f>IF(VLOOKUP($X232,'Table 3B'!$B$10:$G$53,'Table 3B'!M$1,0)="","",VLOOKUP($X232,'Table 3B'!$B$10:$G$53,'Table 3B'!M$1,0))</f>
        <v>#N/A</v>
      </c>
      <c r="T232" s="591" t="e">
        <f>IF(VLOOKUP($X232,'Table 3B'!$B$10:$G$53,'Table 3B'!N$1,0)="","",VLOOKUP($X232,'Table 3B'!$B$10:$G$53,'Table 3B'!N$1,0))</f>
        <v>#N/A</v>
      </c>
      <c r="U232" s="591" t="e">
        <f>IF(VLOOKUP($X232,'Table 3B'!$B$10:$G$53,'Table 3B'!O$1,0)="","",VLOOKUP($X232,'Table 3B'!$B$10:$G$53,'Table 3B'!O$1,0))</f>
        <v>#N/A</v>
      </c>
      <c r="V232" s="591" t="e">
        <f>IF(VLOOKUP($X232,'Table 3B'!$B$10:$G$53,'Table 3B'!P$1,0)="","",VLOOKUP($X232,'Table 3B'!$B$10:$G$53,'Table 3B'!P$1,0))</f>
        <v>#N/A</v>
      </c>
      <c r="W232" s="573"/>
      <c r="X232" s="582" t="str">
        <f t="shared" si="2"/>
        <v>A.N.@@._Z.S1311.S13.C.NE.LE.GD.T.F.V._T._T.XDC.N.EDP3</v>
      </c>
      <c r="Y232" s="582"/>
      <c r="Z232" s="582"/>
      <c r="AA232" s="584" t="str">
        <f>IFERROR(+IF(X232=VLOOKUP(X232,'Table 3B'!$B$10:$B$53,1,0),"OK","check!!!!"),"check!!!!")</f>
        <v>check!!!!</v>
      </c>
      <c r="AB232" s="582" t="str">
        <f>IF('Table 3B'!B$51=X232,"ok","check!!!!")</f>
        <v>check!!!!</v>
      </c>
      <c r="AC232" s="585"/>
      <c r="AD232" s="586"/>
      <c r="AE232" s="586"/>
      <c r="AF232" s="586"/>
      <c r="AG232" s="586"/>
      <c r="AH232" s="586"/>
      <c r="AI232" s="586"/>
      <c r="AJ232" s="586"/>
      <c r="AK232" s="586"/>
      <c r="AL232" s="586"/>
      <c r="AM232" s="586"/>
      <c r="AN232" s="586"/>
      <c r="AO232" s="586"/>
    </row>
    <row r="233" spans="1:41">
      <c r="A233" s="573" t="s">
        <v>650</v>
      </c>
      <c r="B233" s="573" t="s">
        <v>651</v>
      </c>
      <c r="C233" s="573" t="s">
        <v>652</v>
      </c>
      <c r="D233" s="573" t="s">
        <v>653</v>
      </c>
      <c r="E233" s="573" t="s">
        <v>662</v>
      </c>
      <c r="F233" s="573" t="s">
        <v>653</v>
      </c>
      <c r="G233" s="573" t="s">
        <v>666</v>
      </c>
      <c r="H233" s="573" t="s">
        <v>667</v>
      </c>
      <c r="I233" s="573" t="s">
        <v>668</v>
      </c>
      <c r="J233" s="573" t="s">
        <v>669</v>
      </c>
      <c r="K233" s="573" t="s">
        <v>670</v>
      </c>
      <c r="L233" s="573" t="s">
        <v>671</v>
      </c>
      <c r="M233" s="573" t="s">
        <v>658</v>
      </c>
      <c r="N233" s="573" t="s">
        <v>659</v>
      </c>
      <c r="O233" s="573" t="s">
        <v>659</v>
      </c>
      <c r="P233" s="573" t="s">
        <v>660</v>
      </c>
      <c r="Q233" s="573" t="s">
        <v>651</v>
      </c>
      <c r="R233" s="573" t="s">
        <v>703</v>
      </c>
      <c r="S233" s="591" t="e">
        <f>IF(VLOOKUP($X233,'Table 3B'!$B$10:$G$53,'Table 3B'!M$1,0)="","",VLOOKUP($X233,'Table 3B'!$B$10:$G$53,'Table 3B'!M$1,0))</f>
        <v>#N/A</v>
      </c>
      <c r="T233" s="591" t="e">
        <f>IF(VLOOKUP($X233,'Table 3B'!$B$10:$G$53,'Table 3B'!N$1,0)="","",VLOOKUP($X233,'Table 3B'!$B$10:$G$53,'Table 3B'!N$1,0))</f>
        <v>#N/A</v>
      </c>
      <c r="U233" s="591" t="e">
        <f>IF(VLOOKUP($X233,'Table 3B'!$B$10:$G$53,'Table 3B'!O$1,0)="","",VLOOKUP($X233,'Table 3B'!$B$10:$G$53,'Table 3B'!O$1,0))</f>
        <v>#N/A</v>
      </c>
      <c r="V233" s="591" t="e">
        <f>IF(VLOOKUP($X233,'Table 3B'!$B$10:$G$53,'Table 3B'!P$1,0)="","",VLOOKUP($X233,'Table 3B'!$B$10:$G$53,'Table 3B'!P$1,0))</f>
        <v>#N/A</v>
      </c>
      <c r="W233" s="573"/>
      <c r="X233" s="582" t="str">
        <f t="shared" si="2"/>
        <v>A.N.@@._Z.S1311._Z.C.L.LE.GD.T.F.V._T._T.XDC.N.EDP3</v>
      </c>
      <c r="Y233" s="582"/>
      <c r="Z233" s="582"/>
      <c r="AA233" s="584" t="str">
        <f>IFERROR(+IF(X233=VLOOKUP(X233,'Table 3B'!$B$10:$B$53,1,0),"OK","check!!!!"),"check!!!!")</f>
        <v>check!!!!</v>
      </c>
      <c r="AB233" s="582" t="str">
        <f>IF('Table 3B'!B$52=X233,"ok","check!!!!")</f>
        <v>check!!!!</v>
      </c>
      <c r="AC233" s="585"/>
      <c r="AD233" s="586"/>
      <c r="AE233" s="586"/>
      <c r="AF233" s="586"/>
      <c r="AG233" s="586"/>
      <c r="AH233" s="586"/>
      <c r="AI233" s="586"/>
      <c r="AJ233" s="586"/>
      <c r="AK233" s="586"/>
      <c r="AL233" s="586"/>
      <c r="AM233" s="586"/>
      <c r="AN233" s="586"/>
      <c r="AO233" s="586"/>
    </row>
    <row r="234" spans="1:41">
      <c r="A234" s="573" t="s">
        <v>650</v>
      </c>
      <c r="B234" s="573" t="s">
        <v>651</v>
      </c>
      <c r="C234" s="573" t="s">
        <v>652</v>
      </c>
      <c r="D234" s="573" t="s">
        <v>653</v>
      </c>
      <c r="E234" s="573" t="s">
        <v>662</v>
      </c>
      <c r="F234" s="573" t="s">
        <v>721</v>
      </c>
      <c r="G234" s="573" t="s">
        <v>653</v>
      </c>
      <c r="H234" s="573" t="s">
        <v>650</v>
      </c>
      <c r="I234" s="573" t="s">
        <v>668</v>
      </c>
      <c r="J234" s="573" t="s">
        <v>669</v>
      </c>
      <c r="K234" s="573" t="s">
        <v>670</v>
      </c>
      <c r="L234" s="573" t="s">
        <v>671</v>
      </c>
      <c r="M234" s="573" t="s">
        <v>658</v>
      </c>
      <c r="N234" s="573" t="s">
        <v>659</v>
      </c>
      <c r="O234" s="573" t="s">
        <v>659</v>
      </c>
      <c r="P234" s="573" t="s">
        <v>660</v>
      </c>
      <c r="Q234" s="573" t="s">
        <v>651</v>
      </c>
      <c r="R234" s="573" t="s">
        <v>703</v>
      </c>
      <c r="S234" s="591" t="e">
        <f>IF(VLOOKUP($X234,'Table 3B'!$B$10:$G$53,'Table 3B'!M$1,0)="","",VLOOKUP($X234,'Table 3B'!$B$10:$G$53,'Table 3B'!M$1,0))</f>
        <v>#N/A</v>
      </c>
      <c r="T234" s="591" t="e">
        <f>IF(VLOOKUP($X234,'Table 3B'!$B$10:$G$53,'Table 3B'!N$1,0)="","",VLOOKUP($X234,'Table 3B'!$B$10:$G$53,'Table 3B'!N$1,0))</f>
        <v>#N/A</v>
      </c>
      <c r="U234" s="591" t="e">
        <f>IF(VLOOKUP($X234,'Table 3B'!$B$10:$G$53,'Table 3B'!O$1,0)="","",VLOOKUP($X234,'Table 3B'!$B$10:$G$53,'Table 3B'!O$1,0))</f>
        <v>#N/A</v>
      </c>
      <c r="V234" s="591" t="e">
        <f>IF(VLOOKUP($X234,'Table 3B'!$B$10:$G$53,'Table 3B'!P$1,0)="","",VLOOKUP($X234,'Table 3B'!$B$10:$G$53,'Table 3B'!P$1,0))</f>
        <v>#N/A</v>
      </c>
      <c r="W234" s="573"/>
      <c r="X234" s="582" t="str">
        <f t="shared" si="2"/>
        <v>A.N.@@._Z.S1311.S13O._Z.A.LE.GD.T.F.V._T._T.XDC.N.EDP3</v>
      </c>
      <c r="Y234" s="582"/>
      <c r="Z234" s="582"/>
      <c r="AA234" s="584" t="str">
        <f>IFERROR(+IF(X234=VLOOKUP(X234,'Table 3B'!$B$10:$B$53,1,0),"OK","check!!!!"),"check!!!!")</f>
        <v>check!!!!</v>
      </c>
      <c r="AB234" s="582" t="str">
        <f>IF('Table 3B'!B$53=X234,"ok","check!!!!")</f>
        <v>check!!!!</v>
      </c>
      <c r="AC234" s="585"/>
      <c r="AD234" s="586"/>
      <c r="AE234" s="586"/>
      <c r="AF234" s="586"/>
      <c r="AG234" s="586"/>
      <c r="AH234" s="586"/>
      <c r="AI234" s="586"/>
      <c r="AJ234" s="586"/>
      <c r="AK234" s="586"/>
      <c r="AL234" s="586"/>
      <c r="AM234" s="586"/>
      <c r="AN234" s="586"/>
      <c r="AO234" s="586"/>
    </row>
    <row r="235" spans="1:41">
      <c r="A235" s="573" t="s">
        <v>650</v>
      </c>
      <c r="B235" s="573" t="s">
        <v>651</v>
      </c>
      <c r="C235" s="573" t="s">
        <v>652</v>
      </c>
      <c r="D235" s="573" t="s">
        <v>653</v>
      </c>
      <c r="E235" s="573" t="s">
        <v>663</v>
      </c>
      <c r="F235" s="573" t="s">
        <v>653</v>
      </c>
      <c r="G235" s="573" t="s">
        <v>653</v>
      </c>
      <c r="H235" s="573" t="s">
        <v>655</v>
      </c>
      <c r="I235" s="573" t="s">
        <v>656</v>
      </c>
      <c r="J235" s="573" t="s">
        <v>653</v>
      </c>
      <c r="K235" s="573" t="s">
        <v>653</v>
      </c>
      <c r="L235" s="573" t="s">
        <v>657</v>
      </c>
      <c r="M235" s="573" t="s">
        <v>658</v>
      </c>
      <c r="N235" s="573" t="s">
        <v>659</v>
      </c>
      <c r="O235" s="573" t="s">
        <v>659</v>
      </c>
      <c r="P235" s="573" t="s">
        <v>660</v>
      </c>
      <c r="Q235" s="573" t="s">
        <v>651</v>
      </c>
      <c r="R235" s="573" t="s">
        <v>703</v>
      </c>
      <c r="S235" s="592" t="e">
        <f>IF(VLOOKUP($X235,'Table 3C'!$B$10:$G$53,'Table 3C'!M$1,0)="","",VLOOKUP($X235,'Table 3C'!$B$10:$G$53,'Table 3C'!M$1,0))</f>
        <v>#N/A</v>
      </c>
      <c r="T235" s="592" t="e">
        <f>IF(VLOOKUP($X235,'Table 3C'!$B$10:$G$53,'Table 3C'!N$1,0)="","",VLOOKUP($X235,'Table 3C'!$B$10:$G$53,'Table 3C'!N$1,0))</f>
        <v>#N/A</v>
      </c>
      <c r="U235" s="592" t="e">
        <f>IF(VLOOKUP($X235,'Table 3C'!$B$10:$G$53,'Table 3C'!O$1,0)="","",VLOOKUP($X235,'Table 3C'!$B$10:$G$53,'Table 3C'!O$1,0))</f>
        <v>#N/A</v>
      </c>
      <c r="V235" s="592" t="e">
        <f>IF(VLOOKUP($X235,'Table 3C'!$B$10:$G$53,'Table 3C'!P$1,0)="","",VLOOKUP($X235,'Table 3C'!$B$10:$G$53,'Table 3C'!P$1,0))</f>
        <v>#N/A</v>
      </c>
      <c r="W235" s="573"/>
      <c r="X235" s="582" t="str">
        <f t="shared" si="2"/>
        <v>A.N.@@._Z.S1312._Z._Z.B.B9._Z._Z.S.V._T._T.XDC.N.EDP3</v>
      </c>
      <c r="Y235" s="582"/>
      <c r="Z235" s="582"/>
      <c r="AA235" s="584" t="str">
        <f>IFERROR(+IF(X235=VLOOKUP(X235,'Table 3C'!$B$10:$B$53,1,0),"OK","check!!!!"),"check!!!!")</f>
        <v>check!!!!</v>
      </c>
      <c r="AB235" s="582" t="str">
        <f>IF('Table 3C'!B$10=X235,"ok","check!!!!")</f>
        <v>check!!!!</v>
      </c>
      <c r="AC235" s="585"/>
      <c r="AD235" s="586"/>
      <c r="AE235" s="586"/>
      <c r="AF235" s="586"/>
      <c r="AG235" s="586"/>
      <c r="AH235" s="586"/>
      <c r="AI235" s="586"/>
      <c r="AJ235" s="586"/>
      <c r="AK235" s="586"/>
      <c r="AL235" s="586"/>
      <c r="AM235" s="586"/>
      <c r="AN235" s="586"/>
      <c r="AO235" s="586"/>
    </row>
    <row r="236" spans="1:41">
      <c r="A236" s="573" t="s">
        <v>650</v>
      </c>
      <c r="B236" s="573" t="s">
        <v>651</v>
      </c>
      <c r="C236" s="573" t="s">
        <v>652</v>
      </c>
      <c r="D236" s="573" t="s">
        <v>653</v>
      </c>
      <c r="E236" s="573" t="s">
        <v>663</v>
      </c>
      <c r="F236" s="573" t="s">
        <v>653</v>
      </c>
      <c r="G236" s="573" t="s">
        <v>666</v>
      </c>
      <c r="H236" s="573" t="s">
        <v>650</v>
      </c>
      <c r="I236" s="573" t="s">
        <v>671</v>
      </c>
      <c r="J236" s="573" t="s">
        <v>671</v>
      </c>
      <c r="K236" s="573" t="s">
        <v>670</v>
      </c>
      <c r="L236" s="573" t="s">
        <v>657</v>
      </c>
      <c r="M236" s="573" t="s">
        <v>658</v>
      </c>
      <c r="N236" s="573" t="s">
        <v>659</v>
      </c>
      <c r="O236" s="573" t="s">
        <v>659</v>
      </c>
      <c r="P236" s="573" t="s">
        <v>660</v>
      </c>
      <c r="Q236" s="573" t="s">
        <v>651</v>
      </c>
      <c r="R236" s="573" t="s">
        <v>703</v>
      </c>
      <c r="S236" s="592" t="e">
        <f>IF(VLOOKUP($X236,'Table 3C'!$B$10:$G$53,'Table 3C'!M$1,0)="","",VLOOKUP($X236,'Table 3C'!$B$10:$G$53,'Table 3C'!M$1,0))</f>
        <v>#N/A</v>
      </c>
      <c r="T236" s="592" t="e">
        <f>IF(VLOOKUP($X236,'Table 3C'!$B$10:$G$53,'Table 3C'!N$1,0)="","",VLOOKUP($X236,'Table 3C'!$B$10:$G$53,'Table 3C'!N$1,0))</f>
        <v>#N/A</v>
      </c>
      <c r="U236" s="592" t="e">
        <f>IF(VLOOKUP($X236,'Table 3C'!$B$10:$G$53,'Table 3C'!O$1,0)="","",VLOOKUP($X236,'Table 3C'!$B$10:$G$53,'Table 3C'!O$1,0))</f>
        <v>#N/A</v>
      </c>
      <c r="V236" s="592" t="e">
        <f>IF(VLOOKUP($X236,'Table 3C'!$B$10:$G$53,'Table 3C'!P$1,0)="","",VLOOKUP($X236,'Table 3C'!$B$10:$G$53,'Table 3C'!P$1,0))</f>
        <v>#N/A</v>
      </c>
      <c r="W236" s="573"/>
      <c r="X236" s="582" t="str">
        <f t="shared" si="2"/>
        <v>A.N.@@._Z.S1312._Z.C.A.F.F.T.S.V._T._T.XDC.N.EDP3</v>
      </c>
      <c r="Y236" s="582"/>
      <c r="Z236" s="582"/>
      <c r="AA236" s="584" t="str">
        <f>IFERROR(+IF(X236=VLOOKUP(X236,'Table 3C'!$B$10:$B$53,1,0),"OK","check!!!!"),"check!!!!")</f>
        <v>check!!!!</v>
      </c>
      <c r="AB236" s="582" t="str">
        <f>IF('Table 3C'!B$12=X236,"ok","check!!!!")</f>
        <v>check!!!!</v>
      </c>
      <c r="AC236" s="585"/>
      <c r="AD236" s="586"/>
      <c r="AE236" s="586"/>
      <c r="AF236" s="586"/>
      <c r="AG236" s="586"/>
      <c r="AH236" s="586"/>
      <c r="AI236" s="586"/>
      <c r="AJ236" s="586"/>
      <c r="AK236" s="586"/>
      <c r="AL236" s="586"/>
      <c r="AM236" s="586"/>
      <c r="AN236" s="586"/>
      <c r="AO236" s="586"/>
    </row>
    <row r="237" spans="1:41">
      <c r="A237" s="573" t="s">
        <v>650</v>
      </c>
      <c r="B237" s="573" t="s">
        <v>651</v>
      </c>
      <c r="C237" s="573" t="s">
        <v>652</v>
      </c>
      <c r="D237" s="573" t="s">
        <v>653</v>
      </c>
      <c r="E237" s="573" t="s">
        <v>663</v>
      </c>
      <c r="F237" s="573" t="s">
        <v>653</v>
      </c>
      <c r="G237" s="573" t="s">
        <v>666</v>
      </c>
      <c r="H237" s="573" t="s">
        <v>650</v>
      </c>
      <c r="I237" s="573" t="s">
        <v>671</v>
      </c>
      <c r="J237" s="573" t="s">
        <v>672</v>
      </c>
      <c r="K237" s="573" t="s">
        <v>670</v>
      </c>
      <c r="L237" s="573" t="s">
        <v>657</v>
      </c>
      <c r="M237" s="573" t="s">
        <v>658</v>
      </c>
      <c r="N237" s="573" t="s">
        <v>659</v>
      </c>
      <c r="O237" s="573" t="s">
        <v>659</v>
      </c>
      <c r="P237" s="573" t="s">
        <v>660</v>
      </c>
      <c r="Q237" s="573" t="s">
        <v>651</v>
      </c>
      <c r="R237" s="573" t="s">
        <v>703</v>
      </c>
      <c r="S237" s="592" t="e">
        <f>IF(VLOOKUP($X237,'Table 3C'!$B$10:$G$53,'Table 3C'!M$1,0)="","",VLOOKUP($X237,'Table 3C'!$B$10:$G$53,'Table 3C'!M$1,0))</f>
        <v>#N/A</v>
      </c>
      <c r="T237" s="592" t="e">
        <f>IF(VLOOKUP($X237,'Table 3C'!$B$10:$G$53,'Table 3C'!N$1,0)="","",VLOOKUP($X237,'Table 3C'!$B$10:$G$53,'Table 3C'!N$1,0))</f>
        <v>#N/A</v>
      </c>
      <c r="U237" s="592" t="e">
        <f>IF(VLOOKUP($X237,'Table 3C'!$B$10:$G$53,'Table 3C'!O$1,0)="","",VLOOKUP($X237,'Table 3C'!$B$10:$G$53,'Table 3C'!O$1,0))</f>
        <v>#N/A</v>
      </c>
      <c r="V237" s="592" t="e">
        <f>IF(VLOOKUP($X237,'Table 3C'!$B$10:$G$53,'Table 3C'!P$1,0)="","",VLOOKUP($X237,'Table 3C'!$B$10:$G$53,'Table 3C'!P$1,0))</f>
        <v>#N/A</v>
      </c>
      <c r="W237" s="573"/>
      <c r="X237" s="582" t="str">
        <f t="shared" si="2"/>
        <v>A.N.@@._Z.S1312._Z.C.A.F.F2.T.S.V._T._T.XDC.N.EDP3</v>
      </c>
      <c r="Y237" s="582"/>
      <c r="Z237" s="582"/>
      <c r="AA237" s="584" t="str">
        <f>IFERROR(+IF(X237=VLOOKUP(X237,'Table 3C'!$B$10:$B$53,1,0),"OK","check!!!!"),"check!!!!")</f>
        <v>check!!!!</v>
      </c>
      <c r="AB237" s="582" t="str">
        <f>IF('Table 3C'!B$13=X237,"ok","check!!!!")</f>
        <v>check!!!!</v>
      </c>
      <c r="AC237" s="585"/>
      <c r="AD237" s="586"/>
      <c r="AE237" s="586"/>
      <c r="AF237" s="586"/>
      <c r="AG237" s="586"/>
      <c r="AH237" s="586"/>
      <c r="AI237" s="586"/>
      <c r="AJ237" s="586"/>
      <c r="AK237" s="586"/>
      <c r="AL237" s="586"/>
      <c r="AM237" s="586"/>
      <c r="AN237" s="586"/>
      <c r="AO237" s="586"/>
    </row>
    <row r="238" spans="1:41">
      <c r="A238" s="573" t="s">
        <v>650</v>
      </c>
      <c r="B238" s="573" t="s">
        <v>651</v>
      </c>
      <c r="C238" s="573" t="s">
        <v>652</v>
      </c>
      <c r="D238" s="573" t="s">
        <v>653</v>
      </c>
      <c r="E238" s="573" t="s">
        <v>663</v>
      </c>
      <c r="F238" s="573" t="s">
        <v>653</v>
      </c>
      <c r="G238" s="573" t="s">
        <v>666</v>
      </c>
      <c r="H238" s="573" t="s">
        <v>650</v>
      </c>
      <c r="I238" s="573" t="s">
        <v>671</v>
      </c>
      <c r="J238" s="573" t="s">
        <v>673</v>
      </c>
      <c r="K238" s="573" t="s">
        <v>670</v>
      </c>
      <c r="L238" s="573" t="s">
        <v>657</v>
      </c>
      <c r="M238" s="573" t="s">
        <v>658</v>
      </c>
      <c r="N238" s="573" t="s">
        <v>659</v>
      </c>
      <c r="O238" s="573" t="s">
        <v>659</v>
      </c>
      <c r="P238" s="573" t="s">
        <v>660</v>
      </c>
      <c r="Q238" s="573" t="s">
        <v>651</v>
      </c>
      <c r="R238" s="573" t="s">
        <v>703</v>
      </c>
      <c r="S238" s="592" t="e">
        <f>IF(VLOOKUP($X238,'Table 3C'!$B$10:$G$53,'Table 3C'!M$1,0)="","",VLOOKUP($X238,'Table 3C'!$B$10:$G$53,'Table 3C'!M$1,0))</f>
        <v>#N/A</v>
      </c>
      <c r="T238" s="592" t="e">
        <f>IF(VLOOKUP($X238,'Table 3C'!$B$10:$G$53,'Table 3C'!N$1,0)="","",VLOOKUP($X238,'Table 3C'!$B$10:$G$53,'Table 3C'!N$1,0))</f>
        <v>#N/A</v>
      </c>
      <c r="U238" s="592" t="e">
        <f>IF(VLOOKUP($X238,'Table 3C'!$B$10:$G$53,'Table 3C'!O$1,0)="","",VLOOKUP($X238,'Table 3C'!$B$10:$G$53,'Table 3C'!O$1,0))</f>
        <v>#N/A</v>
      </c>
      <c r="V238" s="592" t="e">
        <f>IF(VLOOKUP($X238,'Table 3C'!$B$10:$G$53,'Table 3C'!P$1,0)="","",VLOOKUP($X238,'Table 3C'!$B$10:$G$53,'Table 3C'!P$1,0))</f>
        <v>#N/A</v>
      </c>
      <c r="W238" s="573"/>
      <c r="X238" s="573" t="str">
        <f t="shared" si="2"/>
        <v>A.N.@@._Z.S1312._Z.C.A.F.F3.T.S.V._T._T.XDC.N.EDP3</v>
      </c>
      <c r="Y238" s="573"/>
      <c r="Z238" s="573"/>
      <c r="AA238" s="578" t="str">
        <f>IFERROR(+IF(X238=VLOOKUP(X238,'Table 3C'!$B$10:$B$53,1,0),"OK","check!!!!"),"check!!!!")</f>
        <v>check!!!!</v>
      </c>
      <c r="AB238" s="582" t="str">
        <f>IF('Table 3C'!B$14=X238,"ok","check!!!!")</f>
        <v>check!!!!</v>
      </c>
      <c r="AC238" s="579"/>
    </row>
    <row r="239" spans="1:41">
      <c r="A239" s="573" t="s">
        <v>650</v>
      </c>
      <c r="B239" s="573" t="s">
        <v>651</v>
      </c>
      <c r="C239" s="573" t="s">
        <v>652</v>
      </c>
      <c r="D239" s="573" t="s">
        <v>653</v>
      </c>
      <c r="E239" s="573" t="s">
        <v>663</v>
      </c>
      <c r="F239" s="573" t="s">
        <v>653</v>
      </c>
      <c r="G239" s="573" t="s">
        <v>666</v>
      </c>
      <c r="H239" s="573" t="s">
        <v>650</v>
      </c>
      <c r="I239" s="573" t="s">
        <v>671</v>
      </c>
      <c r="J239" s="573" t="s">
        <v>674</v>
      </c>
      <c r="K239" s="573" t="s">
        <v>670</v>
      </c>
      <c r="L239" s="573" t="s">
        <v>657</v>
      </c>
      <c r="M239" s="573" t="s">
        <v>658</v>
      </c>
      <c r="N239" s="573" t="s">
        <v>659</v>
      </c>
      <c r="O239" s="573" t="s">
        <v>659</v>
      </c>
      <c r="P239" s="573" t="s">
        <v>660</v>
      </c>
      <c r="Q239" s="573" t="s">
        <v>651</v>
      </c>
      <c r="R239" s="573" t="s">
        <v>703</v>
      </c>
      <c r="S239" s="592" t="e">
        <f>IF(VLOOKUP($X239,'Table 3C'!$B$10:$G$53,'Table 3C'!M$1,0)="","",VLOOKUP($X239,'Table 3C'!$B$10:$G$53,'Table 3C'!M$1,0))</f>
        <v>#N/A</v>
      </c>
      <c r="T239" s="592" t="e">
        <f>IF(VLOOKUP($X239,'Table 3C'!$B$10:$G$53,'Table 3C'!N$1,0)="","",VLOOKUP($X239,'Table 3C'!$B$10:$G$53,'Table 3C'!N$1,0))</f>
        <v>#N/A</v>
      </c>
      <c r="U239" s="592" t="e">
        <f>IF(VLOOKUP($X239,'Table 3C'!$B$10:$G$53,'Table 3C'!O$1,0)="","",VLOOKUP($X239,'Table 3C'!$B$10:$G$53,'Table 3C'!O$1,0))</f>
        <v>#N/A</v>
      </c>
      <c r="V239" s="592" t="e">
        <f>IF(VLOOKUP($X239,'Table 3C'!$B$10:$G$53,'Table 3C'!P$1,0)="","",VLOOKUP($X239,'Table 3C'!$B$10:$G$53,'Table 3C'!P$1,0))</f>
        <v>#N/A</v>
      </c>
      <c r="W239" s="573"/>
      <c r="X239" s="573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73"/>
      <c r="Z239" s="573"/>
      <c r="AA239" s="578" t="str">
        <f>IFERROR(+IF(X239=VLOOKUP(X239,'Table 3C'!$B$10:$B$53,1,0),"OK","check!!!!"),"check!!!!")</f>
        <v>check!!!!</v>
      </c>
      <c r="AB239" s="582" t="str">
        <f>IF('Table 3C'!B$15=X239,"ok","check!!!!")</f>
        <v>check!!!!</v>
      </c>
      <c r="AC239" s="579"/>
    </row>
    <row r="240" spans="1:41">
      <c r="A240" s="573" t="s">
        <v>650</v>
      </c>
      <c r="B240" s="573" t="s">
        <v>651</v>
      </c>
      <c r="C240" s="573" t="s">
        <v>652</v>
      </c>
      <c r="D240" s="573" t="s">
        <v>653</v>
      </c>
      <c r="E240" s="573" t="s">
        <v>663</v>
      </c>
      <c r="F240" s="573" t="s">
        <v>653</v>
      </c>
      <c r="G240" s="573" t="s">
        <v>666</v>
      </c>
      <c r="H240" s="573" t="s">
        <v>682</v>
      </c>
      <c r="I240" s="573" t="s">
        <v>671</v>
      </c>
      <c r="J240" s="573" t="s">
        <v>674</v>
      </c>
      <c r="K240" s="573" t="s">
        <v>670</v>
      </c>
      <c r="L240" s="573" t="s">
        <v>657</v>
      </c>
      <c r="M240" s="573" t="s">
        <v>658</v>
      </c>
      <c r="N240" s="573" t="s">
        <v>659</v>
      </c>
      <c r="O240" s="573" t="s">
        <v>659</v>
      </c>
      <c r="P240" s="573" t="s">
        <v>660</v>
      </c>
      <c r="Q240" s="573" t="s">
        <v>651</v>
      </c>
      <c r="R240" s="573" t="s">
        <v>703</v>
      </c>
      <c r="S240" s="592" t="e">
        <f>IF(VLOOKUP($X240,'Table 3C'!$B$10:$G$53,'Table 3C'!M$1,0)="","",VLOOKUP($X240,'Table 3C'!$B$10:$G$53,'Table 3C'!M$1,0))</f>
        <v>#N/A</v>
      </c>
      <c r="T240" s="592" t="e">
        <f>IF(VLOOKUP($X240,'Table 3C'!$B$10:$G$53,'Table 3C'!N$1,0)="","",VLOOKUP($X240,'Table 3C'!$B$10:$G$53,'Table 3C'!N$1,0))</f>
        <v>#N/A</v>
      </c>
      <c r="U240" s="592" t="e">
        <f>IF(VLOOKUP($X240,'Table 3C'!$B$10:$G$53,'Table 3C'!O$1,0)="","",VLOOKUP($X240,'Table 3C'!$B$10:$G$53,'Table 3C'!O$1,0))</f>
        <v>#N/A</v>
      </c>
      <c r="V240" s="592" t="e">
        <f>IF(VLOOKUP($X240,'Table 3C'!$B$10:$G$53,'Table 3C'!P$1,0)="","",VLOOKUP($X240,'Table 3C'!$B$10:$G$53,'Table 3C'!P$1,0))</f>
        <v>#N/A</v>
      </c>
      <c r="W240" s="573"/>
      <c r="X240" s="573" t="str">
        <f t="shared" si="3"/>
        <v>A.N.@@._Z.S1312._Z.C.AI.F.F4.T.S.V._T._T.XDC.N.EDP3</v>
      </c>
      <c r="Y240" s="573"/>
      <c r="Z240" s="573"/>
      <c r="AA240" s="578" t="str">
        <f>IFERROR(+IF(X240=VLOOKUP(X240,'Table 3C'!$B$10:$B$53,1,0),"OK","check!!!!"),"check!!!!")</f>
        <v>check!!!!</v>
      </c>
      <c r="AB240" s="582" t="str">
        <f>IF('Table 3C'!B$16=X240,"ok","check!!!!")</f>
        <v>check!!!!</v>
      </c>
      <c r="AC240" s="579"/>
    </row>
    <row r="241" spans="1:29">
      <c r="A241" s="573" t="s">
        <v>650</v>
      </c>
      <c r="B241" s="573" t="s">
        <v>651</v>
      </c>
      <c r="C241" s="573" t="s">
        <v>652</v>
      </c>
      <c r="D241" s="573" t="s">
        <v>653</v>
      </c>
      <c r="E241" s="573" t="s">
        <v>663</v>
      </c>
      <c r="F241" s="573" t="s">
        <v>653</v>
      </c>
      <c r="G241" s="573" t="s">
        <v>666</v>
      </c>
      <c r="H241" s="573" t="s">
        <v>683</v>
      </c>
      <c r="I241" s="573" t="s">
        <v>671</v>
      </c>
      <c r="J241" s="573" t="s">
        <v>674</v>
      </c>
      <c r="K241" s="573" t="s">
        <v>670</v>
      </c>
      <c r="L241" s="573" t="s">
        <v>657</v>
      </c>
      <c r="M241" s="573" t="s">
        <v>658</v>
      </c>
      <c r="N241" s="573" t="s">
        <v>659</v>
      </c>
      <c r="O241" s="573" t="s">
        <v>659</v>
      </c>
      <c r="P241" s="573" t="s">
        <v>660</v>
      </c>
      <c r="Q241" s="573" t="s">
        <v>651</v>
      </c>
      <c r="R241" s="573" t="s">
        <v>703</v>
      </c>
      <c r="S241" s="592" t="e">
        <f>IF(VLOOKUP($X241,'Table 3C'!$B$10:$G$53,'Table 3C'!M$1,0)="","",VLOOKUP($X241,'Table 3C'!$B$10:$G$53,'Table 3C'!M$1,0))</f>
        <v>#N/A</v>
      </c>
      <c r="T241" s="592" t="e">
        <f>IF(VLOOKUP($X241,'Table 3C'!$B$10:$G$53,'Table 3C'!N$1,0)="","",VLOOKUP($X241,'Table 3C'!$B$10:$G$53,'Table 3C'!N$1,0))</f>
        <v>#N/A</v>
      </c>
      <c r="U241" s="592" t="e">
        <f>IF(VLOOKUP($X241,'Table 3C'!$B$10:$G$53,'Table 3C'!O$1,0)="","",VLOOKUP($X241,'Table 3C'!$B$10:$G$53,'Table 3C'!O$1,0))</f>
        <v>#N/A</v>
      </c>
      <c r="V241" s="592" t="e">
        <f>IF(VLOOKUP($X241,'Table 3C'!$B$10:$G$53,'Table 3C'!P$1,0)="","",VLOOKUP($X241,'Table 3C'!$B$10:$G$53,'Table 3C'!P$1,0))</f>
        <v>#N/A</v>
      </c>
      <c r="W241" s="573"/>
      <c r="X241" s="573" t="str">
        <f t="shared" si="3"/>
        <v>A.N.@@._Z.S1312._Z.C.AD.F.F4.T.S.V._T._T.XDC.N.EDP3</v>
      </c>
      <c r="Y241" s="573"/>
      <c r="Z241" s="573"/>
      <c r="AA241" s="578" t="str">
        <f>IFERROR(+IF(X241=VLOOKUP(X241,'Table 3C'!$B$10:$B$53,1,0),"OK","check!!!!"),"check!!!!")</f>
        <v>check!!!!</v>
      </c>
      <c r="AB241" s="582" t="str">
        <f>IF('Table 3C'!B$17=X241,"ok","check!!!!")</f>
        <v>check!!!!</v>
      </c>
      <c r="AC241" s="579"/>
    </row>
    <row r="242" spans="1:29">
      <c r="A242" s="573" t="s">
        <v>650</v>
      </c>
      <c r="B242" s="573" t="s">
        <v>651</v>
      </c>
      <c r="C242" s="573" t="s">
        <v>652</v>
      </c>
      <c r="D242" s="573" t="s">
        <v>653</v>
      </c>
      <c r="E242" s="573" t="s">
        <v>663</v>
      </c>
      <c r="F242" s="573" t="s">
        <v>653</v>
      </c>
      <c r="G242" s="573" t="s">
        <v>666</v>
      </c>
      <c r="H242" s="573" t="s">
        <v>650</v>
      </c>
      <c r="I242" s="573" t="s">
        <v>671</v>
      </c>
      <c r="J242" s="573" t="s">
        <v>674</v>
      </c>
      <c r="K242" s="573" t="s">
        <v>657</v>
      </c>
      <c r="L242" s="573" t="s">
        <v>657</v>
      </c>
      <c r="M242" s="573" t="s">
        <v>658</v>
      </c>
      <c r="N242" s="573" t="s">
        <v>659</v>
      </c>
      <c r="O242" s="573" t="s">
        <v>659</v>
      </c>
      <c r="P242" s="573" t="s">
        <v>660</v>
      </c>
      <c r="Q242" s="573" t="s">
        <v>651</v>
      </c>
      <c r="R242" s="573" t="s">
        <v>703</v>
      </c>
      <c r="S242" s="592" t="e">
        <f>IF(VLOOKUP($X242,'Table 3C'!$B$10:$G$53,'Table 3C'!M$1,0)="","",VLOOKUP($X242,'Table 3C'!$B$10:$G$53,'Table 3C'!M$1,0))</f>
        <v>#N/A</v>
      </c>
      <c r="T242" s="592" t="e">
        <f>IF(VLOOKUP($X242,'Table 3C'!$B$10:$G$53,'Table 3C'!N$1,0)="","",VLOOKUP($X242,'Table 3C'!$B$10:$G$53,'Table 3C'!N$1,0))</f>
        <v>#N/A</v>
      </c>
      <c r="U242" s="592" t="e">
        <f>IF(VLOOKUP($X242,'Table 3C'!$B$10:$G$53,'Table 3C'!O$1,0)="","",VLOOKUP($X242,'Table 3C'!$B$10:$G$53,'Table 3C'!O$1,0))</f>
        <v>#N/A</v>
      </c>
      <c r="V242" s="592" t="e">
        <f>IF(VLOOKUP($X242,'Table 3C'!$B$10:$G$53,'Table 3C'!P$1,0)="","",VLOOKUP($X242,'Table 3C'!$B$10:$G$53,'Table 3C'!P$1,0))</f>
        <v>#N/A</v>
      </c>
      <c r="W242" s="573"/>
      <c r="X242" s="573" t="str">
        <f t="shared" si="3"/>
        <v>A.N.@@._Z.S1312._Z.C.A.F.F4.S.S.V._T._T.XDC.N.EDP3</v>
      </c>
      <c r="Y242" s="573"/>
      <c r="Z242" s="573"/>
      <c r="AA242" s="578" t="str">
        <f>IFERROR(+IF(X242=VLOOKUP(X242,'Table 3C'!$B$10:$B$53,1,0),"OK","check!!!!"),"check!!!!")</f>
        <v>check!!!!</v>
      </c>
      <c r="AB242" s="582" t="str">
        <f>IF('Table 3C'!B$18=X242,"ok","check!!!!")</f>
        <v>check!!!!</v>
      </c>
      <c r="AC242" s="579"/>
    </row>
    <row r="243" spans="1:29">
      <c r="A243" s="573" t="s">
        <v>650</v>
      </c>
      <c r="B243" s="573" t="s">
        <v>651</v>
      </c>
      <c r="C243" s="573" t="s">
        <v>652</v>
      </c>
      <c r="D243" s="573" t="s">
        <v>653</v>
      </c>
      <c r="E243" s="573" t="s">
        <v>663</v>
      </c>
      <c r="F243" s="573" t="s">
        <v>653</v>
      </c>
      <c r="G243" s="573" t="s">
        <v>666</v>
      </c>
      <c r="H243" s="573" t="s">
        <v>650</v>
      </c>
      <c r="I243" s="573" t="s">
        <v>671</v>
      </c>
      <c r="J243" s="573" t="s">
        <v>674</v>
      </c>
      <c r="K243" s="573" t="s">
        <v>667</v>
      </c>
      <c r="L243" s="573" t="s">
        <v>657</v>
      </c>
      <c r="M243" s="573" t="s">
        <v>658</v>
      </c>
      <c r="N243" s="573" t="s">
        <v>659</v>
      </c>
      <c r="O243" s="573" t="s">
        <v>659</v>
      </c>
      <c r="P243" s="573" t="s">
        <v>660</v>
      </c>
      <c r="Q243" s="573" t="s">
        <v>651</v>
      </c>
      <c r="R243" s="573" t="s">
        <v>703</v>
      </c>
      <c r="S243" s="592" t="e">
        <f>IF(VLOOKUP($X243,'Table 3C'!$B$10:$G$53,'Table 3C'!M$1,0)="","",VLOOKUP($X243,'Table 3C'!$B$10:$G$53,'Table 3C'!M$1,0))</f>
        <v>#N/A</v>
      </c>
      <c r="T243" s="592" t="e">
        <f>IF(VLOOKUP($X243,'Table 3C'!$B$10:$G$53,'Table 3C'!N$1,0)="","",VLOOKUP($X243,'Table 3C'!$B$10:$G$53,'Table 3C'!N$1,0))</f>
        <v>#N/A</v>
      </c>
      <c r="U243" s="592" t="e">
        <f>IF(VLOOKUP($X243,'Table 3C'!$B$10:$G$53,'Table 3C'!O$1,0)="","",VLOOKUP($X243,'Table 3C'!$B$10:$G$53,'Table 3C'!O$1,0))</f>
        <v>#N/A</v>
      </c>
      <c r="V243" s="592" t="e">
        <f>IF(VLOOKUP($X243,'Table 3C'!$B$10:$G$53,'Table 3C'!P$1,0)="","",VLOOKUP($X243,'Table 3C'!$B$10:$G$53,'Table 3C'!P$1,0))</f>
        <v>#N/A</v>
      </c>
      <c r="W243" s="573"/>
      <c r="X243" s="573" t="str">
        <f t="shared" si="3"/>
        <v>A.N.@@._Z.S1312._Z.C.A.F.F4.L.S.V._T._T.XDC.N.EDP3</v>
      </c>
      <c r="Y243" s="573"/>
      <c r="Z243" s="573"/>
      <c r="AA243" s="578" t="str">
        <f>IFERROR(+IF(X243=VLOOKUP(X243,'Table 3C'!$B$10:$B$53,1,0),"OK","check!!!!"),"check!!!!")</f>
        <v>check!!!!</v>
      </c>
      <c r="AB243" s="582" t="str">
        <f>IF('Table 3C'!B$19=X243,"ok","check!!!!")</f>
        <v>check!!!!</v>
      </c>
      <c r="AC243" s="579"/>
    </row>
    <row r="244" spans="1:29">
      <c r="A244" s="573" t="s">
        <v>650</v>
      </c>
      <c r="B244" s="573" t="s">
        <v>651</v>
      </c>
      <c r="C244" s="573" t="s">
        <v>652</v>
      </c>
      <c r="D244" s="573" t="s">
        <v>653</v>
      </c>
      <c r="E244" s="573" t="s">
        <v>663</v>
      </c>
      <c r="F244" s="573" t="s">
        <v>653</v>
      </c>
      <c r="G244" s="573" t="s">
        <v>666</v>
      </c>
      <c r="H244" s="573" t="s">
        <v>682</v>
      </c>
      <c r="I244" s="573" t="s">
        <v>671</v>
      </c>
      <c r="J244" s="573" t="s">
        <v>674</v>
      </c>
      <c r="K244" s="573" t="s">
        <v>667</v>
      </c>
      <c r="L244" s="573" t="s">
        <v>657</v>
      </c>
      <c r="M244" s="573" t="s">
        <v>658</v>
      </c>
      <c r="N244" s="573" t="s">
        <v>659</v>
      </c>
      <c r="O244" s="573" t="s">
        <v>659</v>
      </c>
      <c r="P244" s="573" t="s">
        <v>660</v>
      </c>
      <c r="Q244" s="573" t="s">
        <v>651</v>
      </c>
      <c r="R244" s="573" t="s">
        <v>703</v>
      </c>
      <c r="S244" s="592" t="e">
        <f>IF(VLOOKUP($X244,'Table 3C'!$B$10:$G$53,'Table 3C'!M$1,0)="","",VLOOKUP($X244,'Table 3C'!$B$10:$G$53,'Table 3C'!M$1,0))</f>
        <v>#N/A</v>
      </c>
      <c r="T244" s="592" t="e">
        <f>IF(VLOOKUP($X244,'Table 3C'!$B$10:$G$53,'Table 3C'!N$1,0)="","",VLOOKUP($X244,'Table 3C'!$B$10:$G$53,'Table 3C'!N$1,0))</f>
        <v>#N/A</v>
      </c>
      <c r="U244" s="592" t="e">
        <f>IF(VLOOKUP($X244,'Table 3C'!$B$10:$G$53,'Table 3C'!O$1,0)="","",VLOOKUP($X244,'Table 3C'!$B$10:$G$53,'Table 3C'!O$1,0))</f>
        <v>#N/A</v>
      </c>
      <c r="V244" s="592" t="e">
        <f>IF(VLOOKUP($X244,'Table 3C'!$B$10:$G$53,'Table 3C'!P$1,0)="","",VLOOKUP($X244,'Table 3C'!$B$10:$G$53,'Table 3C'!P$1,0))</f>
        <v>#N/A</v>
      </c>
      <c r="W244" s="573"/>
      <c r="X244" s="573" t="str">
        <f t="shared" si="3"/>
        <v>A.N.@@._Z.S1312._Z.C.AI.F.F4.L.S.V._T._T.XDC.N.EDP3</v>
      </c>
      <c r="Y244" s="573"/>
      <c r="Z244" s="573"/>
      <c r="AA244" s="578" t="str">
        <f>IFERROR(+IF(X244=VLOOKUP(X244,'Table 3C'!$B$10:$B$53,1,0),"OK","check!!!!"),"check!!!!")</f>
        <v>check!!!!</v>
      </c>
      <c r="AB244" s="582" t="str">
        <f>IF('Table 3C'!B$20=X244,"ok","check!!!!")</f>
        <v>check!!!!</v>
      </c>
      <c r="AC244" s="579"/>
    </row>
    <row r="245" spans="1:29">
      <c r="A245" s="573" t="s">
        <v>650</v>
      </c>
      <c r="B245" s="573" t="s">
        <v>651</v>
      </c>
      <c r="C245" s="573" t="s">
        <v>652</v>
      </c>
      <c r="D245" s="573" t="s">
        <v>653</v>
      </c>
      <c r="E245" s="573" t="s">
        <v>663</v>
      </c>
      <c r="F245" s="573" t="s">
        <v>653</v>
      </c>
      <c r="G245" s="573" t="s">
        <v>666</v>
      </c>
      <c r="H245" s="573" t="s">
        <v>683</v>
      </c>
      <c r="I245" s="573" t="s">
        <v>671</v>
      </c>
      <c r="J245" s="573" t="s">
        <v>674</v>
      </c>
      <c r="K245" s="573" t="s">
        <v>667</v>
      </c>
      <c r="L245" s="573" t="s">
        <v>657</v>
      </c>
      <c r="M245" s="573" t="s">
        <v>658</v>
      </c>
      <c r="N245" s="573" t="s">
        <v>659</v>
      </c>
      <c r="O245" s="573" t="s">
        <v>659</v>
      </c>
      <c r="P245" s="573" t="s">
        <v>660</v>
      </c>
      <c r="Q245" s="573" t="s">
        <v>651</v>
      </c>
      <c r="R245" s="573" t="s">
        <v>703</v>
      </c>
      <c r="S245" s="592" t="e">
        <f>IF(VLOOKUP($X245,'Table 3C'!$B$10:$G$53,'Table 3C'!M$1,0)="","",VLOOKUP($X245,'Table 3C'!$B$10:$G$53,'Table 3C'!M$1,0))</f>
        <v>#N/A</v>
      </c>
      <c r="T245" s="592" t="e">
        <f>IF(VLOOKUP($X245,'Table 3C'!$B$10:$G$53,'Table 3C'!N$1,0)="","",VLOOKUP($X245,'Table 3C'!$B$10:$G$53,'Table 3C'!N$1,0))</f>
        <v>#N/A</v>
      </c>
      <c r="U245" s="592" t="e">
        <f>IF(VLOOKUP($X245,'Table 3C'!$B$10:$G$53,'Table 3C'!O$1,0)="","",VLOOKUP($X245,'Table 3C'!$B$10:$G$53,'Table 3C'!O$1,0))</f>
        <v>#N/A</v>
      </c>
      <c r="V245" s="592" t="e">
        <f>IF(VLOOKUP($X245,'Table 3C'!$B$10:$G$53,'Table 3C'!P$1,0)="","",VLOOKUP($X245,'Table 3C'!$B$10:$G$53,'Table 3C'!P$1,0))</f>
        <v>#N/A</v>
      </c>
      <c r="W245" s="573"/>
      <c r="X245" s="573" t="str">
        <f t="shared" si="3"/>
        <v>A.N.@@._Z.S1312._Z.C.AD.F.F4.L.S.V._T._T.XDC.N.EDP3</v>
      </c>
      <c r="Y245" s="573"/>
      <c r="Z245" s="573"/>
      <c r="AA245" s="578" t="str">
        <f>IFERROR(+IF(X245=VLOOKUP(X245,'Table 3C'!$B$10:$B$53,1,0),"OK","check!!!!"),"check!!!!")</f>
        <v>check!!!!</v>
      </c>
      <c r="AB245" s="582" t="str">
        <f>IF('Table 3C'!B$21=X245,"ok","check!!!!")</f>
        <v>check!!!!</v>
      </c>
      <c r="AC245" s="579"/>
    </row>
    <row r="246" spans="1:29">
      <c r="A246" s="573" t="s">
        <v>650</v>
      </c>
      <c r="B246" s="573" t="s">
        <v>651</v>
      </c>
      <c r="C246" s="573" t="s">
        <v>652</v>
      </c>
      <c r="D246" s="573" t="s">
        <v>653</v>
      </c>
      <c r="E246" s="573" t="s">
        <v>663</v>
      </c>
      <c r="F246" s="573" t="s">
        <v>653</v>
      </c>
      <c r="G246" s="573" t="s">
        <v>666</v>
      </c>
      <c r="H246" s="573" t="s">
        <v>650</v>
      </c>
      <c r="I246" s="573" t="s">
        <v>671</v>
      </c>
      <c r="J246" s="573" t="s">
        <v>684</v>
      </c>
      <c r="K246" s="573" t="s">
        <v>670</v>
      </c>
      <c r="L246" s="573" t="s">
        <v>657</v>
      </c>
      <c r="M246" s="573" t="s">
        <v>658</v>
      </c>
      <c r="N246" s="573" t="s">
        <v>659</v>
      </c>
      <c r="O246" s="573" t="s">
        <v>659</v>
      </c>
      <c r="P246" s="573" t="s">
        <v>660</v>
      </c>
      <c r="Q246" s="573" t="s">
        <v>651</v>
      </c>
      <c r="R246" s="573" t="s">
        <v>703</v>
      </c>
      <c r="S246" s="592" t="e">
        <f>IF(VLOOKUP($X246,'Table 3C'!$B$10:$G$53,'Table 3C'!M$1,0)="","",VLOOKUP($X246,'Table 3C'!$B$10:$G$53,'Table 3C'!M$1,0))</f>
        <v>#N/A</v>
      </c>
      <c r="T246" s="592" t="e">
        <f>IF(VLOOKUP($X246,'Table 3C'!$B$10:$G$53,'Table 3C'!N$1,0)="","",VLOOKUP($X246,'Table 3C'!$B$10:$G$53,'Table 3C'!N$1,0))</f>
        <v>#N/A</v>
      </c>
      <c r="U246" s="592" t="e">
        <f>IF(VLOOKUP($X246,'Table 3C'!$B$10:$G$53,'Table 3C'!O$1,0)="","",VLOOKUP($X246,'Table 3C'!$B$10:$G$53,'Table 3C'!O$1,0))</f>
        <v>#N/A</v>
      </c>
      <c r="V246" s="592" t="e">
        <f>IF(VLOOKUP($X246,'Table 3C'!$B$10:$G$53,'Table 3C'!P$1,0)="","",VLOOKUP($X246,'Table 3C'!$B$10:$G$53,'Table 3C'!P$1,0))</f>
        <v>#N/A</v>
      </c>
      <c r="W246" s="573"/>
      <c r="X246" s="573" t="str">
        <f t="shared" si="3"/>
        <v>A.N.@@._Z.S1312._Z.C.A.F.F5.T.S.V._T._T.XDC.N.EDP3</v>
      </c>
      <c r="Y246" s="573"/>
      <c r="Z246" s="573"/>
      <c r="AA246" s="578" t="str">
        <f>IFERROR(+IF(X246=VLOOKUP(X246,'Table 3C'!$B$10:$B$53,1,0),"OK","check!!!!"),"check!!!!")</f>
        <v>check!!!!</v>
      </c>
      <c r="AB246" s="582" t="str">
        <f>IF('Table 3C'!B$22=X246,"ok","check!!!!")</f>
        <v>check!!!!</v>
      </c>
      <c r="AC246" s="579"/>
    </row>
    <row r="247" spans="1:29">
      <c r="A247" s="573" t="s">
        <v>650</v>
      </c>
      <c r="B247" s="573" t="s">
        <v>651</v>
      </c>
      <c r="C247" s="573" t="s">
        <v>652</v>
      </c>
      <c r="D247" s="573" t="s">
        <v>653</v>
      </c>
      <c r="E247" s="573" t="s">
        <v>663</v>
      </c>
      <c r="F247" s="573" t="s">
        <v>653</v>
      </c>
      <c r="G247" s="573" t="s">
        <v>666</v>
      </c>
      <c r="H247" s="573" t="s">
        <v>650</v>
      </c>
      <c r="I247" s="573" t="s">
        <v>671</v>
      </c>
      <c r="J247" s="573" t="s">
        <v>704</v>
      </c>
      <c r="K247" s="573" t="s">
        <v>670</v>
      </c>
      <c r="L247" s="573" t="s">
        <v>657</v>
      </c>
      <c r="M247" s="573" t="s">
        <v>658</v>
      </c>
      <c r="N247" s="573" t="s">
        <v>659</v>
      </c>
      <c r="O247" s="573" t="s">
        <v>659</v>
      </c>
      <c r="P247" s="573" t="s">
        <v>660</v>
      </c>
      <c r="Q247" s="573" t="s">
        <v>651</v>
      </c>
      <c r="R247" s="573" t="s">
        <v>703</v>
      </c>
      <c r="S247" s="592" t="e">
        <f>IF(VLOOKUP($X247,'Table 3C'!$B$10:$G$53,'Table 3C'!M$1,0)="","",VLOOKUP($X247,'Table 3C'!$B$10:$G$53,'Table 3C'!M$1,0))</f>
        <v>#N/A</v>
      </c>
      <c r="T247" s="592" t="e">
        <f>IF(VLOOKUP($X247,'Table 3C'!$B$10:$G$53,'Table 3C'!N$1,0)="","",VLOOKUP($X247,'Table 3C'!$B$10:$G$53,'Table 3C'!N$1,0))</f>
        <v>#N/A</v>
      </c>
      <c r="U247" s="592" t="e">
        <f>IF(VLOOKUP($X247,'Table 3C'!$B$10:$G$53,'Table 3C'!O$1,0)="","",VLOOKUP($X247,'Table 3C'!$B$10:$G$53,'Table 3C'!O$1,0))</f>
        <v>#N/A</v>
      </c>
      <c r="V247" s="592" t="e">
        <f>IF(VLOOKUP($X247,'Table 3C'!$B$10:$G$53,'Table 3C'!P$1,0)="","",VLOOKUP($X247,'Table 3C'!$B$10:$G$53,'Table 3C'!P$1,0))</f>
        <v>#N/A</v>
      </c>
      <c r="W247" s="573"/>
      <c r="X247" s="573" t="str">
        <f t="shared" si="3"/>
        <v>A.N.@@._Z.S1312._Z.C.A.F.F5PN.T.S.V._T._T.XDC.N.EDP3</v>
      </c>
      <c r="Y247" s="573"/>
      <c r="Z247" s="573"/>
      <c r="AA247" s="578" t="str">
        <f>IFERROR(+IF(X247=VLOOKUP(X247,'Table 3C'!$B$10:$B$53,1,0),"OK","check!!!!"),"check!!!!")</f>
        <v>check!!!!</v>
      </c>
      <c r="AB247" s="582" t="str">
        <f>IF('Table 3C'!B$23=X247,"ok","check!!!!")</f>
        <v>check!!!!</v>
      </c>
      <c r="AC247" s="579"/>
    </row>
    <row r="248" spans="1:29">
      <c r="A248" s="573" t="s">
        <v>650</v>
      </c>
      <c r="B248" s="573" t="s">
        <v>651</v>
      </c>
      <c r="C248" s="573" t="s">
        <v>652</v>
      </c>
      <c r="D248" s="573" t="s">
        <v>653</v>
      </c>
      <c r="E248" s="573" t="s">
        <v>663</v>
      </c>
      <c r="F248" s="573" t="s">
        <v>653</v>
      </c>
      <c r="G248" s="573" t="s">
        <v>666</v>
      </c>
      <c r="H248" s="573" t="s">
        <v>650</v>
      </c>
      <c r="I248" s="573" t="s">
        <v>671</v>
      </c>
      <c r="J248" s="573" t="s">
        <v>705</v>
      </c>
      <c r="K248" s="573" t="s">
        <v>670</v>
      </c>
      <c r="L248" s="573" t="s">
        <v>657</v>
      </c>
      <c r="M248" s="573" t="s">
        <v>658</v>
      </c>
      <c r="N248" s="573" t="s">
        <v>659</v>
      </c>
      <c r="O248" s="573" t="s">
        <v>659</v>
      </c>
      <c r="P248" s="573" t="s">
        <v>660</v>
      </c>
      <c r="Q248" s="573" t="s">
        <v>651</v>
      </c>
      <c r="R248" s="573" t="s">
        <v>703</v>
      </c>
      <c r="S248" s="592" t="e">
        <f>IF(VLOOKUP($X248,'Table 3C'!$B$10:$G$53,'Table 3C'!M$1,0)="","",VLOOKUP($X248,'Table 3C'!$B$10:$G$53,'Table 3C'!M$1,0))</f>
        <v>#N/A</v>
      </c>
      <c r="T248" s="592" t="e">
        <f>IF(VLOOKUP($X248,'Table 3C'!$B$10:$G$53,'Table 3C'!N$1,0)="","",VLOOKUP($X248,'Table 3C'!$B$10:$G$53,'Table 3C'!N$1,0))</f>
        <v>#N/A</v>
      </c>
      <c r="U248" s="592" t="e">
        <f>IF(VLOOKUP($X248,'Table 3C'!$B$10:$G$53,'Table 3C'!O$1,0)="","",VLOOKUP($X248,'Table 3C'!$B$10:$G$53,'Table 3C'!O$1,0))</f>
        <v>#N/A</v>
      </c>
      <c r="V248" s="592" t="e">
        <f>IF(VLOOKUP($X248,'Table 3C'!$B$10:$G$53,'Table 3C'!P$1,0)="","",VLOOKUP($X248,'Table 3C'!$B$10:$G$53,'Table 3C'!P$1,0))</f>
        <v>#N/A</v>
      </c>
      <c r="W248" s="573"/>
      <c r="X248" s="573" t="str">
        <f t="shared" si="3"/>
        <v>A.N.@@._Z.S1312._Z.C.A.F.F5OP.T.S.V._T._T.XDC.N.EDP3</v>
      </c>
      <c r="Y248" s="573"/>
      <c r="Z248" s="573"/>
      <c r="AA248" s="578" t="str">
        <f>IFERROR(+IF(X248=VLOOKUP(X248,'Table 3C'!$B$10:$B$53,1,0),"OK","check!!!!"),"check!!!!")</f>
        <v>check!!!!</v>
      </c>
      <c r="AB248" s="582" t="str">
        <f>IF('Table 3C'!B$24=X248,"ok","check!!!!")</f>
        <v>check!!!!</v>
      </c>
      <c r="AC248" s="579"/>
    </row>
    <row r="249" spans="1:29">
      <c r="A249" s="573" t="s">
        <v>650</v>
      </c>
      <c r="B249" s="573" t="s">
        <v>651</v>
      </c>
      <c r="C249" s="573" t="s">
        <v>652</v>
      </c>
      <c r="D249" s="573" t="s">
        <v>653</v>
      </c>
      <c r="E249" s="573" t="s">
        <v>663</v>
      </c>
      <c r="F249" s="573" t="s">
        <v>653</v>
      </c>
      <c r="G249" s="573" t="s">
        <v>666</v>
      </c>
      <c r="H249" s="573" t="s">
        <v>682</v>
      </c>
      <c r="I249" s="573" t="s">
        <v>671</v>
      </c>
      <c r="J249" s="573" t="s">
        <v>705</v>
      </c>
      <c r="K249" s="573" t="s">
        <v>670</v>
      </c>
      <c r="L249" s="573" t="s">
        <v>657</v>
      </c>
      <c r="M249" s="573" t="s">
        <v>658</v>
      </c>
      <c r="N249" s="573" t="s">
        <v>659</v>
      </c>
      <c r="O249" s="573" t="s">
        <v>659</v>
      </c>
      <c r="P249" s="573" t="s">
        <v>660</v>
      </c>
      <c r="Q249" s="573" t="s">
        <v>651</v>
      </c>
      <c r="R249" s="573" t="s">
        <v>703</v>
      </c>
      <c r="S249" s="592" t="e">
        <f>IF(VLOOKUP($X249,'Table 3C'!$B$10:$G$53,'Table 3C'!M$1,0)="","",VLOOKUP($X249,'Table 3C'!$B$10:$G$53,'Table 3C'!M$1,0))</f>
        <v>#N/A</v>
      </c>
      <c r="T249" s="592" t="e">
        <f>IF(VLOOKUP($X249,'Table 3C'!$B$10:$G$53,'Table 3C'!N$1,0)="","",VLOOKUP($X249,'Table 3C'!$B$10:$G$53,'Table 3C'!N$1,0))</f>
        <v>#N/A</v>
      </c>
      <c r="U249" s="592" t="e">
        <f>IF(VLOOKUP($X249,'Table 3C'!$B$10:$G$53,'Table 3C'!O$1,0)="","",VLOOKUP($X249,'Table 3C'!$B$10:$G$53,'Table 3C'!O$1,0))</f>
        <v>#N/A</v>
      </c>
      <c r="V249" s="592" t="e">
        <f>IF(VLOOKUP($X249,'Table 3C'!$B$10:$G$53,'Table 3C'!P$1,0)="","",VLOOKUP($X249,'Table 3C'!$B$10:$G$53,'Table 3C'!P$1,0))</f>
        <v>#N/A</v>
      </c>
      <c r="W249" s="573"/>
      <c r="X249" s="573" t="str">
        <f t="shared" si="3"/>
        <v>A.N.@@._Z.S1312._Z.C.AI.F.F5OP.T.S.V._T._T.XDC.N.EDP3</v>
      </c>
      <c r="Y249" s="573"/>
      <c r="Z249" s="573"/>
      <c r="AA249" s="578" t="str">
        <f>IFERROR(+IF(X249=VLOOKUP(X249,'Table 3C'!$B$10:$B$53,1,0),"OK","check!!!!"),"check!!!!")</f>
        <v>check!!!!</v>
      </c>
      <c r="AB249" s="582" t="str">
        <f>IF('Table 3C'!B$25=X249,"ok","check!!!!")</f>
        <v>check!!!!</v>
      </c>
      <c r="AC249" s="579"/>
    </row>
    <row r="250" spans="1:29">
      <c r="A250" s="573" t="s">
        <v>650</v>
      </c>
      <c r="B250" s="573" t="s">
        <v>651</v>
      </c>
      <c r="C250" s="573" t="s">
        <v>652</v>
      </c>
      <c r="D250" s="573" t="s">
        <v>653</v>
      </c>
      <c r="E250" s="573" t="s">
        <v>663</v>
      </c>
      <c r="F250" s="573" t="s">
        <v>653</v>
      </c>
      <c r="G250" s="573" t="s">
        <v>666</v>
      </c>
      <c r="H250" s="573" t="s">
        <v>683</v>
      </c>
      <c r="I250" s="573" t="s">
        <v>671</v>
      </c>
      <c r="J250" s="573" t="s">
        <v>705</v>
      </c>
      <c r="K250" s="573" t="s">
        <v>670</v>
      </c>
      <c r="L250" s="573" t="s">
        <v>657</v>
      </c>
      <c r="M250" s="573" t="s">
        <v>658</v>
      </c>
      <c r="N250" s="573" t="s">
        <v>659</v>
      </c>
      <c r="O250" s="573" t="s">
        <v>659</v>
      </c>
      <c r="P250" s="573" t="s">
        <v>660</v>
      </c>
      <c r="Q250" s="573" t="s">
        <v>651</v>
      </c>
      <c r="R250" s="573" t="s">
        <v>703</v>
      </c>
      <c r="S250" s="592" t="e">
        <f>IF(VLOOKUP($X250,'Table 3C'!$B$10:$G$53,'Table 3C'!M$1,0)="","",VLOOKUP($X250,'Table 3C'!$B$10:$G$53,'Table 3C'!M$1,0))</f>
        <v>#N/A</v>
      </c>
      <c r="T250" s="592" t="e">
        <f>IF(VLOOKUP($X250,'Table 3C'!$B$10:$G$53,'Table 3C'!N$1,0)="","",VLOOKUP($X250,'Table 3C'!$B$10:$G$53,'Table 3C'!N$1,0))</f>
        <v>#N/A</v>
      </c>
      <c r="U250" s="592" t="e">
        <f>IF(VLOOKUP($X250,'Table 3C'!$B$10:$G$53,'Table 3C'!O$1,0)="","",VLOOKUP($X250,'Table 3C'!$B$10:$G$53,'Table 3C'!O$1,0))</f>
        <v>#N/A</v>
      </c>
      <c r="V250" s="592" t="e">
        <f>IF(VLOOKUP($X250,'Table 3C'!$B$10:$G$53,'Table 3C'!P$1,0)="","",VLOOKUP($X250,'Table 3C'!$B$10:$G$53,'Table 3C'!P$1,0))</f>
        <v>#N/A</v>
      </c>
      <c r="W250" s="573"/>
      <c r="X250" s="573" t="str">
        <f t="shared" si="3"/>
        <v>A.N.@@._Z.S1312._Z.C.AD.F.F5OP.T.S.V._T._T.XDC.N.EDP3</v>
      </c>
      <c r="Y250" s="573"/>
      <c r="Z250" s="573"/>
      <c r="AA250" s="578" t="str">
        <f>IFERROR(+IF(X250=VLOOKUP(X250,'Table 3C'!$B$10:$B$53,1,0),"OK","check!!!!"),"check!!!!")</f>
        <v>check!!!!</v>
      </c>
      <c r="AB250" s="582" t="str">
        <f>IF('Table 3C'!B$26=X250,"ok","check!!!!")</f>
        <v>check!!!!</v>
      </c>
      <c r="AC250" s="579"/>
    </row>
    <row r="251" spans="1:29">
      <c r="A251" s="573" t="s">
        <v>650</v>
      </c>
      <c r="B251" s="573" t="s">
        <v>651</v>
      </c>
      <c r="C251" s="573" t="s">
        <v>652</v>
      </c>
      <c r="D251" s="573" t="s">
        <v>653</v>
      </c>
      <c r="E251" s="573" t="s">
        <v>663</v>
      </c>
      <c r="F251" s="573" t="s">
        <v>653</v>
      </c>
      <c r="G251" s="573" t="s">
        <v>666</v>
      </c>
      <c r="H251" s="573" t="s">
        <v>650</v>
      </c>
      <c r="I251" s="573" t="s">
        <v>671</v>
      </c>
      <c r="J251" s="573" t="s">
        <v>706</v>
      </c>
      <c r="K251" s="573" t="s">
        <v>670</v>
      </c>
      <c r="L251" s="573" t="s">
        <v>657</v>
      </c>
      <c r="M251" s="573" t="s">
        <v>658</v>
      </c>
      <c r="N251" s="573" t="s">
        <v>659</v>
      </c>
      <c r="O251" s="573" t="s">
        <v>659</v>
      </c>
      <c r="P251" s="573" t="s">
        <v>660</v>
      </c>
      <c r="Q251" s="573" t="s">
        <v>651</v>
      </c>
      <c r="R251" s="573" t="s">
        <v>703</v>
      </c>
      <c r="S251" s="592" t="e">
        <f>IF(VLOOKUP($X251,'Table 3C'!$B$10:$G$53,'Table 3C'!M$1,0)="","",VLOOKUP($X251,'Table 3C'!$B$10:$G$53,'Table 3C'!M$1,0))</f>
        <v>#N/A</v>
      </c>
      <c r="T251" s="592" t="e">
        <f>IF(VLOOKUP($X251,'Table 3C'!$B$10:$G$53,'Table 3C'!N$1,0)="","",VLOOKUP($X251,'Table 3C'!$B$10:$G$53,'Table 3C'!N$1,0))</f>
        <v>#N/A</v>
      </c>
      <c r="U251" s="592" t="e">
        <f>IF(VLOOKUP($X251,'Table 3C'!$B$10:$G$53,'Table 3C'!O$1,0)="","",VLOOKUP($X251,'Table 3C'!$B$10:$G$53,'Table 3C'!O$1,0))</f>
        <v>#N/A</v>
      </c>
      <c r="V251" s="592" t="e">
        <f>IF(VLOOKUP($X251,'Table 3C'!$B$10:$G$53,'Table 3C'!P$1,0)="","",VLOOKUP($X251,'Table 3C'!$B$10:$G$53,'Table 3C'!P$1,0))</f>
        <v>#N/A</v>
      </c>
      <c r="W251" s="573"/>
      <c r="X251" s="573" t="str">
        <f t="shared" si="3"/>
        <v>A.N.@@._Z.S1312._Z.C.A.F.F71.T.S.V._T._T.XDC.N.EDP3</v>
      </c>
      <c r="Y251" s="573"/>
      <c r="Z251" s="573"/>
      <c r="AA251" s="578" t="str">
        <f>IFERROR(+IF(X251=VLOOKUP(X251,'Table 3C'!$B$10:$B$53,1,0),"OK","check!!!!"),"check!!!!")</f>
        <v>check!!!!</v>
      </c>
      <c r="AB251" s="582" t="str">
        <f>IF('Table 3C'!B$27=X251,"ok","check!!!!")</f>
        <v>check!!!!</v>
      </c>
      <c r="AC251" s="579"/>
    </row>
    <row r="252" spans="1:29">
      <c r="A252" s="573" t="s">
        <v>650</v>
      </c>
      <c r="B252" s="573" t="s">
        <v>651</v>
      </c>
      <c r="C252" s="573" t="s">
        <v>652</v>
      </c>
      <c r="D252" s="573" t="s">
        <v>653</v>
      </c>
      <c r="E252" s="573" t="s">
        <v>663</v>
      </c>
      <c r="F252" s="573" t="s">
        <v>653</v>
      </c>
      <c r="G252" s="573" t="s">
        <v>666</v>
      </c>
      <c r="H252" s="573" t="s">
        <v>650</v>
      </c>
      <c r="I252" s="573" t="s">
        <v>671</v>
      </c>
      <c r="J252" s="573" t="s">
        <v>692</v>
      </c>
      <c r="K252" s="573" t="s">
        <v>670</v>
      </c>
      <c r="L252" s="573" t="s">
        <v>657</v>
      </c>
      <c r="M252" s="573" t="s">
        <v>658</v>
      </c>
      <c r="N252" s="573" t="s">
        <v>659</v>
      </c>
      <c r="O252" s="573" t="s">
        <v>659</v>
      </c>
      <c r="P252" s="573" t="s">
        <v>660</v>
      </c>
      <c r="Q252" s="573" t="s">
        <v>651</v>
      </c>
      <c r="R252" s="573" t="s">
        <v>703</v>
      </c>
      <c r="S252" s="592" t="e">
        <f>IF(VLOOKUP($X252,'Table 3C'!$B$10:$G$53,'Table 3C'!M$1,0)="","",VLOOKUP($X252,'Table 3C'!$B$10:$G$53,'Table 3C'!M$1,0))</f>
        <v>#N/A</v>
      </c>
      <c r="T252" s="592" t="e">
        <f>IF(VLOOKUP($X252,'Table 3C'!$B$10:$G$53,'Table 3C'!N$1,0)="","",VLOOKUP($X252,'Table 3C'!$B$10:$G$53,'Table 3C'!N$1,0))</f>
        <v>#N/A</v>
      </c>
      <c r="U252" s="592" t="e">
        <f>IF(VLOOKUP($X252,'Table 3C'!$B$10:$G$53,'Table 3C'!O$1,0)="","",VLOOKUP($X252,'Table 3C'!$B$10:$G$53,'Table 3C'!O$1,0))</f>
        <v>#N/A</v>
      </c>
      <c r="V252" s="592" t="e">
        <f>IF(VLOOKUP($X252,'Table 3C'!$B$10:$G$53,'Table 3C'!P$1,0)="","",VLOOKUP($X252,'Table 3C'!$B$10:$G$53,'Table 3C'!P$1,0))</f>
        <v>#N/A</v>
      </c>
      <c r="W252" s="573"/>
      <c r="X252" s="573" t="str">
        <f t="shared" si="3"/>
        <v>A.N.@@._Z.S1312._Z.C.A.F.F8.T.S.V._T._T.XDC.N.EDP3</v>
      </c>
      <c r="Y252" s="573"/>
      <c r="Z252" s="573"/>
      <c r="AA252" s="578" t="str">
        <f>IFERROR(+IF(X252=VLOOKUP(X252,'Table 3C'!$B$10:$B$53,1,0),"OK","check!!!!"),"check!!!!")</f>
        <v>check!!!!</v>
      </c>
      <c r="AB252" s="582" t="str">
        <f>IF('Table 3C'!B$28=X252,"ok","check!!!!")</f>
        <v>check!!!!</v>
      </c>
      <c r="AC252" s="579"/>
    </row>
    <row r="253" spans="1:29">
      <c r="A253" s="573" t="s">
        <v>650</v>
      </c>
      <c r="B253" s="573" t="s">
        <v>651</v>
      </c>
      <c r="C253" s="573" t="s">
        <v>652</v>
      </c>
      <c r="D253" s="573" t="s">
        <v>653</v>
      </c>
      <c r="E253" s="573" t="s">
        <v>663</v>
      </c>
      <c r="F253" s="573" t="s">
        <v>653</v>
      </c>
      <c r="G253" s="573" t="s">
        <v>666</v>
      </c>
      <c r="H253" s="573" t="s">
        <v>650</v>
      </c>
      <c r="I253" s="573" t="s">
        <v>671</v>
      </c>
      <c r="J253" s="573" t="s">
        <v>707</v>
      </c>
      <c r="K253" s="573" t="s">
        <v>670</v>
      </c>
      <c r="L253" s="573" t="s">
        <v>657</v>
      </c>
      <c r="M253" s="573" t="s">
        <v>658</v>
      </c>
      <c r="N253" s="573" t="s">
        <v>659</v>
      </c>
      <c r="O253" s="573" t="s">
        <v>659</v>
      </c>
      <c r="P253" s="573" t="s">
        <v>660</v>
      </c>
      <c r="Q253" s="573" t="s">
        <v>651</v>
      </c>
      <c r="R253" s="573" t="s">
        <v>703</v>
      </c>
      <c r="S253" s="592" t="e">
        <f>IF(VLOOKUP($X253,'Table 3C'!$B$10:$G$53,'Table 3C'!M$1,0)="","",VLOOKUP($X253,'Table 3C'!$B$10:$G$53,'Table 3C'!M$1,0))</f>
        <v>#N/A</v>
      </c>
      <c r="T253" s="592" t="e">
        <f>IF(VLOOKUP($X253,'Table 3C'!$B$10:$G$53,'Table 3C'!N$1,0)="","",VLOOKUP($X253,'Table 3C'!$B$10:$G$53,'Table 3C'!N$1,0))</f>
        <v>#N/A</v>
      </c>
      <c r="U253" s="592" t="e">
        <f>IF(VLOOKUP($X253,'Table 3C'!$B$10:$G$53,'Table 3C'!O$1,0)="","",VLOOKUP($X253,'Table 3C'!$B$10:$G$53,'Table 3C'!O$1,0))</f>
        <v>#N/A</v>
      </c>
      <c r="V253" s="592" t="e">
        <f>IF(VLOOKUP($X253,'Table 3C'!$B$10:$G$53,'Table 3C'!P$1,0)="","",VLOOKUP($X253,'Table 3C'!$B$10:$G$53,'Table 3C'!P$1,0))</f>
        <v>#N/A</v>
      </c>
      <c r="W253" s="573"/>
      <c r="X253" s="573" t="str">
        <f t="shared" si="3"/>
        <v>A.N.@@._Z.S1312._Z.C.A.F.FN.T.S.V._T._T.XDC.N.EDP3</v>
      </c>
      <c r="Y253" s="573"/>
      <c r="Z253" s="573"/>
      <c r="AA253" s="578" t="str">
        <f>IFERROR(+IF(X253=VLOOKUP(X253,'Table 3C'!$B$10:$B$53,1,0),"OK","check!!!!"),"check!!!!")</f>
        <v>check!!!!</v>
      </c>
      <c r="AB253" s="582" t="str">
        <f>IF('Table 3C'!B$29=X253,"ok","check!!!!")</f>
        <v>check!!!!</v>
      </c>
      <c r="AC253" s="579"/>
    </row>
    <row r="254" spans="1:29">
      <c r="A254" s="573" t="s">
        <v>650</v>
      </c>
      <c r="B254" s="573" t="s">
        <v>651</v>
      </c>
      <c r="C254" s="573" t="s">
        <v>652</v>
      </c>
      <c r="D254" s="573" t="s">
        <v>653</v>
      </c>
      <c r="E254" s="573" t="s">
        <v>663</v>
      </c>
      <c r="F254" s="573" t="s">
        <v>653</v>
      </c>
      <c r="G254" s="573" t="s">
        <v>666</v>
      </c>
      <c r="H254" s="573" t="s">
        <v>695</v>
      </c>
      <c r="I254" s="573" t="s">
        <v>708</v>
      </c>
      <c r="J254" s="573" t="s">
        <v>653</v>
      </c>
      <c r="K254" s="573" t="s">
        <v>670</v>
      </c>
      <c r="L254" s="573" t="s">
        <v>657</v>
      </c>
      <c r="M254" s="573" t="s">
        <v>658</v>
      </c>
      <c r="N254" s="573" t="s">
        <v>659</v>
      </c>
      <c r="O254" s="573" t="s">
        <v>659</v>
      </c>
      <c r="P254" s="573" t="s">
        <v>660</v>
      </c>
      <c r="Q254" s="573" t="s">
        <v>651</v>
      </c>
      <c r="R254" s="573" t="s">
        <v>703</v>
      </c>
      <c r="S254" s="592" t="e">
        <f>IF(VLOOKUP($X254,'Table 3C'!$B$10:$G$53,'Table 3C'!M$1,0)="","",VLOOKUP($X254,'Table 3C'!$B$10:$G$53,'Table 3C'!M$1,0))</f>
        <v>#N/A</v>
      </c>
      <c r="T254" s="592" t="e">
        <f>IF(VLOOKUP($X254,'Table 3C'!$B$10:$G$53,'Table 3C'!N$1,0)="","",VLOOKUP($X254,'Table 3C'!$B$10:$G$53,'Table 3C'!N$1,0))</f>
        <v>#N/A</v>
      </c>
      <c r="U254" s="592" t="e">
        <f>IF(VLOOKUP($X254,'Table 3C'!$B$10:$G$53,'Table 3C'!O$1,0)="","",VLOOKUP($X254,'Table 3C'!$B$10:$G$53,'Table 3C'!O$1,0))</f>
        <v>#N/A</v>
      </c>
      <c r="V254" s="592" t="e">
        <f>IF(VLOOKUP($X254,'Table 3C'!$B$10:$G$53,'Table 3C'!P$1,0)="","",VLOOKUP($X254,'Table 3C'!$B$10:$G$53,'Table 3C'!P$1,0))</f>
        <v>#N/A</v>
      </c>
      <c r="W254" s="573"/>
      <c r="X254" s="573" t="str">
        <f t="shared" si="3"/>
        <v>A.N.@@._Z.S1312._Z.C._X.ORADJ._Z.T.S.V._T._T.XDC.N.EDP3</v>
      </c>
      <c r="Y254" s="573"/>
      <c r="Z254" s="573"/>
      <c r="AA254" s="578" t="str">
        <f>IFERROR(+IF(X254=VLOOKUP(X254,'Table 3C'!$B$10:$B$53,1,0),"OK","check!!!!"),"check!!!!")</f>
        <v>check!!!!</v>
      </c>
      <c r="AB254" s="582" t="str">
        <f>IF('Table 3C'!B$31=X254,"ok","check!!!!")</f>
        <v>check!!!!</v>
      </c>
      <c r="AC254" s="579"/>
    </row>
    <row r="255" spans="1:29">
      <c r="A255" s="573" t="s">
        <v>650</v>
      </c>
      <c r="B255" s="573" t="s">
        <v>651</v>
      </c>
      <c r="C255" s="573" t="s">
        <v>652</v>
      </c>
      <c r="D255" s="573" t="s">
        <v>653</v>
      </c>
      <c r="E255" s="573" t="s">
        <v>663</v>
      </c>
      <c r="F255" s="573" t="s">
        <v>653</v>
      </c>
      <c r="G255" s="573" t="s">
        <v>666</v>
      </c>
      <c r="H255" s="573" t="s">
        <v>667</v>
      </c>
      <c r="I255" s="573" t="s">
        <v>671</v>
      </c>
      <c r="J255" s="573" t="s">
        <v>719</v>
      </c>
      <c r="K255" s="573" t="s">
        <v>670</v>
      </c>
      <c r="L255" s="573" t="s">
        <v>657</v>
      </c>
      <c r="M255" s="573" t="s">
        <v>658</v>
      </c>
      <c r="N255" s="573" t="s">
        <v>659</v>
      </c>
      <c r="O255" s="573" t="s">
        <v>659</v>
      </c>
      <c r="P255" s="573" t="s">
        <v>660</v>
      </c>
      <c r="Q255" s="573" t="s">
        <v>651</v>
      </c>
      <c r="R255" s="573" t="s">
        <v>703</v>
      </c>
      <c r="S255" s="592" t="e">
        <f>IF(VLOOKUP($X255,'Table 3C'!$B$10:$G$53,'Table 3C'!M$1,0)="","",VLOOKUP($X255,'Table 3C'!$B$10:$G$53,'Table 3C'!M$1,0))</f>
        <v>#N/A</v>
      </c>
      <c r="T255" s="592" t="e">
        <f>IF(VLOOKUP($X255,'Table 3C'!$B$10:$G$53,'Table 3C'!N$1,0)="","",VLOOKUP($X255,'Table 3C'!$B$10:$G$53,'Table 3C'!N$1,0))</f>
        <v>#N/A</v>
      </c>
      <c r="U255" s="592" t="e">
        <f>IF(VLOOKUP($X255,'Table 3C'!$B$10:$G$53,'Table 3C'!O$1,0)="","",VLOOKUP($X255,'Table 3C'!$B$10:$G$53,'Table 3C'!O$1,0))</f>
        <v>#N/A</v>
      </c>
      <c r="V255" s="592" t="e">
        <f>IF(VLOOKUP($X255,'Table 3C'!$B$10:$G$53,'Table 3C'!P$1,0)="","",VLOOKUP($X255,'Table 3C'!$B$10:$G$53,'Table 3C'!P$1,0))</f>
        <v>#N/A</v>
      </c>
      <c r="W255" s="573"/>
      <c r="X255" s="573" t="str">
        <f t="shared" si="3"/>
        <v>A.N.@@._Z.S1312._Z.C.L.F.F7.T.S.V._T._T.XDC.N.EDP3</v>
      </c>
      <c r="Y255" s="573"/>
      <c r="Z255" s="573"/>
      <c r="AA255" s="578" t="str">
        <f>IFERROR(+IF(X255=VLOOKUP(X255,'Table 3C'!$B$10:$B$53,1,0),"OK","check!!!!"),"check!!!!")</f>
        <v>check!!!!</v>
      </c>
      <c r="AB255" s="582" t="str">
        <f>IF('Table 3C'!B$32=X255,"ok","check!!!!")</f>
        <v>check!!!!</v>
      </c>
      <c r="AC255" s="579"/>
    </row>
    <row r="256" spans="1:29">
      <c r="A256" s="573" t="s">
        <v>650</v>
      </c>
      <c r="B256" s="573" t="s">
        <v>651</v>
      </c>
      <c r="C256" s="573" t="s">
        <v>652</v>
      </c>
      <c r="D256" s="573" t="s">
        <v>653</v>
      </c>
      <c r="E256" s="573" t="s">
        <v>663</v>
      </c>
      <c r="F256" s="573" t="s">
        <v>653</v>
      </c>
      <c r="G256" s="573" t="s">
        <v>666</v>
      </c>
      <c r="H256" s="573" t="s">
        <v>667</v>
      </c>
      <c r="I256" s="573" t="s">
        <v>671</v>
      </c>
      <c r="J256" s="573" t="s">
        <v>692</v>
      </c>
      <c r="K256" s="573" t="s">
        <v>670</v>
      </c>
      <c r="L256" s="573" t="s">
        <v>657</v>
      </c>
      <c r="M256" s="573" t="s">
        <v>658</v>
      </c>
      <c r="N256" s="573" t="s">
        <v>659</v>
      </c>
      <c r="O256" s="573" t="s">
        <v>659</v>
      </c>
      <c r="P256" s="573" t="s">
        <v>660</v>
      </c>
      <c r="Q256" s="573" t="s">
        <v>651</v>
      </c>
      <c r="R256" s="573" t="s">
        <v>703</v>
      </c>
      <c r="S256" s="592" t="e">
        <f>IF(VLOOKUP($X256,'Table 3C'!$B$10:$G$53,'Table 3C'!M$1,0)="","",VLOOKUP($X256,'Table 3C'!$B$10:$G$53,'Table 3C'!M$1,0))</f>
        <v>#N/A</v>
      </c>
      <c r="T256" s="592" t="e">
        <f>IF(VLOOKUP($X256,'Table 3C'!$B$10:$G$53,'Table 3C'!N$1,0)="","",VLOOKUP($X256,'Table 3C'!$B$10:$G$53,'Table 3C'!N$1,0))</f>
        <v>#N/A</v>
      </c>
      <c r="U256" s="592" t="e">
        <f>IF(VLOOKUP($X256,'Table 3C'!$B$10:$G$53,'Table 3C'!O$1,0)="","",VLOOKUP($X256,'Table 3C'!$B$10:$G$53,'Table 3C'!O$1,0))</f>
        <v>#N/A</v>
      </c>
      <c r="V256" s="592" t="e">
        <f>IF(VLOOKUP($X256,'Table 3C'!$B$10:$G$53,'Table 3C'!P$1,0)="","",VLOOKUP($X256,'Table 3C'!$B$10:$G$53,'Table 3C'!P$1,0))</f>
        <v>#N/A</v>
      </c>
      <c r="W256" s="573"/>
      <c r="X256" s="573" t="str">
        <f t="shared" si="3"/>
        <v>A.N.@@._Z.S1312._Z.C.L.F.F8.T.S.V._T._T.XDC.N.EDP3</v>
      </c>
      <c r="Y256" s="573"/>
      <c r="Z256" s="573"/>
      <c r="AA256" s="578" t="str">
        <f>IFERROR(+IF(X256=VLOOKUP(X256,'Table 3C'!$B$10:$B$53,1,0),"OK","check!!!!"),"check!!!!")</f>
        <v>check!!!!</v>
      </c>
      <c r="AB256" s="582" t="str">
        <f>IF('Table 3C'!B$33=X256,"ok","check!!!!")</f>
        <v>check!!!!</v>
      </c>
      <c r="AC256" s="579"/>
    </row>
    <row r="257" spans="1:29">
      <c r="A257" s="573" t="s">
        <v>650</v>
      </c>
      <c r="B257" s="573" t="s">
        <v>651</v>
      </c>
      <c r="C257" s="573" t="s">
        <v>652</v>
      </c>
      <c r="D257" s="573" t="s">
        <v>653</v>
      </c>
      <c r="E257" s="573" t="s">
        <v>663</v>
      </c>
      <c r="F257" s="573" t="s">
        <v>653</v>
      </c>
      <c r="G257" s="573" t="s">
        <v>666</v>
      </c>
      <c r="H257" s="573" t="s">
        <v>667</v>
      </c>
      <c r="I257" s="573" t="s">
        <v>671</v>
      </c>
      <c r="J257" s="573" t="s">
        <v>709</v>
      </c>
      <c r="K257" s="573" t="s">
        <v>670</v>
      </c>
      <c r="L257" s="573" t="s">
        <v>657</v>
      </c>
      <c r="M257" s="573" t="s">
        <v>658</v>
      </c>
      <c r="N257" s="573" t="s">
        <v>659</v>
      </c>
      <c r="O257" s="573" t="s">
        <v>659</v>
      </c>
      <c r="P257" s="573" t="s">
        <v>660</v>
      </c>
      <c r="Q257" s="573" t="s">
        <v>651</v>
      </c>
      <c r="R257" s="573" t="s">
        <v>703</v>
      </c>
      <c r="S257" s="592" t="e">
        <f>IF(VLOOKUP($X257,'Table 3C'!$B$10:$G$53,'Table 3C'!M$1,0)="","",VLOOKUP($X257,'Table 3C'!$B$10:$G$53,'Table 3C'!M$1,0))</f>
        <v>#N/A</v>
      </c>
      <c r="T257" s="592" t="e">
        <f>IF(VLOOKUP($X257,'Table 3C'!$B$10:$G$53,'Table 3C'!N$1,0)="","",VLOOKUP($X257,'Table 3C'!$B$10:$G$53,'Table 3C'!N$1,0))</f>
        <v>#N/A</v>
      </c>
      <c r="U257" s="592" t="e">
        <f>IF(VLOOKUP($X257,'Table 3C'!$B$10:$G$53,'Table 3C'!O$1,0)="","",VLOOKUP($X257,'Table 3C'!$B$10:$G$53,'Table 3C'!O$1,0))</f>
        <v>#N/A</v>
      </c>
      <c r="V257" s="592" t="e">
        <f>IF(VLOOKUP($X257,'Table 3C'!$B$10:$G$53,'Table 3C'!P$1,0)="","",VLOOKUP($X257,'Table 3C'!$B$10:$G$53,'Table 3C'!P$1,0))</f>
        <v>#N/A</v>
      </c>
      <c r="W257" s="573"/>
      <c r="X257" s="573" t="str">
        <f t="shared" si="3"/>
        <v>A.N.@@._Z.S1312._Z.C.L.F.FV.T.S.V._T._T.XDC.N.EDP3</v>
      </c>
      <c r="Y257" s="573"/>
      <c r="Z257" s="573"/>
      <c r="AA257" s="578" t="str">
        <f>IFERROR(+IF(X257=VLOOKUP(X257,'Table 3C'!$B$10:$B$53,1,0),"OK","check!!!!"),"check!!!!")</f>
        <v>check!!!!</v>
      </c>
      <c r="AB257" s="582" t="str">
        <f>IF('Table 3C'!B$34=X257,"ok","check!!!!")</f>
        <v>check!!!!</v>
      </c>
      <c r="AC257" s="579"/>
    </row>
    <row r="258" spans="1:29">
      <c r="A258" s="573" t="s">
        <v>650</v>
      </c>
      <c r="B258" s="573" t="s">
        <v>651</v>
      </c>
      <c r="C258" s="573" t="s">
        <v>652</v>
      </c>
      <c r="D258" s="573" t="s">
        <v>653</v>
      </c>
      <c r="E258" s="573" t="s">
        <v>663</v>
      </c>
      <c r="F258" s="573" t="s">
        <v>653</v>
      </c>
      <c r="G258" s="573" t="s">
        <v>666</v>
      </c>
      <c r="H258" s="573" t="s">
        <v>653</v>
      </c>
      <c r="I258" s="573" t="s">
        <v>710</v>
      </c>
      <c r="J258" s="573" t="s">
        <v>653</v>
      </c>
      <c r="K258" s="573" t="s">
        <v>670</v>
      </c>
      <c r="L258" s="573" t="s">
        <v>657</v>
      </c>
      <c r="M258" s="573" t="s">
        <v>658</v>
      </c>
      <c r="N258" s="573" t="s">
        <v>659</v>
      </c>
      <c r="O258" s="573" t="s">
        <v>659</v>
      </c>
      <c r="P258" s="573" t="s">
        <v>660</v>
      </c>
      <c r="Q258" s="573" t="s">
        <v>651</v>
      </c>
      <c r="R258" s="573" t="s">
        <v>703</v>
      </c>
      <c r="S258" s="592" t="e">
        <f>IF(VLOOKUP($X258,'Table 3C'!$B$10:$G$53,'Table 3C'!M$1,0)="","",VLOOKUP($X258,'Table 3C'!$B$10:$G$53,'Table 3C'!M$1,0))</f>
        <v>#N/A</v>
      </c>
      <c r="T258" s="592" t="e">
        <f>IF(VLOOKUP($X258,'Table 3C'!$B$10:$G$53,'Table 3C'!N$1,0)="","",VLOOKUP($X258,'Table 3C'!$B$10:$G$53,'Table 3C'!N$1,0))</f>
        <v>#N/A</v>
      </c>
      <c r="U258" s="592" t="e">
        <f>IF(VLOOKUP($X258,'Table 3C'!$B$10:$G$53,'Table 3C'!O$1,0)="","",VLOOKUP($X258,'Table 3C'!$B$10:$G$53,'Table 3C'!O$1,0))</f>
        <v>#N/A</v>
      </c>
      <c r="V258" s="592" t="e">
        <f>IF(VLOOKUP($X258,'Table 3C'!$B$10:$G$53,'Table 3C'!P$1,0)="","",VLOOKUP($X258,'Table 3C'!$B$10:$G$53,'Table 3C'!P$1,0))</f>
        <v>#N/A</v>
      </c>
      <c r="W258" s="573"/>
      <c r="X258" s="573" t="str">
        <f t="shared" si="3"/>
        <v>A.N.@@._Z.S1312._Z.C._Z.ORINV._Z.T.S.V._T._T.XDC.N.EDP3</v>
      </c>
      <c r="Y258" s="573"/>
      <c r="Z258" s="573"/>
      <c r="AA258" s="578" t="str">
        <f>IFERROR(+IF(X258=VLOOKUP(X258,'Table 3C'!$B$10:$B$53,1,0),"OK","check!!!!"),"check!!!!")</f>
        <v>check!!!!</v>
      </c>
      <c r="AB258" s="582" t="str">
        <f>IF('Table 3C'!B$36=X258,"ok","check!!!!")</f>
        <v>check!!!!</v>
      </c>
      <c r="AC258" s="579"/>
    </row>
    <row r="259" spans="1:29">
      <c r="A259" s="573" t="s">
        <v>650</v>
      </c>
      <c r="B259" s="573" t="s">
        <v>651</v>
      </c>
      <c r="C259" s="573" t="s">
        <v>652</v>
      </c>
      <c r="D259" s="573" t="s">
        <v>653</v>
      </c>
      <c r="E259" s="573" t="s">
        <v>663</v>
      </c>
      <c r="F259" s="573" t="s">
        <v>653</v>
      </c>
      <c r="G259" s="573" t="s">
        <v>666</v>
      </c>
      <c r="H259" s="573" t="s">
        <v>653</v>
      </c>
      <c r="I259" s="573" t="s">
        <v>691</v>
      </c>
      <c r="J259" s="573" t="s">
        <v>653</v>
      </c>
      <c r="K259" s="573" t="s">
        <v>670</v>
      </c>
      <c r="L259" s="573" t="s">
        <v>657</v>
      </c>
      <c r="M259" s="573" t="s">
        <v>658</v>
      </c>
      <c r="N259" s="573" t="s">
        <v>659</v>
      </c>
      <c r="O259" s="573" t="s">
        <v>659</v>
      </c>
      <c r="P259" s="573" t="s">
        <v>660</v>
      </c>
      <c r="Q259" s="573" t="s">
        <v>651</v>
      </c>
      <c r="R259" s="573" t="s">
        <v>703</v>
      </c>
      <c r="S259" s="592" t="e">
        <f>IF(VLOOKUP($X259,'Table 3C'!$B$10:$G$53,'Table 3C'!M$1,0)="","",VLOOKUP($X259,'Table 3C'!$B$10:$G$53,'Table 3C'!M$1,0))</f>
        <v>#N/A</v>
      </c>
      <c r="T259" s="592" t="e">
        <f>IF(VLOOKUP($X259,'Table 3C'!$B$10:$G$53,'Table 3C'!N$1,0)="","",VLOOKUP($X259,'Table 3C'!$B$10:$G$53,'Table 3C'!N$1,0))</f>
        <v>#N/A</v>
      </c>
      <c r="U259" s="592" t="e">
        <f>IF(VLOOKUP($X259,'Table 3C'!$B$10:$G$53,'Table 3C'!O$1,0)="","",VLOOKUP($X259,'Table 3C'!$B$10:$G$53,'Table 3C'!O$1,0))</f>
        <v>#N/A</v>
      </c>
      <c r="V259" s="592" t="e">
        <f>IF(VLOOKUP($X259,'Table 3C'!$B$10:$G$53,'Table 3C'!P$1,0)="","",VLOOKUP($X259,'Table 3C'!$B$10:$G$53,'Table 3C'!P$1,0))</f>
        <v>#N/A</v>
      </c>
      <c r="W259" s="573"/>
      <c r="X259" s="573" t="str">
        <f t="shared" si="3"/>
        <v>A.N.@@._Z.S1312._Z.C._Z.ORD41A._Z.T.S.V._T._T.XDC.N.EDP3</v>
      </c>
      <c r="Y259" s="573"/>
      <c r="Z259" s="573"/>
      <c r="AA259" s="578" t="str">
        <f>IFERROR(+IF(X259=VLOOKUP(X259,'Table 3C'!$B$10:$B$53,1,0),"OK","check!!!!"),"check!!!!")</f>
        <v>check!!!!</v>
      </c>
      <c r="AB259" s="582" t="str">
        <f>IF('Table 3C'!B$37=X259,"ok","check!!!!")</f>
        <v>check!!!!</v>
      </c>
      <c r="AC259" s="579"/>
    </row>
    <row r="260" spans="1:29">
      <c r="A260" s="573" t="s">
        <v>650</v>
      </c>
      <c r="B260" s="573" t="s">
        <v>651</v>
      </c>
      <c r="C260" s="573" t="s">
        <v>652</v>
      </c>
      <c r="D260" s="573" t="s">
        <v>653</v>
      </c>
      <c r="E260" s="573" t="s">
        <v>663</v>
      </c>
      <c r="F260" s="573" t="s">
        <v>653</v>
      </c>
      <c r="G260" s="573" t="s">
        <v>666</v>
      </c>
      <c r="H260" s="573" t="s">
        <v>667</v>
      </c>
      <c r="I260" s="573" t="s">
        <v>711</v>
      </c>
      <c r="J260" s="573" t="s">
        <v>653</v>
      </c>
      <c r="K260" s="573" t="s">
        <v>670</v>
      </c>
      <c r="L260" s="573" t="s">
        <v>657</v>
      </c>
      <c r="M260" s="573" t="s">
        <v>658</v>
      </c>
      <c r="N260" s="573" t="s">
        <v>659</v>
      </c>
      <c r="O260" s="573" t="s">
        <v>659</v>
      </c>
      <c r="P260" s="573" t="s">
        <v>660</v>
      </c>
      <c r="Q260" s="573" t="s">
        <v>651</v>
      </c>
      <c r="R260" s="573" t="s">
        <v>703</v>
      </c>
      <c r="S260" s="592" t="e">
        <f>IF(VLOOKUP($X260,'Table 3C'!$B$10:$G$53,'Table 3C'!M$1,0)="","",VLOOKUP($X260,'Table 3C'!$B$10:$G$53,'Table 3C'!M$1,0))</f>
        <v>#N/A</v>
      </c>
      <c r="T260" s="592" t="e">
        <f>IF(VLOOKUP($X260,'Table 3C'!$B$10:$G$53,'Table 3C'!N$1,0)="","",VLOOKUP($X260,'Table 3C'!$B$10:$G$53,'Table 3C'!N$1,0))</f>
        <v>#N/A</v>
      </c>
      <c r="U260" s="592" t="e">
        <f>IF(VLOOKUP($X260,'Table 3C'!$B$10:$G$53,'Table 3C'!O$1,0)="","",VLOOKUP($X260,'Table 3C'!$B$10:$G$53,'Table 3C'!O$1,0))</f>
        <v>#N/A</v>
      </c>
      <c r="V260" s="592" t="e">
        <f>IF(VLOOKUP($X260,'Table 3C'!$B$10:$G$53,'Table 3C'!P$1,0)="","",VLOOKUP($X260,'Table 3C'!$B$10:$G$53,'Table 3C'!P$1,0))</f>
        <v>#N/A</v>
      </c>
      <c r="W260" s="573"/>
      <c r="X260" s="573" t="str">
        <f t="shared" si="3"/>
        <v>A.N.@@._Z.S1312._Z.C.L.ORRNV._Z.T.S.V._T._T.XDC.N.EDP3</v>
      </c>
      <c r="Y260" s="573"/>
      <c r="Z260" s="573"/>
      <c r="AA260" s="578" t="str">
        <f>IFERROR(+IF(X260=VLOOKUP(X260,'Table 3C'!$B$10:$B$53,1,0),"OK","check!!!!"),"check!!!!")</f>
        <v>check!!!!</v>
      </c>
      <c r="AB260" s="582" t="str">
        <f>IF('Table 3C'!B$38=X260,"ok","check!!!!")</f>
        <v>check!!!!</v>
      </c>
      <c r="AC260" s="579"/>
    </row>
    <row r="261" spans="1:29">
      <c r="A261" s="573" t="s">
        <v>650</v>
      </c>
      <c r="B261" s="573" t="s">
        <v>651</v>
      </c>
      <c r="C261" s="573" t="s">
        <v>652</v>
      </c>
      <c r="D261" s="573" t="s">
        <v>653</v>
      </c>
      <c r="E261" s="573" t="s">
        <v>663</v>
      </c>
      <c r="F261" s="573" t="s">
        <v>653</v>
      </c>
      <c r="G261" s="573" t="s">
        <v>666</v>
      </c>
      <c r="H261" s="573" t="s">
        <v>653</v>
      </c>
      <c r="I261" s="573" t="s">
        <v>712</v>
      </c>
      <c r="J261" s="573" t="s">
        <v>653</v>
      </c>
      <c r="K261" s="573" t="s">
        <v>670</v>
      </c>
      <c r="L261" s="573" t="s">
        <v>657</v>
      </c>
      <c r="M261" s="573" t="s">
        <v>658</v>
      </c>
      <c r="N261" s="573" t="s">
        <v>659</v>
      </c>
      <c r="O261" s="573" t="s">
        <v>659</v>
      </c>
      <c r="P261" s="573" t="s">
        <v>660</v>
      </c>
      <c r="Q261" s="573" t="s">
        <v>651</v>
      </c>
      <c r="R261" s="573" t="s">
        <v>703</v>
      </c>
      <c r="S261" s="592" t="e">
        <f>IF(VLOOKUP($X261,'Table 3C'!$B$10:$G$53,'Table 3C'!M$1,0)="","",VLOOKUP($X261,'Table 3C'!$B$10:$G$53,'Table 3C'!M$1,0))</f>
        <v>#N/A</v>
      </c>
      <c r="T261" s="592" t="e">
        <f>IF(VLOOKUP($X261,'Table 3C'!$B$10:$G$53,'Table 3C'!N$1,0)="","",VLOOKUP($X261,'Table 3C'!$B$10:$G$53,'Table 3C'!N$1,0))</f>
        <v>#N/A</v>
      </c>
      <c r="U261" s="592" t="e">
        <f>IF(VLOOKUP($X261,'Table 3C'!$B$10:$G$53,'Table 3C'!O$1,0)="","",VLOOKUP($X261,'Table 3C'!$B$10:$G$53,'Table 3C'!O$1,0))</f>
        <v>#N/A</v>
      </c>
      <c r="V261" s="592" t="e">
        <f>IF(VLOOKUP($X261,'Table 3C'!$B$10:$G$53,'Table 3C'!P$1,0)="","",VLOOKUP($X261,'Table 3C'!$B$10:$G$53,'Table 3C'!P$1,0))</f>
        <v>#N/A</v>
      </c>
      <c r="W261" s="573"/>
      <c r="X261" s="573" t="str">
        <f t="shared" si="3"/>
        <v>A.N.@@._Z.S1312._Z.C._Z.ORFCD._Z.T.S.V._T._T.XDC.N.EDP3</v>
      </c>
      <c r="Y261" s="573"/>
      <c r="Z261" s="573"/>
      <c r="AA261" s="578" t="str">
        <f>IFERROR(+IF(X261=VLOOKUP(X261,'Table 3C'!$B$10:$B$53,1,0),"OK","check!!!!"),"check!!!!")</f>
        <v>check!!!!</v>
      </c>
      <c r="AB261" s="582" t="str">
        <f>IF('Table 3C'!B$40=X261,"ok","check!!!!")</f>
        <v>check!!!!</v>
      </c>
      <c r="AC261" s="579"/>
    </row>
    <row r="262" spans="1:29">
      <c r="A262" s="573" t="s">
        <v>650</v>
      </c>
      <c r="B262" s="573" t="s">
        <v>651</v>
      </c>
      <c r="C262" s="573" t="s">
        <v>652</v>
      </c>
      <c r="D262" s="573" t="s">
        <v>653</v>
      </c>
      <c r="E262" s="573" t="s">
        <v>663</v>
      </c>
      <c r="F262" s="573" t="s">
        <v>653</v>
      </c>
      <c r="G262" s="573" t="s">
        <v>666</v>
      </c>
      <c r="H262" s="573" t="s">
        <v>653</v>
      </c>
      <c r="I262" s="573" t="s">
        <v>713</v>
      </c>
      <c r="J262" s="573" t="s">
        <v>653</v>
      </c>
      <c r="K262" s="573" t="s">
        <v>670</v>
      </c>
      <c r="L262" s="573" t="s">
        <v>657</v>
      </c>
      <c r="M262" s="573" t="s">
        <v>658</v>
      </c>
      <c r="N262" s="573" t="s">
        <v>659</v>
      </c>
      <c r="O262" s="573" t="s">
        <v>659</v>
      </c>
      <c r="P262" s="573" t="s">
        <v>660</v>
      </c>
      <c r="Q262" s="573" t="s">
        <v>651</v>
      </c>
      <c r="R262" s="573" t="s">
        <v>703</v>
      </c>
      <c r="S262" s="592" t="e">
        <f>IF(VLOOKUP($X262,'Table 3C'!$B$10:$G$53,'Table 3C'!M$1,0)="","",VLOOKUP($X262,'Table 3C'!$B$10:$G$53,'Table 3C'!M$1,0))</f>
        <v>#N/A</v>
      </c>
      <c r="T262" s="592" t="e">
        <f>IF(VLOOKUP($X262,'Table 3C'!$B$10:$G$53,'Table 3C'!N$1,0)="","",VLOOKUP($X262,'Table 3C'!$B$10:$G$53,'Table 3C'!N$1,0))</f>
        <v>#N/A</v>
      </c>
      <c r="U262" s="592" t="e">
        <f>IF(VLOOKUP($X262,'Table 3C'!$B$10:$G$53,'Table 3C'!O$1,0)="","",VLOOKUP($X262,'Table 3C'!$B$10:$G$53,'Table 3C'!O$1,0))</f>
        <v>#N/A</v>
      </c>
      <c r="V262" s="592" t="e">
        <f>IF(VLOOKUP($X262,'Table 3C'!$B$10:$G$53,'Table 3C'!P$1,0)="","",VLOOKUP($X262,'Table 3C'!$B$10:$G$53,'Table 3C'!P$1,0))</f>
        <v>#N/A</v>
      </c>
      <c r="W262" s="573"/>
      <c r="X262" s="573" t="str">
        <f t="shared" si="3"/>
        <v>A.N.@@._Z.S1312._Z.C._Z.K61._Z.T.S.V._T._T.XDC.N.EDP3</v>
      </c>
      <c r="Y262" s="573"/>
      <c r="Z262" s="573"/>
      <c r="AA262" s="578" t="str">
        <f>IFERROR(+IF(X262=VLOOKUP(X262,'Table 3C'!$B$10:$B$53,1,0),"OK","check!!!!"),"check!!!!")</f>
        <v>check!!!!</v>
      </c>
      <c r="AB262" s="582" t="str">
        <f>IF('Table 3C'!B$41=X262,"ok","check!!!!")</f>
        <v>check!!!!</v>
      </c>
      <c r="AC262" s="579"/>
    </row>
    <row r="263" spans="1:29">
      <c r="A263" s="573" t="s">
        <v>650</v>
      </c>
      <c r="B263" s="573" t="s">
        <v>651</v>
      </c>
      <c r="C263" s="573" t="s">
        <v>652</v>
      </c>
      <c r="D263" s="573" t="s">
        <v>653</v>
      </c>
      <c r="E263" s="573" t="s">
        <v>663</v>
      </c>
      <c r="F263" s="573" t="s">
        <v>653</v>
      </c>
      <c r="G263" s="573" t="s">
        <v>666</v>
      </c>
      <c r="H263" s="573" t="s">
        <v>653</v>
      </c>
      <c r="I263" s="573" t="s">
        <v>714</v>
      </c>
      <c r="J263" s="573" t="s">
        <v>653</v>
      </c>
      <c r="K263" s="573" t="s">
        <v>670</v>
      </c>
      <c r="L263" s="573" t="s">
        <v>657</v>
      </c>
      <c r="M263" s="573" t="s">
        <v>658</v>
      </c>
      <c r="N263" s="573" t="s">
        <v>659</v>
      </c>
      <c r="O263" s="573" t="s">
        <v>659</v>
      </c>
      <c r="P263" s="573" t="s">
        <v>660</v>
      </c>
      <c r="Q263" s="573" t="s">
        <v>651</v>
      </c>
      <c r="R263" s="573" t="s">
        <v>703</v>
      </c>
      <c r="S263" s="592" t="e">
        <f>IF(VLOOKUP($X263,'Table 3C'!$B$10:$G$53,'Table 3C'!M$1,0)="","",VLOOKUP($X263,'Table 3C'!$B$10:$G$53,'Table 3C'!M$1,0))</f>
        <v>#N/A</v>
      </c>
      <c r="T263" s="592" t="e">
        <f>IF(VLOOKUP($X263,'Table 3C'!$B$10:$G$53,'Table 3C'!N$1,0)="","",VLOOKUP($X263,'Table 3C'!$B$10:$G$53,'Table 3C'!N$1,0))</f>
        <v>#N/A</v>
      </c>
      <c r="U263" s="592" t="e">
        <f>IF(VLOOKUP($X263,'Table 3C'!$B$10:$G$53,'Table 3C'!O$1,0)="","",VLOOKUP($X263,'Table 3C'!$B$10:$G$53,'Table 3C'!O$1,0))</f>
        <v>#N/A</v>
      </c>
      <c r="V263" s="592" t="e">
        <f>IF(VLOOKUP($X263,'Table 3C'!$B$10:$G$53,'Table 3C'!P$1,0)="","",VLOOKUP($X263,'Table 3C'!$B$10:$G$53,'Table 3C'!P$1,0))</f>
        <v>#N/A</v>
      </c>
      <c r="W263" s="573"/>
      <c r="X263" s="573" t="str">
        <f t="shared" si="3"/>
        <v>A.N.@@._Z.S1312._Z.C._Z.KX._Z.T.S.V._T._T.XDC.N.EDP3</v>
      </c>
      <c r="Y263" s="573"/>
      <c r="Z263" s="573"/>
      <c r="AA263" s="578" t="str">
        <f>IFERROR(+IF(X263=VLOOKUP(X263,'Table 3C'!$B$10:$B$53,1,0),"OK","check!!!!"),"check!!!!")</f>
        <v>check!!!!</v>
      </c>
      <c r="AB263" s="582" t="str">
        <f>IF('Table 3C'!B$42=X263,"ok","check!!!!")</f>
        <v>check!!!!</v>
      </c>
      <c r="AC263" s="579"/>
    </row>
    <row r="264" spans="1:29">
      <c r="A264" s="573" t="s">
        <v>650</v>
      </c>
      <c r="B264" s="573" t="s">
        <v>651</v>
      </c>
      <c r="C264" s="573" t="s">
        <v>652</v>
      </c>
      <c r="D264" s="573" t="s">
        <v>653</v>
      </c>
      <c r="E264" s="573" t="s">
        <v>663</v>
      </c>
      <c r="F264" s="573" t="s">
        <v>653</v>
      </c>
      <c r="G264" s="573" t="s">
        <v>666</v>
      </c>
      <c r="H264" s="573" t="s">
        <v>653</v>
      </c>
      <c r="I264" s="573" t="s">
        <v>715</v>
      </c>
      <c r="J264" s="573" t="s">
        <v>653</v>
      </c>
      <c r="K264" s="573" t="s">
        <v>670</v>
      </c>
      <c r="L264" s="573" t="s">
        <v>657</v>
      </c>
      <c r="M264" s="573" t="s">
        <v>658</v>
      </c>
      <c r="N264" s="573" t="s">
        <v>659</v>
      </c>
      <c r="O264" s="573" t="s">
        <v>659</v>
      </c>
      <c r="P264" s="573" t="s">
        <v>660</v>
      </c>
      <c r="Q264" s="573" t="s">
        <v>651</v>
      </c>
      <c r="R264" s="573" t="s">
        <v>703</v>
      </c>
      <c r="S264" s="592" t="e">
        <f>IF(VLOOKUP($X264,'Table 3C'!$B$10:$G$53,'Table 3C'!M$1,0)="","",VLOOKUP($X264,'Table 3C'!$B$10:$G$53,'Table 3C'!M$1,0))</f>
        <v>#N/A</v>
      </c>
      <c r="T264" s="592" t="e">
        <f>IF(VLOOKUP($X264,'Table 3C'!$B$10:$G$53,'Table 3C'!N$1,0)="","",VLOOKUP($X264,'Table 3C'!$B$10:$G$53,'Table 3C'!N$1,0))</f>
        <v>#N/A</v>
      </c>
      <c r="U264" s="592" t="e">
        <f>IF(VLOOKUP($X264,'Table 3C'!$B$10:$G$53,'Table 3C'!O$1,0)="","",VLOOKUP($X264,'Table 3C'!$B$10:$G$53,'Table 3C'!O$1,0))</f>
        <v>#N/A</v>
      </c>
      <c r="V264" s="592" t="e">
        <f>IF(VLOOKUP($X264,'Table 3C'!$B$10:$G$53,'Table 3C'!P$1,0)="","",VLOOKUP($X264,'Table 3C'!$B$10:$G$53,'Table 3C'!P$1,0))</f>
        <v>#N/A</v>
      </c>
      <c r="W264" s="573"/>
      <c r="X264" s="573" t="str">
        <f t="shared" si="3"/>
        <v>A.N.@@._Z.S1312._Z.C._Z.YA3._Z.T.S.V._T._T.XDC.N.EDP3</v>
      </c>
      <c r="Y264" s="573"/>
      <c r="Z264" s="573"/>
      <c r="AA264" s="578" t="str">
        <f>IFERROR(+IF(X264=VLOOKUP(X264,'Table 3C'!$B$10:$B$53,1,0),"OK","check!!!!"),"check!!!!")</f>
        <v>check!!!!</v>
      </c>
      <c r="AB264" s="582" t="str">
        <f>IF('Table 3C'!B$44=X264,"ok","check!!!!")</f>
        <v>check!!!!</v>
      </c>
      <c r="AC264" s="579"/>
    </row>
    <row r="265" spans="1:29">
      <c r="A265" s="573" t="s">
        <v>650</v>
      </c>
      <c r="B265" s="573" t="s">
        <v>651</v>
      </c>
      <c r="C265" s="573" t="s">
        <v>652</v>
      </c>
      <c r="D265" s="573" t="s">
        <v>653</v>
      </c>
      <c r="E265" s="573" t="s">
        <v>663</v>
      </c>
      <c r="F265" s="573" t="s">
        <v>653</v>
      </c>
      <c r="G265" s="573" t="s">
        <v>666</v>
      </c>
      <c r="H265" s="573" t="s">
        <v>653</v>
      </c>
      <c r="I265" s="573" t="s">
        <v>716</v>
      </c>
      <c r="J265" s="573" t="s">
        <v>653</v>
      </c>
      <c r="K265" s="573" t="s">
        <v>653</v>
      </c>
      <c r="L265" s="573" t="s">
        <v>657</v>
      </c>
      <c r="M265" s="573" t="s">
        <v>658</v>
      </c>
      <c r="N265" s="573" t="s">
        <v>659</v>
      </c>
      <c r="O265" s="573" t="s">
        <v>659</v>
      </c>
      <c r="P265" s="573" t="s">
        <v>660</v>
      </c>
      <c r="Q265" s="573" t="s">
        <v>651</v>
      </c>
      <c r="R265" s="573" t="s">
        <v>703</v>
      </c>
      <c r="S265" s="592" t="e">
        <f>IF(VLOOKUP($X265,'Table 3C'!$B$10:$G$53,'Table 3C'!M$1,0)="","",VLOOKUP($X265,'Table 3C'!$B$10:$G$53,'Table 3C'!M$1,0))</f>
        <v>#N/A</v>
      </c>
      <c r="T265" s="592" t="e">
        <f>IF(VLOOKUP($X265,'Table 3C'!$B$10:$G$53,'Table 3C'!N$1,0)="","",VLOOKUP($X265,'Table 3C'!$B$10:$G$53,'Table 3C'!N$1,0))</f>
        <v>#N/A</v>
      </c>
      <c r="U265" s="592" t="e">
        <f>IF(VLOOKUP($X265,'Table 3C'!$B$10:$G$53,'Table 3C'!O$1,0)="","",VLOOKUP($X265,'Table 3C'!$B$10:$G$53,'Table 3C'!O$1,0))</f>
        <v>#N/A</v>
      </c>
      <c r="V265" s="592" t="e">
        <f>IF(VLOOKUP($X265,'Table 3C'!$B$10:$G$53,'Table 3C'!P$1,0)="","",VLOOKUP($X265,'Table 3C'!$B$10:$G$53,'Table 3C'!P$1,0))</f>
        <v>#N/A</v>
      </c>
      <c r="W265" s="573"/>
      <c r="X265" s="573" t="str">
        <f t="shared" si="3"/>
        <v>A.N.@@._Z.S1312._Z.C._Z.B9FX9._Z._Z.S.V._T._T.XDC.N.EDP3</v>
      </c>
      <c r="Y265" s="573"/>
      <c r="Z265" s="573"/>
      <c r="AA265" s="578" t="str">
        <f>IFERROR(+IF(X265=VLOOKUP(X265,'Table 3C'!$B$10:$B$53,1,0),"OK","check!!!!"),"check!!!!")</f>
        <v>check!!!!</v>
      </c>
      <c r="AB265" s="582" t="str">
        <f>IF('Table 3C'!B$45=X265,"ok","check!!!!")</f>
        <v>check!!!!</v>
      </c>
      <c r="AC265" s="579"/>
    </row>
    <row r="266" spans="1:29">
      <c r="A266" s="573" t="s">
        <v>650</v>
      </c>
      <c r="B266" s="573" t="s">
        <v>651</v>
      </c>
      <c r="C266" s="573" t="s">
        <v>652</v>
      </c>
      <c r="D266" s="573" t="s">
        <v>653</v>
      </c>
      <c r="E266" s="573" t="s">
        <v>663</v>
      </c>
      <c r="F266" s="573" t="s">
        <v>653</v>
      </c>
      <c r="G266" s="573" t="s">
        <v>666</v>
      </c>
      <c r="H266" s="573" t="s">
        <v>653</v>
      </c>
      <c r="I266" s="573" t="s">
        <v>717</v>
      </c>
      <c r="J266" s="573" t="s">
        <v>653</v>
      </c>
      <c r="K266" s="573" t="s">
        <v>670</v>
      </c>
      <c r="L266" s="573" t="s">
        <v>657</v>
      </c>
      <c r="M266" s="573" t="s">
        <v>658</v>
      </c>
      <c r="N266" s="573" t="s">
        <v>659</v>
      </c>
      <c r="O266" s="573" t="s">
        <v>659</v>
      </c>
      <c r="P266" s="573" t="s">
        <v>660</v>
      </c>
      <c r="Q266" s="573" t="s">
        <v>651</v>
      </c>
      <c r="R266" s="573" t="s">
        <v>703</v>
      </c>
      <c r="S266" s="592" t="e">
        <f>IF(VLOOKUP($X266,'Table 3C'!$B$10:$G$53,'Table 3C'!M$1,0)="","",VLOOKUP($X266,'Table 3C'!$B$10:$G$53,'Table 3C'!M$1,0))</f>
        <v>#N/A</v>
      </c>
      <c r="T266" s="592" t="e">
        <f>IF(VLOOKUP($X266,'Table 3C'!$B$10:$G$53,'Table 3C'!N$1,0)="","",VLOOKUP($X266,'Table 3C'!$B$10:$G$53,'Table 3C'!N$1,0))</f>
        <v>#N/A</v>
      </c>
      <c r="U266" s="592" t="e">
        <f>IF(VLOOKUP($X266,'Table 3C'!$B$10:$G$53,'Table 3C'!O$1,0)="","",VLOOKUP($X266,'Table 3C'!$B$10:$G$53,'Table 3C'!O$1,0))</f>
        <v>#N/A</v>
      </c>
      <c r="V266" s="592" t="e">
        <f>IF(VLOOKUP($X266,'Table 3C'!$B$10:$G$53,'Table 3C'!P$1,0)="","",VLOOKUP($X266,'Table 3C'!$B$10:$G$53,'Table 3C'!P$1,0))</f>
        <v>#N/A</v>
      </c>
      <c r="W266" s="573"/>
      <c r="X266" s="573" t="str">
        <f t="shared" si="3"/>
        <v>A.N.@@._Z.S1312._Z.C._Z.YA3O._Z.T.S.V._T._T.XDC.N.EDP3</v>
      </c>
      <c r="Y266" s="573"/>
      <c r="Z266" s="573"/>
      <c r="AA266" s="578" t="str">
        <f>IFERROR(+IF(X266=VLOOKUP(X266,'Table 3C'!$B$10:$B$53,1,0),"OK","check!!!!"),"check!!!!")</f>
        <v>check!!!!</v>
      </c>
      <c r="AB266" s="582" t="str">
        <f>IF('Table 3C'!B$46=X266,"ok","check!!!!")</f>
        <v>check!!!!</v>
      </c>
      <c r="AC266" s="579"/>
    </row>
    <row r="267" spans="1:29">
      <c r="A267" s="573" t="s">
        <v>650</v>
      </c>
      <c r="B267" s="573" t="s">
        <v>651</v>
      </c>
      <c r="C267" s="573" t="s">
        <v>652</v>
      </c>
      <c r="D267" s="573" t="s">
        <v>653</v>
      </c>
      <c r="E267" s="573" t="s">
        <v>663</v>
      </c>
      <c r="F267" s="573" t="s">
        <v>653</v>
      </c>
      <c r="G267" s="573" t="s">
        <v>666</v>
      </c>
      <c r="H267" s="573" t="s">
        <v>653</v>
      </c>
      <c r="I267" s="573" t="s">
        <v>718</v>
      </c>
      <c r="J267" s="573" t="s">
        <v>669</v>
      </c>
      <c r="K267" s="573" t="s">
        <v>670</v>
      </c>
      <c r="L267" s="573" t="s">
        <v>671</v>
      </c>
      <c r="M267" s="573" t="s">
        <v>658</v>
      </c>
      <c r="N267" s="573" t="s">
        <v>659</v>
      </c>
      <c r="O267" s="573" t="s">
        <v>659</v>
      </c>
      <c r="P267" s="573" t="s">
        <v>660</v>
      </c>
      <c r="Q267" s="573" t="s">
        <v>651</v>
      </c>
      <c r="R267" s="573" t="s">
        <v>703</v>
      </c>
      <c r="S267" s="592" t="e">
        <f>IF(VLOOKUP($X267,'Table 3C'!$B$10:$G$53,'Table 3C'!M$1,0)="","",VLOOKUP($X267,'Table 3C'!$B$10:$G$53,'Table 3C'!M$1,0))</f>
        <v>#N/A</v>
      </c>
      <c r="T267" s="592" t="e">
        <f>IF(VLOOKUP($X267,'Table 3C'!$B$10:$G$53,'Table 3C'!N$1,0)="","",VLOOKUP($X267,'Table 3C'!$B$10:$G$53,'Table 3C'!N$1,0))</f>
        <v>#N/A</v>
      </c>
      <c r="U267" s="592" t="e">
        <f>IF(VLOOKUP($X267,'Table 3C'!$B$10:$G$53,'Table 3C'!O$1,0)="","",VLOOKUP($X267,'Table 3C'!$B$10:$G$53,'Table 3C'!O$1,0))</f>
        <v>#N/A</v>
      </c>
      <c r="V267" s="592" t="e">
        <f>IF(VLOOKUP($X267,'Table 3C'!$B$10:$G$53,'Table 3C'!P$1,0)="","",VLOOKUP($X267,'Table 3C'!$B$10:$G$53,'Table 3C'!P$1,0))</f>
        <v>#N/A</v>
      </c>
      <c r="W267" s="573"/>
      <c r="X267" s="573" t="str">
        <f t="shared" si="3"/>
        <v>A.N.@@._Z.S1312._Z.C._Z.LX.GD.T.F.V._T._T.XDC.N.EDP3</v>
      </c>
      <c r="Y267" s="573"/>
      <c r="Z267" s="573"/>
      <c r="AA267" s="578" t="str">
        <f>IFERROR(+IF(X267=VLOOKUP(X267,'Table 3C'!$B$10:$B$53,1,0),"OK","check!!!!"),"check!!!!")</f>
        <v>check!!!!</v>
      </c>
      <c r="AB267" s="582" t="str">
        <f>IF('Table 3C'!B$48=X267,"ok","check!!!!")</f>
        <v>check!!!!</v>
      </c>
      <c r="AC267" s="579"/>
    </row>
    <row r="268" spans="1:29">
      <c r="A268" s="573" t="s">
        <v>650</v>
      </c>
      <c r="B268" s="573" t="s">
        <v>651</v>
      </c>
      <c r="C268" s="573" t="s">
        <v>652</v>
      </c>
      <c r="D268" s="573" t="s">
        <v>653</v>
      </c>
      <c r="E268" s="573" t="s">
        <v>663</v>
      </c>
      <c r="F268" s="573" t="s">
        <v>654</v>
      </c>
      <c r="G268" s="573" t="s">
        <v>666</v>
      </c>
      <c r="H268" s="573" t="s">
        <v>720</v>
      </c>
      <c r="I268" s="573" t="s">
        <v>668</v>
      </c>
      <c r="J268" s="573" t="s">
        <v>669</v>
      </c>
      <c r="K268" s="573" t="s">
        <v>670</v>
      </c>
      <c r="L268" s="573" t="s">
        <v>671</v>
      </c>
      <c r="M268" s="573" t="s">
        <v>658</v>
      </c>
      <c r="N268" s="573" t="s">
        <v>659</v>
      </c>
      <c r="O268" s="573" t="s">
        <v>659</v>
      </c>
      <c r="P268" s="573" t="s">
        <v>660</v>
      </c>
      <c r="Q268" s="573" t="s">
        <v>651</v>
      </c>
      <c r="R268" s="573" t="s">
        <v>703</v>
      </c>
      <c r="S268" s="592" t="e">
        <f>IF(VLOOKUP($X268,'Table 3C'!$B$10:$G$53,'Table 3C'!M$1,0)="","",VLOOKUP($X268,'Table 3C'!$B$10:$G$53,'Table 3C'!M$1,0))</f>
        <v>#N/A</v>
      </c>
      <c r="T268" s="592" t="e">
        <f>IF(VLOOKUP($X268,'Table 3C'!$B$10:$G$53,'Table 3C'!N$1,0)="","",VLOOKUP($X268,'Table 3C'!$B$10:$G$53,'Table 3C'!N$1,0))</f>
        <v>#N/A</v>
      </c>
      <c r="U268" s="592" t="e">
        <f>IF(VLOOKUP($X268,'Table 3C'!$B$10:$G$53,'Table 3C'!O$1,0)="","",VLOOKUP($X268,'Table 3C'!$B$10:$G$53,'Table 3C'!O$1,0))</f>
        <v>#N/A</v>
      </c>
      <c r="V268" s="592" t="e">
        <f>IF(VLOOKUP($X268,'Table 3C'!$B$10:$G$53,'Table 3C'!P$1,0)="","",VLOOKUP($X268,'Table 3C'!$B$10:$G$53,'Table 3C'!P$1,0))</f>
        <v>#N/A</v>
      </c>
      <c r="W268" s="573"/>
      <c r="X268" s="573" t="str">
        <f t="shared" si="3"/>
        <v>A.N.@@._Z.S1312.S13.C.NE.LE.GD.T.F.V._T._T.XDC.N.EDP3</v>
      </c>
      <c r="Y268" s="573"/>
      <c r="Z268" s="573"/>
      <c r="AA268" s="578" t="str">
        <f>IFERROR(+IF(X268=VLOOKUP(X268,'Table 3C'!$B$10:$B$53,1,0),"OK","check!!!!"),"check!!!!")</f>
        <v>check!!!!</v>
      </c>
      <c r="AB268" s="582" t="str">
        <f>IF('Table 3C'!B$51=X268,"ok","check!!!!")</f>
        <v>check!!!!</v>
      </c>
      <c r="AC268" s="579"/>
    </row>
    <row r="269" spans="1:29">
      <c r="A269" s="573" t="s">
        <v>650</v>
      </c>
      <c r="B269" s="573" t="s">
        <v>651</v>
      </c>
      <c r="C269" s="573" t="s">
        <v>652</v>
      </c>
      <c r="D269" s="573" t="s">
        <v>653</v>
      </c>
      <c r="E269" s="573" t="s">
        <v>663</v>
      </c>
      <c r="F269" s="573" t="s">
        <v>653</v>
      </c>
      <c r="G269" s="573" t="s">
        <v>666</v>
      </c>
      <c r="H269" s="573" t="s">
        <v>667</v>
      </c>
      <c r="I269" s="573" t="s">
        <v>668</v>
      </c>
      <c r="J269" s="573" t="s">
        <v>669</v>
      </c>
      <c r="K269" s="573" t="s">
        <v>670</v>
      </c>
      <c r="L269" s="573" t="s">
        <v>671</v>
      </c>
      <c r="M269" s="573" t="s">
        <v>658</v>
      </c>
      <c r="N269" s="573" t="s">
        <v>659</v>
      </c>
      <c r="O269" s="573" t="s">
        <v>659</v>
      </c>
      <c r="P269" s="573" t="s">
        <v>660</v>
      </c>
      <c r="Q269" s="573" t="s">
        <v>651</v>
      </c>
      <c r="R269" s="573" t="s">
        <v>703</v>
      </c>
      <c r="S269" s="592" t="e">
        <f>IF(VLOOKUP($X269,'Table 3C'!$B$10:$G$53,'Table 3C'!M$1,0)="","",VLOOKUP($X269,'Table 3C'!$B$10:$G$53,'Table 3C'!M$1,0))</f>
        <v>#N/A</v>
      </c>
      <c r="T269" s="592" t="e">
        <f>IF(VLOOKUP($X269,'Table 3C'!$B$10:$G$53,'Table 3C'!N$1,0)="","",VLOOKUP($X269,'Table 3C'!$B$10:$G$53,'Table 3C'!N$1,0))</f>
        <v>#N/A</v>
      </c>
      <c r="U269" s="592" t="e">
        <f>IF(VLOOKUP($X269,'Table 3C'!$B$10:$G$53,'Table 3C'!O$1,0)="","",VLOOKUP($X269,'Table 3C'!$B$10:$G$53,'Table 3C'!O$1,0))</f>
        <v>#N/A</v>
      </c>
      <c r="V269" s="592" t="e">
        <f>IF(VLOOKUP($X269,'Table 3C'!$B$10:$G$53,'Table 3C'!P$1,0)="","",VLOOKUP($X269,'Table 3C'!$B$10:$G$53,'Table 3C'!P$1,0))</f>
        <v>#N/A</v>
      </c>
      <c r="W269" s="573"/>
      <c r="X269" s="573" t="str">
        <f t="shared" si="3"/>
        <v>A.N.@@._Z.S1312._Z.C.L.LE.GD.T.F.V._T._T.XDC.N.EDP3</v>
      </c>
      <c r="Y269" s="573"/>
      <c r="Z269" s="573"/>
      <c r="AA269" s="578" t="str">
        <f>IFERROR(+IF(X269=VLOOKUP(X269,'Table 3C'!$B$10:$B$53,1,0),"OK","check!!!!"),"check!!!!")</f>
        <v>check!!!!</v>
      </c>
      <c r="AB269" s="582" t="str">
        <f>IF('Table 3C'!B$52=X269,"ok","check!!!!")</f>
        <v>check!!!!</v>
      </c>
      <c r="AC269" s="579"/>
    </row>
    <row r="270" spans="1:29">
      <c r="A270" s="573" t="s">
        <v>650</v>
      </c>
      <c r="B270" s="573" t="s">
        <v>651</v>
      </c>
      <c r="C270" s="573" t="s">
        <v>652</v>
      </c>
      <c r="D270" s="573" t="s">
        <v>653</v>
      </c>
      <c r="E270" s="573" t="s">
        <v>663</v>
      </c>
      <c r="F270" s="573" t="s">
        <v>722</v>
      </c>
      <c r="G270" s="573" t="s">
        <v>653</v>
      </c>
      <c r="H270" s="573" t="s">
        <v>650</v>
      </c>
      <c r="I270" s="573" t="s">
        <v>668</v>
      </c>
      <c r="J270" s="573" t="s">
        <v>669</v>
      </c>
      <c r="K270" s="573" t="s">
        <v>670</v>
      </c>
      <c r="L270" s="573" t="s">
        <v>671</v>
      </c>
      <c r="M270" s="573" t="s">
        <v>658</v>
      </c>
      <c r="N270" s="573" t="s">
        <v>659</v>
      </c>
      <c r="O270" s="573" t="s">
        <v>659</v>
      </c>
      <c r="P270" s="573" t="s">
        <v>660</v>
      </c>
      <c r="Q270" s="573" t="s">
        <v>651</v>
      </c>
      <c r="R270" s="573" t="s">
        <v>703</v>
      </c>
      <c r="S270" s="592" t="e">
        <f>IF(VLOOKUP($X270,'Table 3C'!$B$10:$G$53,'Table 3C'!M$1,0)="","",VLOOKUP($X270,'Table 3C'!$B$10:$G$53,'Table 3C'!M$1,0))</f>
        <v>#N/A</v>
      </c>
      <c r="T270" s="592" t="e">
        <f>IF(VLOOKUP($X270,'Table 3C'!$B$10:$G$53,'Table 3C'!N$1,0)="","",VLOOKUP($X270,'Table 3C'!$B$10:$G$53,'Table 3C'!N$1,0))</f>
        <v>#N/A</v>
      </c>
      <c r="U270" s="592" t="e">
        <f>IF(VLOOKUP($X270,'Table 3C'!$B$10:$G$53,'Table 3C'!O$1,0)="","",VLOOKUP($X270,'Table 3C'!$B$10:$G$53,'Table 3C'!O$1,0))</f>
        <v>#N/A</v>
      </c>
      <c r="V270" s="592" t="e">
        <f>IF(VLOOKUP($X270,'Table 3C'!$B$10:$G$53,'Table 3C'!P$1,0)="","",VLOOKUP($X270,'Table 3C'!$B$10:$G$53,'Table 3C'!P$1,0))</f>
        <v>#N/A</v>
      </c>
      <c r="W270" s="573"/>
      <c r="X270" s="573" t="str">
        <f t="shared" si="3"/>
        <v>A.N.@@._Z.S1312.S13P._Z.A.LE.GD.T.F.V._T._T.XDC.N.EDP3</v>
      </c>
      <c r="Y270" s="573"/>
      <c r="Z270" s="573"/>
      <c r="AA270" s="578" t="str">
        <f>IFERROR(+IF(X270=VLOOKUP(X270,'Table 3C'!$B$10:$B$53,1,0),"OK","check!!!!"),"check!!!!")</f>
        <v>check!!!!</v>
      </c>
      <c r="AB270" s="582" t="str">
        <f>IF('Table 3C'!B$53=X270,"ok","check!!!!")</f>
        <v>check!!!!</v>
      </c>
      <c r="AC270" s="579"/>
    </row>
    <row r="271" spans="1:29">
      <c r="A271" s="573" t="s">
        <v>650</v>
      </c>
      <c r="B271" s="573" t="s">
        <v>651</v>
      </c>
      <c r="C271" s="573" t="s">
        <v>652</v>
      </c>
      <c r="D271" s="573" t="s">
        <v>653</v>
      </c>
      <c r="E271" s="573" t="s">
        <v>664</v>
      </c>
      <c r="F271" s="573" t="s">
        <v>653</v>
      </c>
      <c r="G271" s="573" t="s">
        <v>653</v>
      </c>
      <c r="H271" s="573" t="s">
        <v>655</v>
      </c>
      <c r="I271" s="573" t="s">
        <v>656</v>
      </c>
      <c r="J271" s="573" t="s">
        <v>653</v>
      </c>
      <c r="K271" s="573" t="s">
        <v>653</v>
      </c>
      <c r="L271" s="573" t="s">
        <v>657</v>
      </c>
      <c r="M271" s="573" t="s">
        <v>658</v>
      </c>
      <c r="N271" s="573" t="s">
        <v>659</v>
      </c>
      <c r="O271" s="573" t="s">
        <v>659</v>
      </c>
      <c r="P271" s="573" t="s">
        <v>660</v>
      </c>
      <c r="Q271" s="573" t="s">
        <v>651</v>
      </c>
      <c r="R271" s="573" t="s">
        <v>703</v>
      </c>
      <c r="S271" s="593" t="e">
        <f>IF(VLOOKUP($X271,'Table 3D'!$B$10:$G$53,'Table 3D'!M$1,0)="","",VLOOKUP($X271,'Table 3D'!$B$10:$G$53,'Table 3D'!M$1,0))</f>
        <v>#N/A</v>
      </c>
      <c r="T271" s="593" t="e">
        <f>IF(VLOOKUP($X271,'Table 3D'!$B$10:$G$53,'Table 3D'!N$1,0)="","",VLOOKUP($X271,'Table 3D'!$B$10:$G$53,'Table 3D'!N$1,0))</f>
        <v>#N/A</v>
      </c>
      <c r="U271" s="593" t="e">
        <f>IF(VLOOKUP($X271,'Table 3D'!$B$10:$G$53,'Table 3D'!O$1,0)="","",VLOOKUP($X271,'Table 3D'!$B$10:$G$53,'Table 3D'!O$1,0))</f>
        <v>#N/A</v>
      </c>
      <c r="V271" s="593" t="e">
        <f>IF(VLOOKUP($X271,'Table 3D'!$B$10:$G$53,'Table 3D'!P$1,0)="","",VLOOKUP($X271,'Table 3D'!$B$10:$G$53,'Table 3D'!P$1,0))</f>
        <v>#N/A</v>
      </c>
      <c r="W271" s="573"/>
      <c r="X271" s="573" t="str">
        <f t="shared" si="3"/>
        <v>A.N.@@._Z.S1313._Z._Z.B.B9._Z._Z.S.V._T._T.XDC.N.EDP3</v>
      </c>
      <c r="Y271" s="573"/>
      <c r="Z271" s="573"/>
      <c r="AA271" s="578" t="str">
        <f>IFERROR(+IF(X271=VLOOKUP(X271,'Table 3D'!$B$10:$B$53,1,0),"OK","check!!!!"),"check!!!!")</f>
        <v>check!!!!</v>
      </c>
      <c r="AB271" s="582" t="str">
        <f>IF('Table 3D'!B$10=X271,"ok","check!!!!")</f>
        <v>check!!!!</v>
      </c>
      <c r="AC271" s="579"/>
    </row>
    <row r="272" spans="1:29">
      <c r="A272" s="573" t="s">
        <v>650</v>
      </c>
      <c r="B272" s="573" t="s">
        <v>651</v>
      </c>
      <c r="C272" s="573" t="s">
        <v>652</v>
      </c>
      <c r="D272" s="573" t="s">
        <v>653</v>
      </c>
      <c r="E272" s="573" t="s">
        <v>664</v>
      </c>
      <c r="F272" s="573" t="s">
        <v>653</v>
      </c>
      <c r="G272" s="573" t="s">
        <v>666</v>
      </c>
      <c r="H272" s="573" t="s">
        <v>650</v>
      </c>
      <c r="I272" s="573" t="s">
        <v>671</v>
      </c>
      <c r="J272" s="573" t="s">
        <v>671</v>
      </c>
      <c r="K272" s="573" t="s">
        <v>670</v>
      </c>
      <c r="L272" s="573" t="s">
        <v>657</v>
      </c>
      <c r="M272" s="573" t="s">
        <v>658</v>
      </c>
      <c r="N272" s="573" t="s">
        <v>659</v>
      </c>
      <c r="O272" s="573" t="s">
        <v>659</v>
      </c>
      <c r="P272" s="573" t="s">
        <v>660</v>
      </c>
      <c r="Q272" s="573" t="s">
        <v>651</v>
      </c>
      <c r="R272" s="573" t="s">
        <v>703</v>
      </c>
      <c r="S272" s="593" t="e">
        <f>IF(VLOOKUP($X272,'Table 3D'!$B$10:$G$53,'Table 3D'!M$1,0)="","",VLOOKUP($X272,'Table 3D'!$B$10:$G$53,'Table 3D'!M$1,0))</f>
        <v>#N/A</v>
      </c>
      <c r="T272" s="593" t="e">
        <f>IF(VLOOKUP($X272,'Table 3D'!$B$10:$G$53,'Table 3D'!N$1,0)="","",VLOOKUP($X272,'Table 3D'!$B$10:$G$53,'Table 3D'!N$1,0))</f>
        <v>#N/A</v>
      </c>
      <c r="U272" s="593" t="e">
        <f>IF(VLOOKUP($X272,'Table 3D'!$B$10:$G$53,'Table 3D'!O$1,0)="","",VLOOKUP($X272,'Table 3D'!$B$10:$G$53,'Table 3D'!O$1,0))</f>
        <v>#N/A</v>
      </c>
      <c r="V272" s="593" t="e">
        <f>IF(VLOOKUP($X272,'Table 3D'!$B$10:$G$53,'Table 3D'!P$1,0)="","",VLOOKUP($X272,'Table 3D'!$B$10:$G$53,'Table 3D'!P$1,0))</f>
        <v>#N/A</v>
      </c>
      <c r="W272" s="573"/>
      <c r="X272" s="573" t="str">
        <f t="shared" si="3"/>
        <v>A.N.@@._Z.S1313._Z.C.A.F.F.T.S.V._T._T.XDC.N.EDP3</v>
      </c>
      <c r="Y272" s="573"/>
      <c r="Z272" s="573"/>
      <c r="AA272" s="578" t="str">
        <f>IFERROR(+IF(X272=VLOOKUP(X272,'Table 3D'!$B$10:$B$53,1,0),"OK","check!!!!"),"check!!!!")</f>
        <v>check!!!!</v>
      </c>
      <c r="AB272" s="582" t="str">
        <f>IF('Table 3D'!B$12=X272,"ok","check!!!!")</f>
        <v>check!!!!</v>
      </c>
      <c r="AC272" s="579"/>
    </row>
    <row r="273" spans="1:29">
      <c r="A273" s="573" t="s">
        <v>650</v>
      </c>
      <c r="B273" s="573" t="s">
        <v>651</v>
      </c>
      <c r="C273" s="573" t="s">
        <v>652</v>
      </c>
      <c r="D273" s="573" t="s">
        <v>653</v>
      </c>
      <c r="E273" s="573" t="s">
        <v>664</v>
      </c>
      <c r="F273" s="573" t="s">
        <v>653</v>
      </c>
      <c r="G273" s="573" t="s">
        <v>666</v>
      </c>
      <c r="H273" s="573" t="s">
        <v>650</v>
      </c>
      <c r="I273" s="573" t="s">
        <v>671</v>
      </c>
      <c r="J273" s="573" t="s">
        <v>672</v>
      </c>
      <c r="K273" s="573" t="s">
        <v>670</v>
      </c>
      <c r="L273" s="573" t="s">
        <v>657</v>
      </c>
      <c r="M273" s="573" t="s">
        <v>658</v>
      </c>
      <c r="N273" s="573" t="s">
        <v>659</v>
      </c>
      <c r="O273" s="573" t="s">
        <v>659</v>
      </c>
      <c r="P273" s="573" t="s">
        <v>660</v>
      </c>
      <c r="Q273" s="573" t="s">
        <v>651</v>
      </c>
      <c r="R273" s="573" t="s">
        <v>703</v>
      </c>
      <c r="S273" s="593" t="e">
        <f>IF(VLOOKUP($X273,'Table 3D'!$B$10:$G$53,'Table 3D'!M$1,0)="","",VLOOKUP($X273,'Table 3D'!$B$10:$G$53,'Table 3D'!M$1,0))</f>
        <v>#N/A</v>
      </c>
      <c r="T273" s="593" t="e">
        <f>IF(VLOOKUP($X273,'Table 3D'!$B$10:$G$53,'Table 3D'!N$1,0)="","",VLOOKUP($X273,'Table 3D'!$B$10:$G$53,'Table 3D'!N$1,0))</f>
        <v>#N/A</v>
      </c>
      <c r="U273" s="593" t="e">
        <f>IF(VLOOKUP($X273,'Table 3D'!$B$10:$G$53,'Table 3D'!O$1,0)="","",VLOOKUP($X273,'Table 3D'!$B$10:$G$53,'Table 3D'!O$1,0))</f>
        <v>#N/A</v>
      </c>
      <c r="V273" s="593" t="e">
        <f>IF(VLOOKUP($X273,'Table 3D'!$B$10:$G$53,'Table 3D'!P$1,0)="","",VLOOKUP($X273,'Table 3D'!$B$10:$G$53,'Table 3D'!P$1,0))</f>
        <v>#N/A</v>
      </c>
      <c r="W273" s="573"/>
      <c r="X273" s="573" t="str">
        <f t="shared" si="3"/>
        <v>A.N.@@._Z.S1313._Z.C.A.F.F2.T.S.V._T._T.XDC.N.EDP3</v>
      </c>
      <c r="Y273" s="573"/>
      <c r="Z273" s="573"/>
      <c r="AA273" s="578" t="str">
        <f>IFERROR(+IF(X273=VLOOKUP(X273,'Table 3D'!$B$10:$B$53,1,0),"OK","check!!!!"),"check!!!!")</f>
        <v>check!!!!</v>
      </c>
      <c r="AB273" s="582" t="str">
        <f>IF('Table 3D'!B$13=X273,"ok","check!!!!")</f>
        <v>check!!!!</v>
      </c>
      <c r="AC273" s="579"/>
    </row>
    <row r="274" spans="1:29">
      <c r="A274" s="573" t="s">
        <v>650</v>
      </c>
      <c r="B274" s="573" t="s">
        <v>651</v>
      </c>
      <c r="C274" s="573" t="s">
        <v>652</v>
      </c>
      <c r="D274" s="573" t="s">
        <v>653</v>
      </c>
      <c r="E274" s="573" t="s">
        <v>664</v>
      </c>
      <c r="F274" s="573" t="s">
        <v>653</v>
      </c>
      <c r="G274" s="573" t="s">
        <v>666</v>
      </c>
      <c r="H274" s="573" t="s">
        <v>650</v>
      </c>
      <c r="I274" s="573" t="s">
        <v>671</v>
      </c>
      <c r="J274" s="573" t="s">
        <v>673</v>
      </c>
      <c r="K274" s="573" t="s">
        <v>670</v>
      </c>
      <c r="L274" s="573" t="s">
        <v>657</v>
      </c>
      <c r="M274" s="573" t="s">
        <v>658</v>
      </c>
      <c r="N274" s="573" t="s">
        <v>659</v>
      </c>
      <c r="O274" s="573" t="s">
        <v>659</v>
      </c>
      <c r="P274" s="573" t="s">
        <v>660</v>
      </c>
      <c r="Q274" s="573" t="s">
        <v>651</v>
      </c>
      <c r="R274" s="573" t="s">
        <v>703</v>
      </c>
      <c r="S274" s="593" t="e">
        <f>IF(VLOOKUP($X274,'Table 3D'!$B$10:$G$53,'Table 3D'!M$1,0)="","",VLOOKUP($X274,'Table 3D'!$B$10:$G$53,'Table 3D'!M$1,0))</f>
        <v>#N/A</v>
      </c>
      <c r="T274" s="593" t="e">
        <f>IF(VLOOKUP($X274,'Table 3D'!$B$10:$G$53,'Table 3D'!N$1,0)="","",VLOOKUP($X274,'Table 3D'!$B$10:$G$53,'Table 3D'!N$1,0))</f>
        <v>#N/A</v>
      </c>
      <c r="U274" s="593" t="e">
        <f>IF(VLOOKUP($X274,'Table 3D'!$B$10:$G$53,'Table 3D'!O$1,0)="","",VLOOKUP($X274,'Table 3D'!$B$10:$G$53,'Table 3D'!O$1,0))</f>
        <v>#N/A</v>
      </c>
      <c r="V274" s="593" t="e">
        <f>IF(VLOOKUP($X274,'Table 3D'!$B$10:$G$53,'Table 3D'!P$1,0)="","",VLOOKUP($X274,'Table 3D'!$B$10:$G$53,'Table 3D'!P$1,0))</f>
        <v>#N/A</v>
      </c>
      <c r="W274" s="573"/>
      <c r="X274" s="573" t="str">
        <f t="shared" si="3"/>
        <v>A.N.@@._Z.S1313._Z.C.A.F.F3.T.S.V._T._T.XDC.N.EDP3</v>
      </c>
      <c r="Y274" s="573"/>
      <c r="Z274" s="573"/>
      <c r="AA274" s="578" t="str">
        <f>IFERROR(+IF(X274=VLOOKUP(X274,'Table 3D'!$B$10:$B$53,1,0),"OK","check!!!!"),"check!!!!")</f>
        <v>check!!!!</v>
      </c>
      <c r="AB274" s="582" t="str">
        <f>IF('Table 3D'!B$14=X274,"ok","check!!!!")</f>
        <v>check!!!!</v>
      </c>
      <c r="AC274" s="579"/>
    </row>
    <row r="275" spans="1:29">
      <c r="A275" s="573" t="s">
        <v>650</v>
      </c>
      <c r="B275" s="573" t="s">
        <v>651</v>
      </c>
      <c r="C275" s="573" t="s">
        <v>652</v>
      </c>
      <c r="D275" s="573" t="s">
        <v>653</v>
      </c>
      <c r="E275" s="573" t="s">
        <v>664</v>
      </c>
      <c r="F275" s="573" t="s">
        <v>653</v>
      </c>
      <c r="G275" s="573" t="s">
        <v>666</v>
      </c>
      <c r="H275" s="573" t="s">
        <v>650</v>
      </c>
      <c r="I275" s="573" t="s">
        <v>671</v>
      </c>
      <c r="J275" s="573" t="s">
        <v>674</v>
      </c>
      <c r="K275" s="573" t="s">
        <v>670</v>
      </c>
      <c r="L275" s="573" t="s">
        <v>657</v>
      </c>
      <c r="M275" s="573" t="s">
        <v>658</v>
      </c>
      <c r="N275" s="573" t="s">
        <v>659</v>
      </c>
      <c r="O275" s="573" t="s">
        <v>659</v>
      </c>
      <c r="P275" s="573" t="s">
        <v>660</v>
      </c>
      <c r="Q275" s="573" t="s">
        <v>651</v>
      </c>
      <c r="R275" s="573" t="s">
        <v>703</v>
      </c>
      <c r="S275" s="593" t="e">
        <f>IF(VLOOKUP($X275,'Table 3D'!$B$10:$G$53,'Table 3D'!M$1,0)="","",VLOOKUP($X275,'Table 3D'!$B$10:$G$53,'Table 3D'!M$1,0))</f>
        <v>#N/A</v>
      </c>
      <c r="T275" s="593" t="e">
        <f>IF(VLOOKUP($X275,'Table 3D'!$B$10:$G$53,'Table 3D'!N$1,0)="","",VLOOKUP($X275,'Table 3D'!$B$10:$G$53,'Table 3D'!N$1,0))</f>
        <v>#N/A</v>
      </c>
      <c r="U275" s="593" t="e">
        <f>IF(VLOOKUP($X275,'Table 3D'!$B$10:$G$53,'Table 3D'!O$1,0)="","",VLOOKUP($X275,'Table 3D'!$B$10:$G$53,'Table 3D'!O$1,0))</f>
        <v>#N/A</v>
      </c>
      <c r="V275" s="593" t="e">
        <f>IF(VLOOKUP($X275,'Table 3D'!$B$10:$G$53,'Table 3D'!P$1,0)="","",VLOOKUP($X275,'Table 3D'!$B$10:$G$53,'Table 3D'!P$1,0))</f>
        <v>#N/A</v>
      </c>
      <c r="W275" s="573"/>
      <c r="X275" s="573" t="str">
        <f t="shared" si="3"/>
        <v>A.N.@@._Z.S1313._Z.C.A.F.F4.T.S.V._T._T.XDC.N.EDP3</v>
      </c>
      <c r="Y275" s="573"/>
      <c r="Z275" s="573"/>
      <c r="AA275" s="578" t="str">
        <f>IFERROR(+IF(X275=VLOOKUP(X275,'Table 3D'!$B$10:$B$53,1,0),"OK","check!!!!"),"check!!!!")</f>
        <v>check!!!!</v>
      </c>
      <c r="AB275" s="582" t="str">
        <f>IF('Table 3D'!B$15=X275,"ok","check!!!!")</f>
        <v>check!!!!</v>
      </c>
      <c r="AC275" s="579"/>
    </row>
    <row r="276" spans="1:29">
      <c r="A276" s="573" t="s">
        <v>650</v>
      </c>
      <c r="B276" s="573" t="s">
        <v>651</v>
      </c>
      <c r="C276" s="573" t="s">
        <v>652</v>
      </c>
      <c r="D276" s="573" t="s">
        <v>653</v>
      </c>
      <c r="E276" s="573" t="s">
        <v>664</v>
      </c>
      <c r="F276" s="573" t="s">
        <v>653</v>
      </c>
      <c r="G276" s="573" t="s">
        <v>666</v>
      </c>
      <c r="H276" s="573" t="s">
        <v>682</v>
      </c>
      <c r="I276" s="573" t="s">
        <v>671</v>
      </c>
      <c r="J276" s="573" t="s">
        <v>674</v>
      </c>
      <c r="K276" s="573" t="s">
        <v>670</v>
      </c>
      <c r="L276" s="573" t="s">
        <v>657</v>
      </c>
      <c r="M276" s="573" t="s">
        <v>658</v>
      </c>
      <c r="N276" s="573" t="s">
        <v>659</v>
      </c>
      <c r="O276" s="573" t="s">
        <v>659</v>
      </c>
      <c r="P276" s="573" t="s">
        <v>660</v>
      </c>
      <c r="Q276" s="573" t="s">
        <v>651</v>
      </c>
      <c r="R276" s="573" t="s">
        <v>703</v>
      </c>
      <c r="S276" s="593" t="e">
        <f>IF(VLOOKUP($X276,'Table 3D'!$B$10:$G$53,'Table 3D'!M$1,0)="","",VLOOKUP($X276,'Table 3D'!$B$10:$G$53,'Table 3D'!M$1,0))</f>
        <v>#N/A</v>
      </c>
      <c r="T276" s="593" t="e">
        <f>IF(VLOOKUP($X276,'Table 3D'!$B$10:$G$53,'Table 3D'!N$1,0)="","",VLOOKUP($X276,'Table 3D'!$B$10:$G$53,'Table 3D'!N$1,0))</f>
        <v>#N/A</v>
      </c>
      <c r="U276" s="593" t="e">
        <f>IF(VLOOKUP($X276,'Table 3D'!$B$10:$G$53,'Table 3D'!O$1,0)="","",VLOOKUP($X276,'Table 3D'!$B$10:$G$53,'Table 3D'!O$1,0))</f>
        <v>#N/A</v>
      </c>
      <c r="V276" s="593" t="e">
        <f>IF(VLOOKUP($X276,'Table 3D'!$B$10:$G$53,'Table 3D'!P$1,0)="","",VLOOKUP($X276,'Table 3D'!$B$10:$G$53,'Table 3D'!P$1,0))</f>
        <v>#N/A</v>
      </c>
      <c r="W276" s="573"/>
      <c r="X276" s="573" t="str">
        <f t="shared" si="3"/>
        <v>A.N.@@._Z.S1313._Z.C.AI.F.F4.T.S.V._T._T.XDC.N.EDP3</v>
      </c>
      <c r="Y276" s="573"/>
      <c r="Z276" s="573"/>
      <c r="AA276" s="578" t="str">
        <f>IFERROR(+IF(X276=VLOOKUP(X276,'Table 3D'!$B$10:$B$53,1,0),"OK","check!!!!"),"check!!!!")</f>
        <v>check!!!!</v>
      </c>
      <c r="AB276" s="582" t="str">
        <f>IF('Table 3D'!B$16=X276,"ok","check!!!!")</f>
        <v>check!!!!</v>
      </c>
      <c r="AC276" s="579"/>
    </row>
    <row r="277" spans="1:29">
      <c r="A277" s="573" t="s">
        <v>650</v>
      </c>
      <c r="B277" s="573" t="s">
        <v>651</v>
      </c>
      <c r="C277" s="573" t="s">
        <v>652</v>
      </c>
      <c r="D277" s="573" t="s">
        <v>653</v>
      </c>
      <c r="E277" s="573" t="s">
        <v>664</v>
      </c>
      <c r="F277" s="573" t="s">
        <v>653</v>
      </c>
      <c r="G277" s="573" t="s">
        <v>666</v>
      </c>
      <c r="H277" s="573" t="s">
        <v>683</v>
      </c>
      <c r="I277" s="573" t="s">
        <v>671</v>
      </c>
      <c r="J277" s="573" t="s">
        <v>674</v>
      </c>
      <c r="K277" s="573" t="s">
        <v>670</v>
      </c>
      <c r="L277" s="573" t="s">
        <v>657</v>
      </c>
      <c r="M277" s="573" t="s">
        <v>658</v>
      </c>
      <c r="N277" s="573" t="s">
        <v>659</v>
      </c>
      <c r="O277" s="573" t="s">
        <v>659</v>
      </c>
      <c r="P277" s="573" t="s">
        <v>660</v>
      </c>
      <c r="Q277" s="573" t="s">
        <v>651</v>
      </c>
      <c r="R277" s="573" t="s">
        <v>703</v>
      </c>
      <c r="S277" s="593" t="e">
        <f>IF(VLOOKUP($X277,'Table 3D'!$B$10:$G$53,'Table 3D'!M$1,0)="","",VLOOKUP($X277,'Table 3D'!$B$10:$G$53,'Table 3D'!M$1,0))</f>
        <v>#N/A</v>
      </c>
      <c r="T277" s="593" t="e">
        <f>IF(VLOOKUP($X277,'Table 3D'!$B$10:$G$53,'Table 3D'!N$1,0)="","",VLOOKUP($X277,'Table 3D'!$B$10:$G$53,'Table 3D'!N$1,0))</f>
        <v>#N/A</v>
      </c>
      <c r="U277" s="593" t="e">
        <f>IF(VLOOKUP($X277,'Table 3D'!$B$10:$G$53,'Table 3D'!O$1,0)="","",VLOOKUP($X277,'Table 3D'!$B$10:$G$53,'Table 3D'!O$1,0))</f>
        <v>#N/A</v>
      </c>
      <c r="V277" s="593" t="e">
        <f>IF(VLOOKUP($X277,'Table 3D'!$B$10:$G$53,'Table 3D'!P$1,0)="","",VLOOKUP($X277,'Table 3D'!$B$10:$G$53,'Table 3D'!P$1,0))</f>
        <v>#N/A</v>
      </c>
      <c r="W277" s="573"/>
      <c r="X277" s="573" t="str">
        <f t="shared" si="3"/>
        <v>A.N.@@._Z.S1313._Z.C.AD.F.F4.T.S.V._T._T.XDC.N.EDP3</v>
      </c>
      <c r="Y277" s="573"/>
      <c r="Z277" s="573"/>
      <c r="AA277" s="578" t="str">
        <f>IFERROR(+IF(X277=VLOOKUP(X277,'Table 3D'!$B$10:$B$53,1,0),"OK","check!!!!"),"check!!!!")</f>
        <v>check!!!!</v>
      </c>
      <c r="AB277" s="582" t="str">
        <f>IF('Table 3D'!B$17=X277,"ok","check!!!!")</f>
        <v>check!!!!</v>
      </c>
      <c r="AC277" s="579"/>
    </row>
    <row r="278" spans="1:29">
      <c r="A278" s="573" t="s">
        <v>650</v>
      </c>
      <c r="B278" s="573" t="s">
        <v>651</v>
      </c>
      <c r="C278" s="573" t="s">
        <v>652</v>
      </c>
      <c r="D278" s="573" t="s">
        <v>653</v>
      </c>
      <c r="E278" s="573" t="s">
        <v>664</v>
      </c>
      <c r="F278" s="573" t="s">
        <v>653</v>
      </c>
      <c r="G278" s="573" t="s">
        <v>666</v>
      </c>
      <c r="H278" s="573" t="s">
        <v>650</v>
      </c>
      <c r="I278" s="573" t="s">
        <v>671</v>
      </c>
      <c r="J278" s="573" t="s">
        <v>674</v>
      </c>
      <c r="K278" s="573" t="s">
        <v>657</v>
      </c>
      <c r="L278" s="573" t="s">
        <v>657</v>
      </c>
      <c r="M278" s="573" t="s">
        <v>658</v>
      </c>
      <c r="N278" s="573" t="s">
        <v>659</v>
      </c>
      <c r="O278" s="573" t="s">
        <v>659</v>
      </c>
      <c r="P278" s="573" t="s">
        <v>660</v>
      </c>
      <c r="Q278" s="573" t="s">
        <v>651</v>
      </c>
      <c r="R278" s="573" t="s">
        <v>703</v>
      </c>
      <c r="S278" s="593" t="e">
        <f>IF(VLOOKUP($X278,'Table 3D'!$B$10:$G$53,'Table 3D'!M$1,0)="","",VLOOKUP($X278,'Table 3D'!$B$10:$G$53,'Table 3D'!M$1,0))</f>
        <v>#N/A</v>
      </c>
      <c r="T278" s="593" t="e">
        <f>IF(VLOOKUP($X278,'Table 3D'!$B$10:$G$53,'Table 3D'!N$1,0)="","",VLOOKUP($X278,'Table 3D'!$B$10:$G$53,'Table 3D'!N$1,0))</f>
        <v>#N/A</v>
      </c>
      <c r="U278" s="593" t="e">
        <f>IF(VLOOKUP($X278,'Table 3D'!$B$10:$G$53,'Table 3D'!O$1,0)="","",VLOOKUP($X278,'Table 3D'!$B$10:$G$53,'Table 3D'!O$1,0))</f>
        <v>#N/A</v>
      </c>
      <c r="V278" s="593" t="e">
        <f>IF(VLOOKUP($X278,'Table 3D'!$B$10:$G$53,'Table 3D'!P$1,0)="","",VLOOKUP($X278,'Table 3D'!$B$10:$G$53,'Table 3D'!P$1,0))</f>
        <v>#N/A</v>
      </c>
      <c r="W278" s="573"/>
      <c r="X278" s="573" t="str">
        <f t="shared" si="3"/>
        <v>A.N.@@._Z.S1313._Z.C.A.F.F4.S.S.V._T._T.XDC.N.EDP3</v>
      </c>
      <c r="Y278" s="573"/>
      <c r="Z278" s="573"/>
      <c r="AA278" s="578" t="str">
        <f>IFERROR(+IF(X278=VLOOKUP(X278,'Table 3D'!$B$10:$B$53,1,0),"OK","check!!!!"),"check!!!!")</f>
        <v>check!!!!</v>
      </c>
      <c r="AB278" s="582" t="str">
        <f>IF('Table 3D'!B$18=X278,"ok","check!!!!")</f>
        <v>check!!!!</v>
      </c>
      <c r="AC278" s="579"/>
    </row>
    <row r="279" spans="1:29">
      <c r="A279" s="573" t="s">
        <v>650</v>
      </c>
      <c r="B279" s="573" t="s">
        <v>651</v>
      </c>
      <c r="C279" s="573" t="s">
        <v>652</v>
      </c>
      <c r="D279" s="573" t="s">
        <v>653</v>
      </c>
      <c r="E279" s="573" t="s">
        <v>664</v>
      </c>
      <c r="F279" s="573" t="s">
        <v>653</v>
      </c>
      <c r="G279" s="573" t="s">
        <v>666</v>
      </c>
      <c r="H279" s="573" t="s">
        <v>650</v>
      </c>
      <c r="I279" s="573" t="s">
        <v>671</v>
      </c>
      <c r="J279" s="573" t="s">
        <v>674</v>
      </c>
      <c r="K279" s="573" t="s">
        <v>667</v>
      </c>
      <c r="L279" s="573" t="s">
        <v>657</v>
      </c>
      <c r="M279" s="573" t="s">
        <v>658</v>
      </c>
      <c r="N279" s="573" t="s">
        <v>659</v>
      </c>
      <c r="O279" s="573" t="s">
        <v>659</v>
      </c>
      <c r="P279" s="573" t="s">
        <v>660</v>
      </c>
      <c r="Q279" s="573" t="s">
        <v>651</v>
      </c>
      <c r="R279" s="573" t="s">
        <v>703</v>
      </c>
      <c r="S279" s="593" t="e">
        <f>IF(VLOOKUP($X279,'Table 3D'!$B$10:$G$53,'Table 3D'!M$1,0)="","",VLOOKUP($X279,'Table 3D'!$B$10:$G$53,'Table 3D'!M$1,0))</f>
        <v>#N/A</v>
      </c>
      <c r="T279" s="593" t="e">
        <f>IF(VLOOKUP($X279,'Table 3D'!$B$10:$G$53,'Table 3D'!N$1,0)="","",VLOOKUP($X279,'Table 3D'!$B$10:$G$53,'Table 3D'!N$1,0))</f>
        <v>#N/A</v>
      </c>
      <c r="U279" s="593" t="e">
        <f>IF(VLOOKUP($X279,'Table 3D'!$B$10:$G$53,'Table 3D'!O$1,0)="","",VLOOKUP($X279,'Table 3D'!$B$10:$G$53,'Table 3D'!O$1,0))</f>
        <v>#N/A</v>
      </c>
      <c r="V279" s="593" t="e">
        <f>IF(VLOOKUP($X279,'Table 3D'!$B$10:$G$53,'Table 3D'!P$1,0)="","",VLOOKUP($X279,'Table 3D'!$B$10:$G$53,'Table 3D'!P$1,0))</f>
        <v>#N/A</v>
      </c>
      <c r="W279" s="573"/>
      <c r="X279" s="573" t="str">
        <f t="shared" si="3"/>
        <v>A.N.@@._Z.S1313._Z.C.A.F.F4.L.S.V._T._T.XDC.N.EDP3</v>
      </c>
      <c r="Y279" s="573"/>
      <c r="Z279" s="573"/>
      <c r="AA279" s="578" t="str">
        <f>IFERROR(+IF(X279=VLOOKUP(X279,'Table 3D'!$B$10:$B$53,1,0),"OK","check!!!!"),"check!!!!")</f>
        <v>check!!!!</v>
      </c>
      <c r="AB279" s="582" t="str">
        <f>IF('Table 3D'!B$19=X279,"ok","check!!!!")</f>
        <v>check!!!!</v>
      </c>
      <c r="AC279" s="579"/>
    </row>
    <row r="280" spans="1:29">
      <c r="A280" s="573" t="s">
        <v>650</v>
      </c>
      <c r="B280" s="573" t="s">
        <v>651</v>
      </c>
      <c r="C280" s="573" t="s">
        <v>652</v>
      </c>
      <c r="D280" s="573" t="s">
        <v>653</v>
      </c>
      <c r="E280" s="573" t="s">
        <v>664</v>
      </c>
      <c r="F280" s="573" t="s">
        <v>653</v>
      </c>
      <c r="G280" s="573" t="s">
        <v>666</v>
      </c>
      <c r="H280" s="573" t="s">
        <v>682</v>
      </c>
      <c r="I280" s="573" t="s">
        <v>671</v>
      </c>
      <c r="J280" s="573" t="s">
        <v>674</v>
      </c>
      <c r="K280" s="573" t="s">
        <v>667</v>
      </c>
      <c r="L280" s="573" t="s">
        <v>657</v>
      </c>
      <c r="M280" s="573" t="s">
        <v>658</v>
      </c>
      <c r="N280" s="573" t="s">
        <v>659</v>
      </c>
      <c r="O280" s="573" t="s">
        <v>659</v>
      </c>
      <c r="P280" s="573" t="s">
        <v>660</v>
      </c>
      <c r="Q280" s="573" t="s">
        <v>651</v>
      </c>
      <c r="R280" s="573" t="s">
        <v>703</v>
      </c>
      <c r="S280" s="593" t="e">
        <f>IF(VLOOKUP($X280,'Table 3D'!$B$10:$G$53,'Table 3D'!M$1,0)="","",VLOOKUP($X280,'Table 3D'!$B$10:$G$53,'Table 3D'!M$1,0))</f>
        <v>#N/A</v>
      </c>
      <c r="T280" s="593" t="e">
        <f>IF(VLOOKUP($X280,'Table 3D'!$B$10:$G$53,'Table 3D'!N$1,0)="","",VLOOKUP($X280,'Table 3D'!$B$10:$G$53,'Table 3D'!N$1,0))</f>
        <v>#N/A</v>
      </c>
      <c r="U280" s="593" t="e">
        <f>IF(VLOOKUP($X280,'Table 3D'!$B$10:$G$53,'Table 3D'!O$1,0)="","",VLOOKUP($X280,'Table 3D'!$B$10:$G$53,'Table 3D'!O$1,0))</f>
        <v>#N/A</v>
      </c>
      <c r="V280" s="593" t="e">
        <f>IF(VLOOKUP($X280,'Table 3D'!$B$10:$G$53,'Table 3D'!P$1,0)="","",VLOOKUP($X280,'Table 3D'!$B$10:$G$53,'Table 3D'!P$1,0))</f>
        <v>#N/A</v>
      </c>
      <c r="W280" s="573"/>
      <c r="X280" s="573" t="str">
        <f t="shared" si="3"/>
        <v>A.N.@@._Z.S1313._Z.C.AI.F.F4.L.S.V._T._T.XDC.N.EDP3</v>
      </c>
      <c r="Y280" s="573"/>
      <c r="Z280" s="573"/>
      <c r="AA280" s="578" t="str">
        <f>IFERROR(+IF(X280=VLOOKUP(X280,'Table 3D'!$B$10:$B$53,1,0),"OK","check!!!!"),"check!!!!")</f>
        <v>check!!!!</v>
      </c>
      <c r="AB280" s="582" t="str">
        <f>IF('Table 3D'!B$20=X280,"ok","check!!!!")</f>
        <v>check!!!!</v>
      </c>
      <c r="AC280" s="579"/>
    </row>
    <row r="281" spans="1:29">
      <c r="A281" s="573" t="s">
        <v>650</v>
      </c>
      <c r="B281" s="573" t="s">
        <v>651</v>
      </c>
      <c r="C281" s="573" t="s">
        <v>652</v>
      </c>
      <c r="D281" s="573" t="s">
        <v>653</v>
      </c>
      <c r="E281" s="573" t="s">
        <v>664</v>
      </c>
      <c r="F281" s="573" t="s">
        <v>653</v>
      </c>
      <c r="G281" s="573" t="s">
        <v>666</v>
      </c>
      <c r="H281" s="573" t="s">
        <v>683</v>
      </c>
      <c r="I281" s="573" t="s">
        <v>671</v>
      </c>
      <c r="J281" s="573" t="s">
        <v>674</v>
      </c>
      <c r="K281" s="573" t="s">
        <v>667</v>
      </c>
      <c r="L281" s="573" t="s">
        <v>657</v>
      </c>
      <c r="M281" s="573" t="s">
        <v>658</v>
      </c>
      <c r="N281" s="573" t="s">
        <v>659</v>
      </c>
      <c r="O281" s="573" t="s">
        <v>659</v>
      </c>
      <c r="P281" s="573" t="s">
        <v>660</v>
      </c>
      <c r="Q281" s="573" t="s">
        <v>651</v>
      </c>
      <c r="R281" s="573" t="s">
        <v>703</v>
      </c>
      <c r="S281" s="593" t="e">
        <f>IF(VLOOKUP($X281,'Table 3D'!$B$10:$G$53,'Table 3D'!M$1,0)="","",VLOOKUP($X281,'Table 3D'!$B$10:$G$53,'Table 3D'!M$1,0))</f>
        <v>#N/A</v>
      </c>
      <c r="T281" s="593" t="e">
        <f>IF(VLOOKUP($X281,'Table 3D'!$B$10:$G$53,'Table 3D'!N$1,0)="","",VLOOKUP($X281,'Table 3D'!$B$10:$G$53,'Table 3D'!N$1,0))</f>
        <v>#N/A</v>
      </c>
      <c r="U281" s="593" t="e">
        <f>IF(VLOOKUP($X281,'Table 3D'!$B$10:$G$53,'Table 3D'!O$1,0)="","",VLOOKUP($X281,'Table 3D'!$B$10:$G$53,'Table 3D'!O$1,0))</f>
        <v>#N/A</v>
      </c>
      <c r="V281" s="593" t="e">
        <f>IF(VLOOKUP($X281,'Table 3D'!$B$10:$G$53,'Table 3D'!P$1,0)="","",VLOOKUP($X281,'Table 3D'!$B$10:$G$53,'Table 3D'!P$1,0))</f>
        <v>#N/A</v>
      </c>
      <c r="W281" s="573"/>
      <c r="X281" s="573" t="str">
        <f t="shared" si="3"/>
        <v>A.N.@@._Z.S1313._Z.C.AD.F.F4.L.S.V._T._T.XDC.N.EDP3</v>
      </c>
      <c r="Y281" s="573"/>
      <c r="Z281" s="573"/>
      <c r="AA281" s="578" t="str">
        <f>IFERROR(+IF(X281=VLOOKUP(X281,'Table 3D'!$B$10:$B$53,1,0),"OK","check!!!!"),"check!!!!")</f>
        <v>check!!!!</v>
      </c>
      <c r="AB281" s="582" t="str">
        <f>IF('Table 3D'!B$21=X281,"ok","check!!!!")</f>
        <v>check!!!!</v>
      </c>
      <c r="AC281" s="579"/>
    </row>
    <row r="282" spans="1:29">
      <c r="A282" s="573" t="s">
        <v>650</v>
      </c>
      <c r="B282" s="573" t="s">
        <v>651</v>
      </c>
      <c r="C282" s="573" t="s">
        <v>652</v>
      </c>
      <c r="D282" s="573" t="s">
        <v>653</v>
      </c>
      <c r="E282" s="573" t="s">
        <v>664</v>
      </c>
      <c r="F282" s="573" t="s">
        <v>653</v>
      </c>
      <c r="G282" s="573" t="s">
        <v>666</v>
      </c>
      <c r="H282" s="573" t="s">
        <v>650</v>
      </c>
      <c r="I282" s="573" t="s">
        <v>671</v>
      </c>
      <c r="J282" s="573" t="s">
        <v>684</v>
      </c>
      <c r="K282" s="573" t="s">
        <v>670</v>
      </c>
      <c r="L282" s="573" t="s">
        <v>657</v>
      </c>
      <c r="M282" s="573" t="s">
        <v>658</v>
      </c>
      <c r="N282" s="573" t="s">
        <v>659</v>
      </c>
      <c r="O282" s="573" t="s">
        <v>659</v>
      </c>
      <c r="P282" s="573" t="s">
        <v>660</v>
      </c>
      <c r="Q282" s="573" t="s">
        <v>651</v>
      </c>
      <c r="R282" s="573" t="s">
        <v>703</v>
      </c>
      <c r="S282" s="593" t="e">
        <f>IF(VLOOKUP($X282,'Table 3D'!$B$10:$G$53,'Table 3D'!M$1,0)="","",VLOOKUP($X282,'Table 3D'!$B$10:$G$53,'Table 3D'!M$1,0))</f>
        <v>#N/A</v>
      </c>
      <c r="T282" s="593" t="e">
        <f>IF(VLOOKUP($X282,'Table 3D'!$B$10:$G$53,'Table 3D'!N$1,0)="","",VLOOKUP($X282,'Table 3D'!$B$10:$G$53,'Table 3D'!N$1,0))</f>
        <v>#N/A</v>
      </c>
      <c r="U282" s="593" t="e">
        <f>IF(VLOOKUP($X282,'Table 3D'!$B$10:$G$53,'Table 3D'!O$1,0)="","",VLOOKUP($X282,'Table 3D'!$B$10:$G$53,'Table 3D'!O$1,0))</f>
        <v>#N/A</v>
      </c>
      <c r="V282" s="593" t="e">
        <f>IF(VLOOKUP($X282,'Table 3D'!$B$10:$G$53,'Table 3D'!P$1,0)="","",VLOOKUP($X282,'Table 3D'!$B$10:$G$53,'Table 3D'!P$1,0))</f>
        <v>#N/A</v>
      </c>
      <c r="W282" s="573"/>
      <c r="X282" s="573" t="str">
        <f t="shared" si="3"/>
        <v>A.N.@@._Z.S1313._Z.C.A.F.F5.T.S.V._T._T.XDC.N.EDP3</v>
      </c>
      <c r="Y282" s="573"/>
      <c r="Z282" s="573"/>
      <c r="AA282" s="578" t="str">
        <f>IFERROR(+IF(X282=VLOOKUP(X282,'Table 3D'!$B$10:$B$53,1,0),"OK","check!!!!"),"check!!!!")</f>
        <v>check!!!!</v>
      </c>
      <c r="AB282" s="582" t="str">
        <f>IF('Table 3D'!B$22=X282,"ok","check!!!!")</f>
        <v>check!!!!</v>
      </c>
      <c r="AC282" s="579"/>
    </row>
    <row r="283" spans="1:29">
      <c r="A283" s="573" t="s">
        <v>650</v>
      </c>
      <c r="B283" s="573" t="s">
        <v>651</v>
      </c>
      <c r="C283" s="573" t="s">
        <v>652</v>
      </c>
      <c r="D283" s="573" t="s">
        <v>653</v>
      </c>
      <c r="E283" s="573" t="s">
        <v>664</v>
      </c>
      <c r="F283" s="573" t="s">
        <v>653</v>
      </c>
      <c r="G283" s="573" t="s">
        <v>666</v>
      </c>
      <c r="H283" s="573" t="s">
        <v>650</v>
      </c>
      <c r="I283" s="573" t="s">
        <v>671</v>
      </c>
      <c r="J283" s="573" t="s">
        <v>704</v>
      </c>
      <c r="K283" s="573" t="s">
        <v>670</v>
      </c>
      <c r="L283" s="573" t="s">
        <v>657</v>
      </c>
      <c r="M283" s="573" t="s">
        <v>658</v>
      </c>
      <c r="N283" s="573" t="s">
        <v>659</v>
      </c>
      <c r="O283" s="573" t="s">
        <v>659</v>
      </c>
      <c r="P283" s="573" t="s">
        <v>660</v>
      </c>
      <c r="Q283" s="573" t="s">
        <v>651</v>
      </c>
      <c r="R283" s="573" t="s">
        <v>703</v>
      </c>
      <c r="S283" s="593" t="e">
        <f>IF(VLOOKUP($X283,'Table 3D'!$B$10:$G$53,'Table 3D'!M$1,0)="","",VLOOKUP($X283,'Table 3D'!$B$10:$G$53,'Table 3D'!M$1,0))</f>
        <v>#N/A</v>
      </c>
      <c r="T283" s="593" t="e">
        <f>IF(VLOOKUP($X283,'Table 3D'!$B$10:$G$53,'Table 3D'!N$1,0)="","",VLOOKUP($X283,'Table 3D'!$B$10:$G$53,'Table 3D'!N$1,0))</f>
        <v>#N/A</v>
      </c>
      <c r="U283" s="593" t="e">
        <f>IF(VLOOKUP($X283,'Table 3D'!$B$10:$G$53,'Table 3D'!O$1,0)="","",VLOOKUP($X283,'Table 3D'!$B$10:$G$53,'Table 3D'!O$1,0))</f>
        <v>#N/A</v>
      </c>
      <c r="V283" s="593" t="e">
        <f>IF(VLOOKUP($X283,'Table 3D'!$B$10:$G$53,'Table 3D'!P$1,0)="","",VLOOKUP($X283,'Table 3D'!$B$10:$G$53,'Table 3D'!P$1,0))</f>
        <v>#N/A</v>
      </c>
      <c r="W283" s="573"/>
      <c r="X283" s="573" t="str">
        <f t="shared" si="3"/>
        <v>A.N.@@._Z.S1313._Z.C.A.F.F5PN.T.S.V._T._T.XDC.N.EDP3</v>
      </c>
      <c r="Y283" s="573"/>
      <c r="Z283" s="573"/>
      <c r="AA283" s="578" t="str">
        <f>IFERROR(+IF(X283=VLOOKUP(X283,'Table 3D'!$B$10:$B$53,1,0),"OK","check!!!!"),"check!!!!")</f>
        <v>check!!!!</v>
      </c>
      <c r="AB283" s="582" t="str">
        <f>IF('Table 3D'!B$23=X283,"ok","check!!!!")</f>
        <v>check!!!!</v>
      </c>
      <c r="AC283" s="579"/>
    </row>
    <row r="284" spans="1:29">
      <c r="A284" s="573" t="s">
        <v>650</v>
      </c>
      <c r="B284" s="573" t="s">
        <v>651</v>
      </c>
      <c r="C284" s="573" t="s">
        <v>652</v>
      </c>
      <c r="D284" s="573" t="s">
        <v>653</v>
      </c>
      <c r="E284" s="573" t="s">
        <v>664</v>
      </c>
      <c r="F284" s="573" t="s">
        <v>653</v>
      </c>
      <c r="G284" s="573" t="s">
        <v>666</v>
      </c>
      <c r="H284" s="573" t="s">
        <v>650</v>
      </c>
      <c r="I284" s="573" t="s">
        <v>671</v>
      </c>
      <c r="J284" s="573" t="s">
        <v>705</v>
      </c>
      <c r="K284" s="573" t="s">
        <v>670</v>
      </c>
      <c r="L284" s="573" t="s">
        <v>657</v>
      </c>
      <c r="M284" s="573" t="s">
        <v>658</v>
      </c>
      <c r="N284" s="573" t="s">
        <v>659</v>
      </c>
      <c r="O284" s="573" t="s">
        <v>659</v>
      </c>
      <c r="P284" s="573" t="s">
        <v>660</v>
      </c>
      <c r="Q284" s="573" t="s">
        <v>651</v>
      </c>
      <c r="R284" s="573" t="s">
        <v>703</v>
      </c>
      <c r="S284" s="593" t="e">
        <f>IF(VLOOKUP($X284,'Table 3D'!$B$10:$G$53,'Table 3D'!M$1,0)="","",VLOOKUP($X284,'Table 3D'!$B$10:$G$53,'Table 3D'!M$1,0))</f>
        <v>#N/A</v>
      </c>
      <c r="T284" s="593" t="e">
        <f>IF(VLOOKUP($X284,'Table 3D'!$B$10:$G$53,'Table 3D'!N$1,0)="","",VLOOKUP($X284,'Table 3D'!$B$10:$G$53,'Table 3D'!N$1,0))</f>
        <v>#N/A</v>
      </c>
      <c r="U284" s="593" t="e">
        <f>IF(VLOOKUP($X284,'Table 3D'!$B$10:$G$53,'Table 3D'!O$1,0)="","",VLOOKUP($X284,'Table 3D'!$B$10:$G$53,'Table 3D'!O$1,0))</f>
        <v>#N/A</v>
      </c>
      <c r="V284" s="593" t="e">
        <f>IF(VLOOKUP($X284,'Table 3D'!$B$10:$G$53,'Table 3D'!P$1,0)="","",VLOOKUP($X284,'Table 3D'!$B$10:$G$53,'Table 3D'!P$1,0))</f>
        <v>#N/A</v>
      </c>
      <c r="W284" s="573"/>
      <c r="X284" s="573" t="str">
        <f t="shared" si="3"/>
        <v>A.N.@@._Z.S1313._Z.C.A.F.F5OP.T.S.V._T._T.XDC.N.EDP3</v>
      </c>
      <c r="Y284" s="573"/>
      <c r="Z284" s="573"/>
      <c r="AA284" s="578" t="str">
        <f>IFERROR(+IF(X284=VLOOKUP(X284,'Table 3D'!$B$10:$B$53,1,0),"OK","check!!!!"),"check!!!!")</f>
        <v>check!!!!</v>
      </c>
      <c r="AB284" s="582" t="str">
        <f>IF('Table 3D'!B$24=X284,"ok","check!!!!")</f>
        <v>check!!!!</v>
      </c>
      <c r="AC284" s="579"/>
    </row>
    <row r="285" spans="1:29">
      <c r="A285" s="573" t="s">
        <v>650</v>
      </c>
      <c r="B285" s="573" t="s">
        <v>651</v>
      </c>
      <c r="C285" s="573" t="s">
        <v>652</v>
      </c>
      <c r="D285" s="573" t="s">
        <v>653</v>
      </c>
      <c r="E285" s="573" t="s">
        <v>664</v>
      </c>
      <c r="F285" s="573" t="s">
        <v>653</v>
      </c>
      <c r="G285" s="573" t="s">
        <v>666</v>
      </c>
      <c r="H285" s="573" t="s">
        <v>682</v>
      </c>
      <c r="I285" s="573" t="s">
        <v>671</v>
      </c>
      <c r="J285" s="573" t="s">
        <v>705</v>
      </c>
      <c r="K285" s="573" t="s">
        <v>670</v>
      </c>
      <c r="L285" s="573" t="s">
        <v>657</v>
      </c>
      <c r="M285" s="573" t="s">
        <v>658</v>
      </c>
      <c r="N285" s="573" t="s">
        <v>659</v>
      </c>
      <c r="O285" s="573" t="s">
        <v>659</v>
      </c>
      <c r="P285" s="573" t="s">
        <v>660</v>
      </c>
      <c r="Q285" s="573" t="s">
        <v>651</v>
      </c>
      <c r="R285" s="573" t="s">
        <v>703</v>
      </c>
      <c r="S285" s="593" t="e">
        <f>IF(VLOOKUP($X285,'Table 3D'!$B$10:$G$53,'Table 3D'!M$1,0)="","",VLOOKUP($X285,'Table 3D'!$B$10:$G$53,'Table 3D'!M$1,0))</f>
        <v>#N/A</v>
      </c>
      <c r="T285" s="593" t="e">
        <f>IF(VLOOKUP($X285,'Table 3D'!$B$10:$G$53,'Table 3D'!N$1,0)="","",VLOOKUP($X285,'Table 3D'!$B$10:$G$53,'Table 3D'!N$1,0))</f>
        <v>#N/A</v>
      </c>
      <c r="U285" s="593" t="e">
        <f>IF(VLOOKUP($X285,'Table 3D'!$B$10:$G$53,'Table 3D'!O$1,0)="","",VLOOKUP($X285,'Table 3D'!$B$10:$G$53,'Table 3D'!O$1,0))</f>
        <v>#N/A</v>
      </c>
      <c r="V285" s="593" t="e">
        <f>IF(VLOOKUP($X285,'Table 3D'!$B$10:$G$53,'Table 3D'!P$1,0)="","",VLOOKUP($X285,'Table 3D'!$B$10:$G$53,'Table 3D'!P$1,0))</f>
        <v>#N/A</v>
      </c>
      <c r="W285" s="573"/>
      <c r="X285" s="573" t="str">
        <f t="shared" si="3"/>
        <v>A.N.@@._Z.S1313._Z.C.AI.F.F5OP.T.S.V._T._T.XDC.N.EDP3</v>
      </c>
      <c r="Y285" s="573"/>
      <c r="Z285" s="573"/>
      <c r="AA285" s="578" t="str">
        <f>IFERROR(+IF(X285=VLOOKUP(X285,'Table 3D'!$B$10:$B$53,1,0),"OK","check!!!!"),"check!!!!")</f>
        <v>check!!!!</v>
      </c>
      <c r="AB285" s="582" t="str">
        <f>IF('Table 3D'!B$25=X285,"ok","check!!!!")</f>
        <v>check!!!!</v>
      </c>
      <c r="AC285" s="579"/>
    </row>
    <row r="286" spans="1:29">
      <c r="A286" s="573" t="s">
        <v>650</v>
      </c>
      <c r="B286" s="573" t="s">
        <v>651</v>
      </c>
      <c r="C286" s="573" t="s">
        <v>652</v>
      </c>
      <c r="D286" s="573" t="s">
        <v>653</v>
      </c>
      <c r="E286" s="573" t="s">
        <v>664</v>
      </c>
      <c r="F286" s="573" t="s">
        <v>653</v>
      </c>
      <c r="G286" s="573" t="s">
        <v>666</v>
      </c>
      <c r="H286" s="573" t="s">
        <v>683</v>
      </c>
      <c r="I286" s="573" t="s">
        <v>671</v>
      </c>
      <c r="J286" s="573" t="s">
        <v>705</v>
      </c>
      <c r="K286" s="573" t="s">
        <v>670</v>
      </c>
      <c r="L286" s="573" t="s">
        <v>657</v>
      </c>
      <c r="M286" s="573" t="s">
        <v>658</v>
      </c>
      <c r="N286" s="573" t="s">
        <v>659</v>
      </c>
      <c r="O286" s="573" t="s">
        <v>659</v>
      </c>
      <c r="P286" s="573" t="s">
        <v>660</v>
      </c>
      <c r="Q286" s="573" t="s">
        <v>651</v>
      </c>
      <c r="R286" s="573" t="s">
        <v>703</v>
      </c>
      <c r="S286" s="593" t="e">
        <f>IF(VLOOKUP($X286,'Table 3D'!$B$10:$G$53,'Table 3D'!M$1,0)="","",VLOOKUP($X286,'Table 3D'!$B$10:$G$53,'Table 3D'!M$1,0))</f>
        <v>#N/A</v>
      </c>
      <c r="T286" s="593" t="e">
        <f>IF(VLOOKUP($X286,'Table 3D'!$B$10:$G$53,'Table 3D'!N$1,0)="","",VLOOKUP($X286,'Table 3D'!$B$10:$G$53,'Table 3D'!N$1,0))</f>
        <v>#N/A</v>
      </c>
      <c r="U286" s="593" t="e">
        <f>IF(VLOOKUP($X286,'Table 3D'!$B$10:$G$53,'Table 3D'!O$1,0)="","",VLOOKUP($X286,'Table 3D'!$B$10:$G$53,'Table 3D'!O$1,0))</f>
        <v>#N/A</v>
      </c>
      <c r="V286" s="593" t="e">
        <f>IF(VLOOKUP($X286,'Table 3D'!$B$10:$G$53,'Table 3D'!P$1,0)="","",VLOOKUP($X286,'Table 3D'!$B$10:$G$53,'Table 3D'!P$1,0))</f>
        <v>#N/A</v>
      </c>
      <c r="W286" s="573"/>
      <c r="X286" s="573" t="str">
        <f t="shared" si="3"/>
        <v>A.N.@@._Z.S1313._Z.C.AD.F.F5OP.T.S.V._T._T.XDC.N.EDP3</v>
      </c>
      <c r="Y286" s="573"/>
      <c r="Z286" s="573"/>
      <c r="AA286" s="578" t="str">
        <f>IFERROR(+IF(X286=VLOOKUP(X286,'Table 3D'!$B$10:$B$53,1,0),"OK","check!!!!"),"check!!!!")</f>
        <v>check!!!!</v>
      </c>
      <c r="AB286" s="582" t="str">
        <f>IF('Table 3D'!B$26=X286,"ok","check!!!!")</f>
        <v>check!!!!</v>
      </c>
      <c r="AC286" s="579"/>
    </row>
    <row r="287" spans="1:29">
      <c r="A287" s="573" t="s">
        <v>650</v>
      </c>
      <c r="B287" s="573" t="s">
        <v>651</v>
      </c>
      <c r="C287" s="573" t="s">
        <v>652</v>
      </c>
      <c r="D287" s="573" t="s">
        <v>653</v>
      </c>
      <c r="E287" s="573" t="s">
        <v>664</v>
      </c>
      <c r="F287" s="573" t="s">
        <v>653</v>
      </c>
      <c r="G287" s="573" t="s">
        <v>666</v>
      </c>
      <c r="H287" s="573" t="s">
        <v>650</v>
      </c>
      <c r="I287" s="573" t="s">
        <v>671</v>
      </c>
      <c r="J287" s="573" t="s">
        <v>706</v>
      </c>
      <c r="K287" s="573" t="s">
        <v>670</v>
      </c>
      <c r="L287" s="573" t="s">
        <v>657</v>
      </c>
      <c r="M287" s="573" t="s">
        <v>658</v>
      </c>
      <c r="N287" s="573" t="s">
        <v>659</v>
      </c>
      <c r="O287" s="573" t="s">
        <v>659</v>
      </c>
      <c r="P287" s="573" t="s">
        <v>660</v>
      </c>
      <c r="Q287" s="573" t="s">
        <v>651</v>
      </c>
      <c r="R287" s="573" t="s">
        <v>703</v>
      </c>
      <c r="S287" s="593" t="e">
        <f>IF(VLOOKUP($X287,'Table 3D'!$B$10:$G$53,'Table 3D'!M$1,0)="","",VLOOKUP($X287,'Table 3D'!$B$10:$G$53,'Table 3D'!M$1,0))</f>
        <v>#N/A</v>
      </c>
      <c r="T287" s="593" t="e">
        <f>IF(VLOOKUP($X287,'Table 3D'!$B$10:$G$53,'Table 3D'!N$1,0)="","",VLOOKUP($X287,'Table 3D'!$B$10:$G$53,'Table 3D'!N$1,0))</f>
        <v>#N/A</v>
      </c>
      <c r="U287" s="593" t="e">
        <f>IF(VLOOKUP($X287,'Table 3D'!$B$10:$G$53,'Table 3D'!O$1,0)="","",VLOOKUP($X287,'Table 3D'!$B$10:$G$53,'Table 3D'!O$1,0))</f>
        <v>#N/A</v>
      </c>
      <c r="V287" s="593" t="e">
        <f>IF(VLOOKUP($X287,'Table 3D'!$B$10:$G$53,'Table 3D'!P$1,0)="","",VLOOKUP($X287,'Table 3D'!$B$10:$G$53,'Table 3D'!P$1,0))</f>
        <v>#N/A</v>
      </c>
      <c r="W287" s="573"/>
      <c r="X287" s="573" t="str">
        <f t="shared" si="3"/>
        <v>A.N.@@._Z.S1313._Z.C.A.F.F71.T.S.V._T._T.XDC.N.EDP3</v>
      </c>
      <c r="Y287" s="573"/>
      <c r="Z287" s="573"/>
      <c r="AA287" s="578" t="str">
        <f>IFERROR(+IF(X287=VLOOKUP(X287,'Table 3D'!$B$10:$B$53,1,0),"OK","check!!!!"),"check!!!!")</f>
        <v>check!!!!</v>
      </c>
      <c r="AB287" s="582" t="str">
        <f>IF('Table 3D'!B$27=X287,"ok","check!!!!")</f>
        <v>check!!!!</v>
      </c>
      <c r="AC287" s="579"/>
    </row>
    <row r="288" spans="1:29">
      <c r="A288" s="573" t="s">
        <v>650</v>
      </c>
      <c r="B288" s="573" t="s">
        <v>651</v>
      </c>
      <c r="C288" s="573" t="s">
        <v>652</v>
      </c>
      <c r="D288" s="573" t="s">
        <v>653</v>
      </c>
      <c r="E288" s="573" t="s">
        <v>664</v>
      </c>
      <c r="F288" s="573" t="s">
        <v>653</v>
      </c>
      <c r="G288" s="573" t="s">
        <v>666</v>
      </c>
      <c r="H288" s="573" t="s">
        <v>650</v>
      </c>
      <c r="I288" s="573" t="s">
        <v>671</v>
      </c>
      <c r="J288" s="573" t="s">
        <v>692</v>
      </c>
      <c r="K288" s="573" t="s">
        <v>670</v>
      </c>
      <c r="L288" s="573" t="s">
        <v>657</v>
      </c>
      <c r="M288" s="573" t="s">
        <v>658</v>
      </c>
      <c r="N288" s="573" t="s">
        <v>659</v>
      </c>
      <c r="O288" s="573" t="s">
        <v>659</v>
      </c>
      <c r="P288" s="573" t="s">
        <v>660</v>
      </c>
      <c r="Q288" s="573" t="s">
        <v>651</v>
      </c>
      <c r="R288" s="573" t="s">
        <v>703</v>
      </c>
      <c r="S288" s="593" t="e">
        <f>IF(VLOOKUP($X288,'Table 3D'!$B$10:$G$53,'Table 3D'!M$1,0)="","",VLOOKUP($X288,'Table 3D'!$B$10:$G$53,'Table 3D'!M$1,0))</f>
        <v>#N/A</v>
      </c>
      <c r="T288" s="593" t="e">
        <f>IF(VLOOKUP($X288,'Table 3D'!$B$10:$G$53,'Table 3D'!N$1,0)="","",VLOOKUP($X288,'Table 3D'!$B$10:$G$53,'Table 3D'!N$1,0))</f>
        <v>#N/A</v>
      </c>
      <c r="U288" s="593" t="e">
        <f>IF(VLOOKUP($X288,'Table 3D'!$B$10:$G$53,'Table 3D'!O$1,0)="","",VLOOKUP($X288,'Table 3D'!$B$10:$G$53,'Table 3D'!O$1,0))</f>
        <v>#N/A</v>
      </c>
      <c r="V288" s="593" t="e">
        <f>IF(VLOOKUP($X288,'Table 3D'!$B$10:$G$53,'Table 3D'!P$1,0)="","",VLOOKUP($X288,'Table 3D'!$B$10:$G$53,'Table 3D'!P$1,0))</f>
        <v>#N/A</v>
      </c>
      <c r="W288" s="573"/>
      <c r="X288" s="573" t="str">
        <f t="shared" si="3"/>
        <v>A.N.@@._Z.S1313._Z.C.A.F.F8.T.S.V._T._T.XDC.N.EDP3</v>
      </c>
      <c r="Y288" s="573"/>
      <c r="Z288" s="573"/>
      <c r="AA288" s="578" t="str">
        <f>IFERROR(+IF(X288=VLOOKUP(X288,'Table 3D'!$B$10:$B$53,1,0),"OK","check!!!!"),"check!!!!")</f>
        <v>check!!!!</v>
      </c>
      <c r="AB288" s="582" t="str">
        <f>IF('Table 3D'!B$28=X288,"ok","check!!!!")</f>
        <v>check!!!!</v>
      </c>
      <c r="AC288" s="579"/>
    </row>
    <row r="289" spans="1:29">
      <c r="A289" s="573" t="s">
        <v>650</v>
      </c>
      <c r="B289" s="573" t="s">
        <v>651</v>
      </c>
      <c r="C289" s="573" t="s">
        <v>652</v>
      </c>
      <c r="D289" s="573" t="s">
        <v>653</v>
      </c>
      <c r="E289" s="573" t="s">
        <v>664</v>
      </c>
      <c r="F289" s="573" t="s">
        <v>653</v>
      </c>
      <c r="G289" s="573" t="s">
        <v>666</v>
      </c>
      <c r="H289" s="573" t="s">
        <v>650</v>
      </c>
      <c r="I289" s="573" t="s">
        <v>671</v>
      </c>
      <c r="J289" s="573" t="s">
        <v>707</v>
      </c>
      <c r="K289" s="573" t="s">
        <v>670</v>
      </c>
      <c r="L289" s="573" t="s">
        <v>657</v>
      </c>
      <c r="M289" s="573" t="s">
        <v>658</v>
      </c>
      <c r="N289" s="573" t="s">
        <v>659</v>
      </c>
      <c r="O289" s="573" t="s">
        <v>659</v>
      </c>
      <c r="P289" s="573" t="s">
        <v>660</v>
      </c>
      <c r="Q289" s="573" t="s">
        <v>651</v>
      </c>
      <c r="R289" s="573" t="s">
        <v>703</v>
      </c>
      <c r="S289" s="593" t="e">
        <f>IF(VLOOKUP($X289,'Table 3D'!$B$10:$G$53,'Table 3D'!M$1,0)="","",VLOOKUP($X289,'Table 3D'!$B$10:$G$53,'Table 3D'!M$1,0))</f>
        <v>#N/A</v>
      </c>
      <c r="T289" s="593" t="e">
        <f>IF(VLOOKUP($X289,'Table 3D'!$B$10:$G$53,'Table 3D'!N$1,0)="","",VLOOKUP($X289,'Table 3D'!$B$10:$G$53,'Table 3D'!N$1,0))</f>
        <v>#N/A</v>
      </c>
      <c r="U289" s="593" t="e">
        <f>IF(VLOOKUP($X289,'Table 3D'!$B$10:$G$53,'Table 3D'!O$1,0)="","",VLOOKUP($X289,'Table 3D'!$B$10:$G$53,'Table 3D'!O$1,0))</f>
        <v>#N/A</v>
      </c>
      <c r="V289" s="593" t="e">
        <f>IF(VLOOKUP($X289,'Table 3D'!$B$10:$G$53,'Table 3D'!P$1,0)="","",VLOOKUP($X289,'Table 3D'!$B$10:$G$53,'Table 3D'!P$1,0))</f>
        <v>#N/A</v>
      </c>
      <c r="W289" s="573"/>
      <c r="X289" s="573" t="str">
        <f t="shared" si="3"/>
        <v>A.N.@@._Z.S1313._Z.C.A.F.FN.T.S.V._T._T.XDC.N.EDP3</v>
      </c>
      <c r="Y289" s="573"/>
      <c r="Z289" s="573"/>
      <c r="AA289" s="578" t="str">
        <f>IFERROR(+IF(X289=VLOOKUP(X289,'Table 3D'!$B$10:$B$53,1,0),"OK","check!!!!"),"check!!!!")</f>
        <v>check!!!!</v>
      </c>
      <c r="AB289" s="582" t="str">
        <f>IF('Table 3D'!B$29=X289,"ok","check!!!!")</f>
        <v>check!!!!</v>
      </c>
      <c r="AC289" s="579"/>
    </row>
    <row r="290" spans="1:29">
      <c r="A290" s="573" t="s">
        <v>650</v>
      </c>
      <c r="B290" s="573" t="s">
        <v>651</v>
      </c>
      <c r="C290" s="573" t="s">
        <v>652</v>
      </c>
      <c r="D290" s="573" t="s">
        <v>653</v>
      </c>
      <c r="E290" s="573" t="s">
        <v>664</v>
      </c>
      <c r="F290" s="573" t="s">
        <v>653</v>
      </c>
      <c r="G290" s="573" t="s">
        <v>666</v>
      </c>
      <c r="H290" s="573" t="s">
        <v>695</v>
      </c>
      <c r="I290" s="573" t="s">
        <v>708</v>
      </c>
      <c r="J290" s="573" t="s">
        <v>653</v>
      </c>
      <c r="K290" s="573" t="s">
        <v>670</v>
      </c>
      <c r="L290" s="573" t="s">
        <v>657</v>
      </c>
      <c r="M290" s="573" t="s">
        <v>658</v>
      </c>
      <c r="N290" s="573" t="s">
        <v>659</v>
      </c>
      <c r="O290" s="573" t="s">
        <v>659</v>
      </c>
      <c r="P290" s="573" t="s">
        <v>660</v>
      </c>
      <c r="Q290" s="573" t="s">
        <v>651</v>
      </c>
      <c r="R290" s="573" t="s">
        <v>703</v>
      </c>
      <c r="S290" s="593" t="e">
        <f>IF(VLOOKUP($X290,'Table 3D'!$B$10:$G$53,'Table 3D'!M$1,0)="","",VLOOKUP($X290,'Table 3D'!$B$10:$G$53,'Table 3D'!M$1,0))</f>
        <v>#N/A</v>
      </c>
      <c r="T290" s="593" t="e">
        <f>IF(VLOOKUP($X290,'Table 3D'!$B$10:$G$53,'Table 3D'!N$1,0)="","",VLOOKUP($X290,'Table 3D'!$B$10:$G$53,'Table 3D'!N$1,0))</f>
        <v>#N/A</v>
      </c>
      <c r="U290" s="593" t="e">
        <f>IF(VLOOKUP($X290,'Table 3D'!$B$10:$G$53,'Table 3D'!O$1,0)="","",VLOOKUP($X290,'Table 3D'!$B$10:$G$53,'Table 3D'!O$1,0))</f>
        <v>#N/A</v>
      </c>
      <c r="V290" s="593" t="e">
        <f>IF(VLOOKUP($X290,'Table 3D'!$B$10:$G$53,'Table 3D'!P$1,0)="","",VLOOKUP($X290,'Table 3D'!$B$10:$G$53,'Table 3D'!P$1,0))</f>
        <v>#N/A</v>
      </c>
      <c r="W290" s="573"/>
      <c r="X290" s="573" t="str">
        <f t="shared" si="3"/>
        <v>A.N.@@._Z.S1313._Z.C._X.ORADJ._Z.T.S.V._T._T.XDC.N.EDP3</v>
      </c>
      <c r="Y290" s="573"/>
      <c r="Z290" s="573"/>
      <c r="AA290" s="578" t="str">
        <f>IFERROR(+IF(X290=VLOOKUP(X290,'Table 3D'!$B$10:$B$53,1,0),"OK","check!!!!"),"check!!!!")</f>
        <v>check!!!!</v>
      </c>
      <c r="AB290" s="582" t="str">
        <f>IF('Table 3D'!B$31=X290,"ok","check!!!!")</f>
        <v>check!!!!</v>
      </c>
      <c r="AC290" s="579"/>
    </row>
    <row r="291" spans="1:29">
      <c r="A291" s="573" t="s">
        <v>650</v>
      </c>
      <c r="B291" s="573" t="s">
        <v>651</v>
      </c>
      <c r="C291" s="573" t="s">
        <v>652</v>
      </c>
      <c r="D291" s="573" t="s">
        <v>653</v>
      </c>
      <c r="E291" s="573" t="s">
        <v>664</v>
      </c>
      <c r="F291" s="573" t="s">
        <v>653</v>
      </c>
      <c r="G291" s="573" t="s">
        <v>666</v>
      </c>
      <c r="H291" s="573" t="s">
        <v>667</v>
      </c>
      <c r="I291" s="573" t="s">
        <v>671</v>
      </c>
      <c r="J291" s="573" t="s">
        <v>719</v>
      </c>
      <c r="K291" s="573" t="s">
        <v>670</v>
      </c>
      <c r="L291" s="573" t="s">
        <v>657</v>
      </c>
      <c r="M291" s="573" t="s">
        <v>658</v>
      </c>
      <c r="N291" s="573" t="s">
        <v>659</v>
      </c>
      <c r="O291" s="573" t="s">
        <v>659</v>
      </c>
      <c r="P291" s="573" t="s">
        <v>660</v>
      </c>
      <c r="Q291" s="573" t="s">
        <v>651</v>
      </c>
      <c r="R291" s="573" t="s">
        <v>703</v>
      </c>
      <c r="S291" s="593" t="e">
        <f>IF(VLOOKUP($X291,'Table 3D'!$B$10:$G$53,'Table 3D'!M$1,0)="","",VLOOKUP($X291,'Table 3D'!$B$10:$G$53,'Table 3D'!M$1,0))</f>
        <v>#N/A</v>
      </c>
      <c r="T291" s="593" t="e">
        <f>IF(VLOOKUP($X291,'Table 3D'!$B$10:$G$53,'Table 3D'!N$1,0)="","",VLOOKUP($X291,'Table 3D'!$B$10:$G$53,'Table 3D'!N$1,0))</f>
        <v>#N/A</v>
      </c>
      <c r="U291" s="593" t="e">
        <f>IF(VLOOKUP($X291,'Table 3D'!$B$10:$G$53,'Table 3D'!O$1,0)="","",VLOOKUP($X291,'Table 3D'!$B$10:$G$53,'Table 3D'!O$1,0))</f>
        <v>#N/A</v>
      </c>
      <c r="V291" s="593" t="e">
        <f>IF(VLOOKUP($X291,'Table 3D'!$B$10:$G$53,'Table 3D'!P$1,0)="","",VLOOKUP($X291,'Table 3D'!$B$10:$G$53,'Table 3D'!P$1,0))</f>
        <v>#N/A</v>
      </c>
      <c r="W291" s="573"/>
      <c r="X291" s="573" t="str">
        <f t="shared" si="3"/>
        <v>A.N.@@._Z.S1313._Z.C.L.F.F7.T.S.V._T._T.XDC.N.EDP3</v>
      </c>
      <c r="Y291" s="573"/>
      <c r="Z291" s="573"/>
      <c r="AA291" s="578" t="str">
        <f>IFERROR(+IF(X291=VLOOKUP(X291,'Table 3D'!$B$10:$B$53,1,0),"OK","check!!!!"),"check!!!!")</f>
        <v>check!!!!</v>
      </c>
      <c r="AB291" s="582" t="str">
        <f>IF('Table 3D'!B$32=X291,"ok","check!!!!")</f>
        <v>check!!!!</v>
      </c>
      <c r="AC291" s="579"/>
    </row>
    <row r="292" spans="1:29">
      <c r="A292" s="573" t="s">
        <v>650</v>
      </c>
      <c r="B292" s="573" t="s">
        <v>651</v>
      </c>
      <c r="C292" s="573" t="s">
        <v>652</v>
      </c>
      <c r="D292" s="573" t="s">
        <v>653</v>
      </c>
      <c r="E292" s="573" t="s">
        <v>664</v>
      </c>
      <c r="F292" s="573" t="s">
        <v>653</v>
      </c>
      <c r="G292" s="573" t="s">
        <v>666</v>
      </c>
      <c r="H292" s="573" t="s">
        <v>667</v>
      </c>
      <c r="I292" s="573" t="s">
        <v>671</v>
      </c>
      <c r="J292" s="573" t="s">
        <v>692</v>
      </c>
      <c r="K292" s="573" t="s">
        <v>670</v>
      </c>
      <c r="L292" s="573" t="s">
        <v>657</v>
      </c>
      <c r="M292" s="573" t="s">
        <v>658</v>
      </c>
      <c r="N292" s="573" t="s">
        <v>659</v>
      </c>
      <c r="O292" s="573" t="s">
        <v>659</v>
      </c>
      <c r="P292" s="573" t="s">
        <v>660</v>
      </c>
      <c r="Q292" s="573" t="s">
        <v>651</v>
      </c>
      <c r="R292" s="573" t="s">
        <v>703</v>
      </c>
      <c r="S292" s="593" t="e">
        <f>IF(VLOOKUP($X292,'Table 3D'!$B$10:$G$53,'Table 3D'!M$1,0)="","",VLOOKUP($X292,'Table 3D'!$B$10:$G$53,'Table 3D'!M$1,0))</f>
        <v>#N/A</v>
      </c>
      <c r="T292" s="593" t="e">
        <f>IF(VLOOKUP($X292,'Table 3D'!$B$10:$G$53,'Table 3D'!N$1,0)="","",VLOOKUP($X292,'Table 3D'!$B$10:$G$53,'Table 3D'!N$1,0))</f>
        <v>#N/A</v>
      </c>
      <c r="U292" s="593" t="e">
        <f>IF(VLOOKUP($X292,'Table 3D'!$B$10:$G$53,'Table 3D'!O$1,0)="","",VLOOKUP($X292,'Table 3D'!$B$10:$G$53,'Table 3D'!O$1,0))</f>
        <v>#N/A</v>
      </c>
      <c r="V292" s="593" t="e">
        <f>IF(VLOOKUP($X292,'Table 3D'!$B$10:$G$53,'Table 3D'!P$1,0)="","",VLOOKUP($X292,'Table 3D'!$B$10:$G$53,'Table 3D'!P$1,0))</f>
        <v>#N/A</v>
      </c>
      <c r="W292" s="573"/>
      <c r="X292" s="573" t="str">
        <f t="shared" si="3"/>
        <v>A.N.@@._Z.S1313._Z.C.L.F.F8.T.S.V._T._T.XDC.N.EDP3</v>
      </c>
      <c r="Y292" s="573"/>
      <c r="Z292" s="573"/>
      <c r="AA292" s="578" t="str">
        <f>IFERROR(+IF(X292=VLOOKUP(X292,'Table 3D'!$B$10:$B$53,1,0),"OK","check!!!!"),"check!!!!")</f>
        <v>check!!!!</v>
      </c>
      <c r="AB292" s="582" t="str">
        <f>IF('Table 3D'!B$33=X292,"ok","check!!!!")</f>
        <v>check!!!!</v>
      </c>
      <c r="AC292" s="579"/>
    </row>
    <row r="293" spans="1:29">
      <c r="A293" s="573" t="s">
        <v>650</v>
      </c>
      <c r="B293" s="573" t="s">
        <v>651</v>
      </c>
      <c r="C293" s="573" t="s">
        <v>652</v>
      </c>
      <c r="D293" s="573" t="s">
        <v>653</v>
      </c>
      <c r="E293" s="573" t="s">
        <v>664</v>
      </c>
      <c r="F293" s="573" t="s">
        <v>653</v>
      </c>
      <c r="G293" s="573" t="s">
        <v>666</v>
      </c>
      <c r="H293" s="573" t="s">
        <v>667</v>
      </c>
      <c r="I293" s="573" t="s">
        <v>671</v>
      </c>
      <c r="J293" s="573" t="s">
        <v>709</v>
      </c>
      <c r="K293" s="573" t="s">
        <v>670</v>
      </c>
      <c r="L293" s="573" t="s">
        <v>657</v>
      </c>
      <c r="M293" s="573" t="s">
        <v>658</v>
      </c>
      <c r="N293" s="573" t="s">
        <v>659</v>
      </c>
      <c r="O293" s="573" t="s">
        <v>659</v>
      </c>
      <c r="P293" s="573" t="s">
        <v>660</v>
      </c>
      <c r="Q293" s="573" t="s">
        <v>651</v>
      </c>
      <c r="R293" s="573" t="s">
        <v>703</v>
      </c>
      <c r="S293" s="593" t="e">
        <f>IF(VLOOKUP($X293,'Table 3D'!$B$10:$G$53,'Table 3D'!M$1,0)="","",VLOOKUP($X293,'Table 3D'!$B$10:$G$53,'Table 3D'!M$1,0))</f>
        <v>#N/A</v>
      </c>
      <c r="T293" s="593" t="e">
        <f>IF(VLOOKUP($X293,'Table 3D'!$B$10:$G$53,'Table 3D'!N$1,0)="","",VLOOKUP($X293,'Table 3D'!$B$10:$G$53,'Table 3D'!N$1,0))</f>
        <v>#N/A</v>
      </c>
      <c r="U293" s="593" t="e">
        <f>IF(VLOOKUP($X293,'Table 3D'!$B$10:$G$53,'Table 3D'!O$1,0)="","",VLOOKUP($X293,'Table 3D'!$B$10:$G$53,'Table 3D'!O$1,0))</f>
        <v>#N/A</v>
      </c>
      <c r="V293" s="593" t="e">
        <f>IF(VLOOKUP($X293,'Table 3D'!$B$10:$G$53,'Table 3D'!P$1,0)="","",VLOOKUP($X293,'Table 3D'!$B$10:$G$53,'Table 3D'!P$1,0))</f>
        <v>#N/A</v>
      </c>
      <c r="W293" s="573"/>
      <c r="X293" s="573" t="str">
        <f t="shared" si="3"/>
        <v>A.N.@@._Z.S1313._Z.C.L.F.FV.T.S.V._T._T.XDC.N.EDP3</v>
      </c>
      <c r="Y293" s="573"/>
      <c r="Z293" s="573"/>
      <c r="AA293" s="578" t="str">
        <f>IFERROR(+IF(X293=VLOOKUP(X293,'Table 3D'!$B$10:$B$53,1,0),"OK","check!!!!"),"check!!!!")</f>
        <v>check!!!!</v>
      </c>
      <c r="AB293" s="582" t="str">
        <f>IF('Table 3D'!B$34=X293,"ok","check!!!!")</f>
        <v>check!!!!</v>
      </c>
      <c r="AC293" s="579"/>
    </row>
    <row r="294" spans="1:29">
      <c r="A294" s="573" t="s">
        <v>650</v>
      </c>
      <c r="B294" s="573" t="s">
        <v>651</v>
      </c>
      <c r="C294" s="573" t="s">
        <v>652</v>
      </c>
      <c r="D294" s="573" t="s">
        <v>653</v>
      </c>
      <c r="E294" s="573" t="s">
        <v>664</v>
      </c>
      <c r="F294" s="573" t="s">
        <v>653</v>
      </c>
      <c r="G294" s="573" t="s">
        <v>666</v>
      </c>
      <c r="H294" s="573" t="s">
        <v>653</v>
      </c>
      <c r="I294" s="573" t="s">
        <v>710</v>
      </c>
      <c r="J294" s="573" t="s">
        <v>653</v>
      </c>
      <c r="K294" s="573" t="s">
        <v>670</v>
      </c>
      <c r="L294" s="573" t="s">
        <v>657</v>
      </c>
      <c r="M294" s="573" t="s">
        <v>658</v>
      </c>
      <c r="N294" s="573" t="s">
        <v>659</v>
      </c>
      <c r="O294" s="573" t="s">
        <v>659</v>
      </c>
      <c r="P294" s="573" t="s">
        <v>660</v>
      </c>
      <c r="Q294" s="573" t="s">
        <v>651</v>
      </c>
      <c r="R294" s="573" t="s">
        <v>703</v>
      </c>
      <c r="S294" s="593" t="e">
        <f>IF(VLOOKUP($X294,'Table 3D'!$B$10:$G$53,'Table 3D'!M$1,0)="","",VLOOKUP($X294,'Table 3D'!$B$10:$G$53,'Table 3D'!M$1,0))</f>
        <v>#N/A</v>
      </c>
      <c r="T294" s="593" t="e">
        <f>IF(VLOOKUP($X294,'Table 3D'!$B$10:$G$53,'Table 3D'!N$1,0)="","",VLOOKUP($X294,'Table 3D'!$B$10:$G$53,'Table 3D'!N$1,0))</f>
        <v>#N/A</v>
      </c>
      <c r="U294" s="593" t="e">
        <f>IF(VLOOKUP($X294,'Table 3D'!$B$10:$G$53,'Table 3D'!O$1,0)="","",VLOOKUP($X294,'Table 3D'!$B$10:$G$53,'Table 3D'!O$1,0))</f>
        <v>#N/A</v>
      </c>
      <c r="V294" s="593" t="e">
        <f>IF(VLOOKUP($X294,'Table 3D'!$B$10:$G$53,'Table 3D'!P$1,0)="","",VLOOKUP($X294,'Table 3D'!$B$10:$G$53,'Table 3D'!P$1,0))</f>
        <v>#N/A</v>
      </c>
      <c r="W294" s="573"/>
      <c r="X294" s="573" t="str">
        <f t="shared" si="3"/>
        <v>A.N.@@._Z.S1313._Z.C._Z.ORINV._Z.T.S.V._T._T.XDC.N.EDP3</v>
      </c>
      <c r="Y294" s="573"/>
      <c r="Z294" s="573"/>
      <c r="AA294" s="578" t="str">
        <f>IFERROR(+IF(X294=VLOOKUP(X294,'Table 3D'!$B$10:$B$53,1,0),"OK","check!!!!"),"check!!!!")</f>
        <v>check!!!!</v>
      </c>
      <c r="AB294" s="582" t="str">
        <f>IF('Table 3D'!B$36=X294,"ok","check!!!!")</f>
        <v>check!!!!</v>
      </c>
      <c r="AC294" s="579"/>
    </row>
    <row r="295" spans="1:29">
      <c r="A295" s="573" t="s">
        <v>650</v>
      </c>
      <c r="B295" s="573" t="s">
        <v>651</v>
      </c>
      <c r="C295" s="573" t="s">
        <v>652</v>
      </c>
      <c r="D295" s="573" t="s">
        <v>653</v>
      </c>
      <c r="E295" s="573" t="s">
        <v>664</v>
      </c>
      <c r="F295" s="573" t="s">
        <v>653</v>
      </c>
      <c r="G295" s="573" t="s">
        <v>666</v>
      </c>
      <c r="H295" s="573" t="s">
        <v>653</v>
      </c>
      <c r="I295" s="573" t="s">
        <v>691</v>
      </c>
      <c r="J295" s="573" t="s">
        <v>653</v>
      </c>
      <c r="K295" s="573" t="s">
        <v>670</v>
      </c>
      <c r="L295" s="573" t="s">
        <v>657</v>
      </c>
      <c r="M295" s="573" t="s">
        <v>658</v>
      </c>
      <c r="N295" s="573" t="s">
        <v>659</v>
      </c>
      <c r="O295" s="573" t="s">
        <v>659</v>
      </c>
      <c r="P295" s="573" t="s">
        <v>660</v>
      </c>
      <c r="Q295" s="573" t="s">
        <v>651</v>
      </c>
      <c r="R295" s="573" t="s">
        <v>703</v>
      </c>
      <c r="S295" s="593" t="e">
        <f>IF(VLOOKUP($X295,'Table 3D'!$B$10:$G$53,'Table 3D'!M$1,0)="","",VLOOKUP($X295,'Table 3D'!$B$10:$G$53,'Table 3D'!M$1,0))</f>
        <v>#N/A</v>
      </c>
      <c r="T295" s="593" t="e">
        <f>IF(VLOOKUP($X295,'Table 3D'!$B$10:$G$53,'Table 3D'!N$1,0)="","",VLOOKUP($X295,'Table 3D'!$B$10:$G$53,'Table 3D'!N$1,0))</f>
        <v>#N/A</v>
      </c>
      <c r="U295" s="593" t="e">
        <f>IF(VLOOKUP($X295,'Table 3D'!$B$10:$G$53,'Table 3D'!O$1,0)="","",VLOOKUP($X295,'Table 3D'!$B$10:$G$53,'Table 3D'!O$1,0))</f>
        <v>#N/A</v>
      </c>
      <c r="V295" s="593" t="e">
        <f>IF(VLOOKUP($X295,'Table 3D'!$B$10:$G$53,'Table 3D'!P$1,0)="","",VLOOKUP($X295,'Table 3D'!$B$10:$G$53,'Table 3D'!P$1,0))</f>
        <v>#N/A</v>
      </c>
      <c r="W295" s="573"/>
      <c r="X295" s="573" t="str">
        <f t="shared" si="3"/>
        <v>A.N.@@._Z.S1313._Z.C._Z.ORD41A._Z.T.S.V._T._T.XDC.N.EDP3</v>
      </c>
      <c r="Y295" s="573"/>
      <c r="Z295" s="573"/>
      <c r="AA295" s="578" t="str">
        <f>IFERROR(+IF(X295=VLOOKUP(X295,'Table 3D'!$B$10:$B$53,1,0),"OK","check!!!!"),"check!!!!")</f>
        <v>check!!!!</v>
      </c>
      <c r="AB295" s="582" t="str">
        <f>IF('Table 3D'!B$37=X295,"ok","check!!!!")</f>
        <v>check!!!!</v>
      </c>
      <c r="AC295" s="579"/>
    </row>
    <row r="296" spans="1:29">
      <c r="A296" s="573" t="s">
        <v>650</v>
      </c>
      <c r="B296" s="573" t="s">
        <v>651</v>
      </c>
      <c r="C296" s="573" t="s">
        <v>652</v>
      </c>
      <c r="D296" s="573" t="s">
        <v>653</v>
      </c>
      <c r="E296" s="573" t="s">
        <v>664</v>
      </c>
      <c r="F296" s="573" t="s">
        <v>653</v>
      </c>
      <c r="G296" s="573" t="s">
        <v>666</v>
      </c>
      <c r="H296" s="573" t="s">
        <v>667</v>
      </c>
      <c r="I296" s="573" t="s">
        <v>711</v>
      </c>
      <c r="J296" s="573" t="s">
        <v>653</v>
      </c>
      <c r="K296" s="573" t="s">
        <v>670</v>
      </c>
      <c r="L296" s="573" t="s">
        <v>657</v>
      </c>
      <c r="M296" s="573" t="s">
        <v>658</v>
      </c>
      <c r="N296" s="573" t="s">
        <v>659</v>
      </c>
      <c r="O296" s="573" t="s">
        <v>659</v>
      </c>
      <c r="P296" s="573" t="s">
        <v>660</v>
      </c>
      <c r="Q296" s="573" t="s">
        <v>651</v>
      </c>
      <c r="R296" s="573" t="s">
        <v>703</v>
      </c>
      <c r="S296" s="593" t="e">
        <f>IF(VLOOKUP($X296,'Table 3D'!$B$10:$G$53,'Table 3D'!M$1,0)="","",VLOOKUP($X296,'Table 3D'!$B$10:$G$53,'Table 3D'!M$1,0))</f>
        <v>#N/A</v>
      </c>
      <c r="T296" s="593" t="e">
        <f>IF(VLOOKUP($X296,'Table 3D'!$B$10:$G$53,'Table 3D'!N$1,0)="","",VLOOKUP($X296,'Table 3D'!$B$10:$G$53,'Table 3D'!N$1,0))</f>
        <v>#N/A</v>
      </c>
      <c r="U296" s="593" t="e">
        <f>IF(VLOOKUP($X296,'Table 3D'!$B$10:$G$53,'Table 3D'!O$1,0)="","",VLOOKUP($X296,'Table 3D'!$B$10:$G$53,'Table 3D'!O$1,0))</f>
        <v>#N/A</v>
      </c>
      <c r="V296" s="593" t="e">
        <f>IF(VLOOKUP($X296,'Table 3D'!$B$10:$G$53,'Table 3D'!P$1,0)="","",VLOOKUP($X296,'Table 3D'!$B$10:$G$53,'Table 3D'!P$1,0))</f>
        <v>#N/A</v>
      </c>
      <c r="W296" s="573"/>
      <c r="X296" s="573" t="str">
        <f t="shared" si="3"/>
        <v>A.N.@@._Z.S1313._Z.C.L.ORRNV._Z.T.S.V._T._T.XDC.N.EDP3</v>
      </c>
      <c r="Y296" s="573"/>
      <c r="Z296" s="573"/>
      <c r="AA296" s="578" t="str">
        <f>IFERROR(+IF(X296=VLOOKUP(X296,'Table 3D'!$B$10:$B$53,1,0),"OK","check!!!!"),"check!!!!")</f>
        <v>check!!!!</v>
      </c>
      <c r="AB296" s="582" t="str">
        <f>IF('Table 3D'!B$38=X296,"ok","check!!!!")</f>
        <v>check!!!!</v>
      </c>
      <c r="AC296" s="579"/>
    </row>
    <row r="297" spans="1:29">
      <c r="A297" s="573" t="s">
        <v>650</v>
      </c>
      <c r="B297" s="573" t="s">
        <v>651</v>
      </c>
      <c r="C297" s="573" t="s">
        <v>652</v>
      </c>
      <c r="D297" s="573" t="s">
        <v>653</v>
      </c>
      <c r="E297" s="573" t="s">
        <v>664</v>
      </c>
      <c r="F297" s="573" t="s">
        <v>653</v>
      </c>
      <c r="G297" s="573" t="s">
        <v>666</v>
      </c>
      <c r="H297" s="573" t="s">
        <v>653</v>
      </c>
      <c r="I297" s="573" t="s">
        <v>712</v>
      </c>
      <c r="J297" s="573" t="s">
        <v>653</v>
      </c>
      <c r="K297" s="573" t="s">
        <v>670</v>
      </c>
      <c r="L297" s="573" t="s">
        <v>657</v>
      </c>
      <c r="M297" s="573" t="s">
        <v>658</v>
      </c>
      <c r="N297" s="573" t="s">
        <v>659</v>
      </c>
      <c r="O297" s="573" t="s">
        <v>659</v>
      </c>
      <c r="P297" s="573" t="s">
        <v>660</v>
      </c>
      <c r="Q297" s="573" t="s">
        <v>651</v>
      </c>
      <c r="R297" s="573" t="s">
        <v>703</v>
      </c>
      <c r="S297" s="593" t="e">
        <f>IF(VLOOKUP($X297,'Table 3D'!$B$10:$G$53,'Table 3D'!M$1,0)="","",VLOOKUP($X297,'Table 3D'!$B$10:$G$53,'Table 3D'!M$1,0))</f>
        <v>#N/A</v>
      </c>
      <c r="T297" s="593" t="e">
        <f>IF(VLOOKUP($X297,'Table 3D'!$B$10:$G$53,'Table 3D'!N$1,0)="","",VLOOKUP($X297,'Table 3D'!$B$10:$G$53,'Table 3D'!N$1,0))</f>
        <v>#N/A</v>
      </c>
      <c r="U297" s="593" t="e">
        <f>IF(VLOOKUP($X297,'Table 3D'!$B$10:$G$53,'Table 3D'!O$1,0)="","",VLOOKUP($X297,'Table 3D'!$B$10:$G$53,'Table 3D'!O$1,0))</f>
        <v>#N/A</v>
      </c>
      <c r="V297" s="593" t="e">
        <f>IF(VLOOKUP($X297,'Table 3D'!$B$10:$G$53,'Table 3D'!P$1,0)="","",VLOOKUP($X297,'Table 3D'!$B$10:$G$53,'Table 3D'!P$1,0))</f>
        <v>#N/A</v>
      </c>
      <c r="W297" s="573"/>
      <c r="X297" s="573" t="str">
        <f t="shared" si="3"/>
        <v>A.N.@@._Z.S1313._Z.C._Z.ORFCD._Z.T.S.V._T._T.XDC.N.EDP3</v>
      </c>
      <c r="Y297" s="573"/>
      <c r="Z297" s="573"/>
      <c r="AA297" s="578" t="str">
        <f>IFERROR(+IF(X297=VLOOKUP(X297,'Table 3D'!$B$10:$B$53,1,0),"OK","check!!!!"),"check!!!!")</f>
        <v>check!!!!</v>
      </c>
      <c r="AB297" s="582" t="str">
        <f>IF('Table 3D'!B$40=X297,"ok","check!!!!")</f>
        <v>check!!!!</v>
      </c>
      <c r="AC297" s="579"/>
    </row>
    <row r="298" spans="1:29">
      <c r="A298" s="573" t="s">
        <v>650</v>
      </c>
      <c r="B298" s="573" t="s">
        <v>651</v>
      </c>
      <c r="C298" s="573" t="s">
        <v>652</v>
      </c>
      <c r="D298" s="573" t="s">
        <v>653</v>
      </c>
      <c r="E298" s="573" t="s">
        <v>664</v>
      </c>
      <c r="F298" s="573" t="s">
        <v>653</v>
      </c>
      <c r="G298" s="573" t="s">
        <v>666</v>
      </c>
      <c r="H298" s="573" t="s">
        <v>653</v>
      </c>
      <c r="I298" s="573" t="s">
        <v>713</v>
      </c>
      <c r="J298" s="573" t="s">
        <v>653</v>
      </c>
      <c r="K298" s="573" t="s">
        <v>670</v>
      </c>
      <c r="L298" s="573" t="s">
        <v>657</v>
      </c>
      <c r="M298" s="573" t="s">
        <v>658</v>
      </c>
      <c r="N298" s="573" t="s">
        <v>659</v>
      </c>
      <c r="O298" s="573" t="s">
        <v>659</v>
      </c>
      <c r="P298" s="573" t="s">
        <v>660</v>
      </c>
      <c r="Q298" s="573" t="s">
        <v>651</v>
      </c>
      <c r="R298" s="573" t="s">
        <v>703</v>
      </c>
      <c r="S298" s="593" t="e">
        <f>IF(VLOOKUP($X298,'Table 3D'!$B$10:$G$53,'Table 3D'!M$1,0)="","",VLOOKUP($X298,'Table 3D'!$B$10:$G$53,'Table 3D'!M$1,0))</f>
        <v>#N/A</v>
      </c>
      <c r="T298" s="593" t="e">
        <f>IF(VLOOKUP($X298,'Table 3D'!$B$10:$G$53,'Table 3D'!N$1,0)="","",VLOOKUP($X298,'Table 3D'!$B$10:$G$53,'Table 3D'!N$1,0))</f>
        <v>#N/A</v>
      </c>
      <c r="U298" s="593" t="e">
        <f>IF(VLOOKUP($X298,'Table 3D'!$B$10:$G$53,'Table 3D'!O$1,0)="","",VLOOKUP($X298,'Table 3D'!$B$10:$G$53,'Table 3D'!O$1,0))</f>
        <v>#N/A</v>
      </c>
      <c r="V298" s="593" t="e">
        <f>IF(VLOOKUP($X298,'Table 3D'!$B$10:$G$53,'Table 3D'!P$1,0)="","",VLOOKUP($X298,'Table 3D'!$B$10:$G$53,'Table 3D'!P$1,0))</f>
        <v>#N/A</v>
      </c>
      <c r="W298" s="573"/>
      <c r="X298" s="573" t="str">
        <f t="shared" si="3"/>
        <v>A.N.@@._Z.S1313._Z.C._Z.K61._Z.T.S.V._T._T.XDC.N.EDP3</v>
      </c>
      <c r="Y298" s="573"/>
      <c r="Z298" s="573"/>
      <c r="AA298" s="578" t="str">
        <f>IFERROR(+IF(X298=VLOOKUP(X298,'Table 3D'!$B$10:$B$53,1,0),"OK","check!!!!"),"check!!!!")</f>
        <v>check!!!!</v>
      </c>
      <c r="AB298" s="582" t="str">
        <f>IF('Table 3D'!B$41=X298,"ok","check!!!!")</f>
        <v>check!!!!</v>
      </c>
      <c r="AC298" s="579"/>
    </row>
    <row r="299" spans="1:29">
      <c r="A299" s="573" t="s">
        <v>650</v>
      </c>
      <c r="B299" s="573" t="s">
        <v>651</v>
      </c>
      <c r="C299" s="573" t="s">
        <v>652</v>
      </c>
      <c r="D299" s="573" t="s">
        <v>653</v>
      </c>
      <c r="E299" s="573" t="s">
        <v>664</v>
      </c>
      <c r="F299" s="573" t="s">
        <v>653</v>
      </c>
      <c r="G299" s="573" t="s">
        <v>666</v>
      </c>
      <c r="H299" s="573" t="s">
        <v>653</v>
      </c>
      <c r="I299" s="573" t="s">
        <v>714</v>
      </c>
      <c r="J299" s="573" t="s">
        <v>653</v>
      </c>
      <c r="K299" s="573" t="s">
        <v>670</v>
      </c>
      <c r="L299" s="573" t="s">
        <v>657</v>
      </c>
      <c r="M299" s="573" t="s">
        <v>658</v>
      </c>
      <c r="N299" s="573" t="s">
        <v>659</v>
      </c>
      <c r="O299" s="573" t="s">
        <v>659</v>
      </c>
      <c r="P299" s="573" t="s">
        <v>660</v>
      </c>
      <c r="Q299" s="573" t="s">
        <v>651</v>
      </c>
      <c r="R299" s="573" t="s">
        <v>703</v>
      </c>
      <c r="S299" s="593" t="e">
        <f>IF(VLOOKUP($X299,'Table 3D'!$B$10:$G$53,'Table 3D'!M$1,0)="","",VLOOKUP($X299,'Table 3D'!$B$10:$G$53,'Table 3D'!M$1,0))</f>
        <v>#N/A</v>
      </c>
      <c r="T299" s="593" t="e">
        <f>IF(VLOOKUP($X299,'Table 3D'!$B$10:$G$53,'Table 3D'!N$1,0)="","",VLOOKUP($X299,'Table 3D'!$B$10:$G$53,'Table 3D'!N$1,0))</f>
        <v>#N/A</v>
      </c>
      <c r="U299" s="593" t="e">
        <f>IF(VLOOKUP($X299,'Table 3D'!$B$10:$G$53,'Table 3D'!O$1,0)="","",VLOOKUP($X299,'Table 3D'!$B$10:$G$53,'Table 3D'!O$1,0))</f>
        <v>#N/A</v>
      </c>
      <c r="V299" s="593" t="e">
        <f>IF(VLOOKUP($X299,'Table 3D'!$B$10:$G$53,'Table 3D'!P$1,0)="","",VLOOKUP($X299,'Table 3D'!$B$10:$G$53,'Table 3D'!P$1,0))</f>
        <v>#N/A</v>
      </c>
      <c r="W299" s="573"/>
      <c r="X299" s="573" t="str">
        <f t="shared" si="3"/>
        <v>A.N.@@._Z.S1313._Z.C._Z.KX._Z.T.S.V._T._T.XDC.N.EDP3</v>
      </c>
      <c r="Y299" s="573"/>
      <c r="Z299" s="573"/>
      <c r="AA299" s="578" t="str">
        <f>IFERROR(+IF(X299=VLOOKUP(X299,'Table 3D'!$B$10:$B$53,1,0),"OK","check!!!!"),"check!!!!")</f>
        <v>check!!!!</v>
      </c>
      <c r="AB299" s="582" t="str">
        <f>IF('Table 3D'!B$42=X299,"ok","check!!!!")</f>
        <v>check!!!!</v>
      </c>
      <c r="AC299" s="579"/>
    </row>
    <row r="300" spans="1:29">
      <c r="A300" s="573" t="s">
        <v>650</v>
      </c>
      <c r="B300" s="573" t="s">
        <v>651</v>
      </c>
      <c r="C300" s="573" t="s">
        <v>652</v>
      </c>
      <c r="D300" s="573" t="s">
        <v>653</v>
      </c>
      <c r="E300" s="573" t="s">
        <v>664</v>
      </c>
      <c r="F300" s="573" t="s">
        <v>653</v>
      </c>
      <c r="G300" s="573" t="s">
        <v>666</v>
      </c>
      <c r="H300" s="573" t="s">
        <v>653</v>
      </c>
      <c r="I300" s="573" t="s">
        <v>715</v>
      </c>
      <c r="J300" s="573" t="s">
        <v>653</v>
      </c>
      <c r="K300" s="573" t="s">
        <v>670</v>
      </c>
      <c r="L300" s="573" t="s">
        <v>657</v>
      </c>
      <c r="M300" s="573" t="s">
        <v>658</v>
      </c>
      <c r="N300" s="573" t="s">
        <v>659</v>
      </c>
      <c r="O300" s="573" t="s">
        <v>659</v>
      </c>
      <c r="P300" s="573" t="s">
        <v>660</v>
      </c>
      <c r="Q300" s="573" t="s">
        <v>651</v>
      </c>
      <c r="R300" s="573" t="s">
        <v>703</v>
      </c>
      <c r="S300" s="593" t="e">
        <f>IF(VLOOKUP($X300,'Table 3D'!$B$10:$G$53,'Table 3D'!M$1,0)="","",VLOOKUP($X300,'Table 3D'!$B$10:$G$53,'Table 3D'!M$1,0))</f>
        <v>#N/A</v>
      </c>
      <c r="T300" s="593" t="e">
        <f>IF(VLOOKUP($X300,'Table 3D'!$B$10:$G$53,'Table 3D'!N$1,0)="","",VLOOKUP($X300,'Table 3D'!$B$10:$G$53,'Table 3D'!N$1,0))</f>
        <v>#N/A</v>
      </c>
      <c r="U300" s="593" t="e">
        <f>IF(VLOOKUP($X300,'Table 3D'!$B$10:$G$53,'Table 3D'!O$1,0)="","",VLOOKUP($X300,'Table 3D'!$B$10:$G$53,'Table 3D'!O$1,0))</f>
        <v>#N/A</v>
      </c>
      <c r="V300" s="593" t="e">
        <f>IF(VLOOKUP($X300,'Table 3D'!$B$10:$G$53,'Table 3D'!P$1,0)="","",VLOOKUP($X300,'Table 3D'!$B$10:$G$53,'Table 3D'!P$1,0))</f>
        <v>#N/A</v>
      </c>
      <c r="W300" s="573"/>
      <c r="X300" s="573" t="str">
        <f t="shared" si="3"/>
        <v>A.N.@@._Z.S1313._Z.C._Z.YA3._Z.T.S.V._T._T.XDC.N.EDP3</v>
      </c>
      <c r="Y300" s="573"/>
      <c r="Z300" s="573"/>
      <c r="AA300" s="578" t="str">
        <f>IFERROR(+IF(X300=VLOOKUP(X300,'Table 3D'!$B$10:$B$53,1,0),"OK","check!!!!"),"check!!!!")</f>
        <v>check!!!!</v>
      </c>
      <c r="AB300" s="582" t="str">
        <f>IF('Table 3D'!B$44=X300,"ok","check!!!!")</f>
        <v>check!!!!</v>
      </c>
      <c r="AC300" s="579"/>
    </row>
    <row r="301" spans="1:29">
      <c r="A301" s="573" t="s">
        <v>650</v>
      </c>
      <c r="B301" s="573" t="s">
        <v>651</v>
      </c>
      <c r="C301" s="573" t="s">
        <v>652</v>
      </c>
      <c r="D301" s="573" t="s">
        <v>653</v>
      </c>
      <c r="E301" s="573" t="s">
        <v>664</v>
      </c>
      <c r="F301" s="573" t="s">
        <v>653</v>
      </c>
      <c r="G301" s="573" t="s">
        <v>666</v>
      </c>
      <c r="H301" s="573" t="s">
        <v>653</v>
      </c>
      <c r="I301" s="573" t="s">
        <v>716</v>
      </c>
      <c r="J301" s="573" t="s">
        <v>653</v>
      </c>
      <c r="K301" s="573" t="s">
        <v>653</v>
      </c>
      <c r="L301" s="573" t="s">
        <v>657</v>
      </c>
      <c r="M301" s="573" t="s">
        <v>658</v>
      </c>
      <c r="N301" s="573" t="s">
        <v>659</v>
      </c>
      <c r="O301" s="573" t="s">
        <v>659</v>
      </c>
      <c r="P301" s="573" t="s">
        <v>660</v>
      </c>
      <c r="Q301" s="573" t="s">
        <v>651</v>
      </c>
      <c r="R301" s="573" t="s">
        <v>703</v>
      </c>
      <c r="S301" s="593" t="e">
        <f>IF(VLOOKUP($X301,'Table 3D'!$B$10:$G$53,'Table 3D'!M$1,0)="","",VLOOKUP($X301,'Table 3D'!$B$10:$G$53,'Table 3D'!M$1,0))</f>
        <v>#N/A</v>
      </c>
      <c r="T301" s="593" t="e">
        <f>IF(VLOOKUP($X301,'Table 3D'!$B$10:$G$53,'Table 3D'!N$1,0)="","",VLOOKUP($X301,'Table 3D'!$B$10:$G$53,'Table 3D'!N$1,0))</f>
        <v>#N/A</v>
      </c>
      <c r="U301" s="593" t="e">
        <f>IF(VLOOKUP($X301,'Table 3D'!$B$10:$G$53,'Table 3D'!O$1,0)="","",VLOOKUP($X301,'Table 3D'!$B$10:$G$53,'Table 3D'!O$1,0))</f>
        <v>#N/A</v>
      </c>
      <c r="V301" s="593" t="e">
        <f>IF(VLOOKUP($X301,'Table 3D'!$B$10:$G$53,'Table 3D'!P$1,0)="","",VLOOKUP($X301,'Table 3D'!$B$10:$G$53,'Table 3D'!P$1,0))</f>
        <v>#N/A</v>
      </c>
      <c r="W301" s="573"/>
      <c r="X301" s="573" t="str">
        <f t="shared" si="3"/>
        <v>A.N.@@._Z.S1313._Z.C._Z.B9FX9._Z._Z.S.V._T._T.XDC.N.EDP3</v>
      </c>
      <c r="Y301" s="573"/>
      <c r="Z301" s="573"/>
      <c r="AA301" s="578" t="str">
        <f>IFERROR(+IF(X301=VLOOKUP(X301,'Table 3D'!$B$10:$B$53,1,0),"OK","check!!!!"),"check!!!!")</f>
        <v>check!!!!</v>
      </c>
      <c r="AB301" s="582" t="str">
        <f>IF('Table 3D'!B$45=X301,"ok","check!!!!")</f>
        <v>check!!!!</v>
      </c>
      <c r="AC301" s="579"/>
    </row>
    <row r="302" spans="1:29">
      <c r="A302" s="573" t="s">
        <v>650</v>
      </c>
      <c r="B302" s="573" t="s">
        <v>651</v>
      </c>
      <c r="C302" s="573" t="s">
        <v>652</v>
      </c>
      <c r="D302" s="573" t="s">
        <v>653</v>
      </c>
      <c r="E302" s="573" t="s">
        <v>664</v>
      </c>
      <c r="F302" s="573" t="s">
        <v>653</v>
      </c>
      <c r="G302" s="573" t="s">
        <v>666</v>
      </c>
      <c r="H302" s="573" t="s">
        <v>653</v>
      </c>
      <c r="I302" s="573" t="s">
        <v>717</v>
      </c>
      <c r="J302" s="573" t="s">
        <v>653</v>
      </c>
      <c r="K302" s="573" t="s">
        <v>670</v>
      </c>
      <c r="L302" s="573" t="s">
        <v>657</v>
      </c>
      <c r="M302" s="573" t="s">
        <v>658</v>
      </c>
      <c r="N302" s="573" t="s">
        <v>659</v>
      </c>
      <c r="O302" s="573" t="s">
        <v>659</v>
      </c>
      <c r="P302" s="573" t="s">
        <v>660</v>
      </c>
      <c r="Q302" s="573" t="s">
        <v>651</v>
      </c>
      <c r="R302" s="573" t="s">
        <v>703</v>
      </c>
      <c r="S302" s="593" t="e">
        <f>IF(VLOOKUP($X302,'Table 3D'!$B$10:$G$53,'Table 3D'!M$1,0)="","",VLOOKUP($X302,'Table 3D'!$B$10:$G$53,'Table 3D'!M$1,0))</f>
        <v>#N/A</v>
      </c>
      <c r="T302" s="593" t="e">
        <f>IF(VLOOKUP($X302,'Table 3D'!$B$10:$G$53,'Table 3D'!N$1,0)="","",VLOOKUP($X302,'Table 3D'!$B$10:$G$53,'Table 3D'!N$1,0))</f>
        <v>#N/A</v>
      </c>
      <c r="U302" s="593" t="e">
        <f>IF(VLOOKUP($X302,'Table 3D'!$B$10:$G$53,'Table 3D'!O$1,0)="","",VLOOKUP($X302,'Table 3D'!$B$10:$G$53,'Table 3D'!O$1,0))</f>
        <v>#N/A</v>
      </c>
      <c r="V302" s="593" t="e">
        <f>IF(VLOOKUP($X302,'Table 3D'!$B$10:$G$53,'Table 3D'!P$1,0)="","",VLOOKUP($X302,'Table 3D'!$B$10:$G$53,'Table 3D'!P$1,0))</f>
        <v>#N/A</v>
      </c>
      <c r="W302" s="573"/>
      <c r="X302" s="573" t="str">
        <f t="shared" si="3"/>
        <v>A.N.@@._Z.S1313._Z.C._Z.YA3O._Z.T.S.V._T._T.XDC.N.EDP3</v>
      </c>
      <c r="Y302" s="573"/>
      <c r="Z302" s="573"/>
      <c r="AA302" s="578" t="str">
        <f>IFERROR(+IF(X302=VLOOKUP(X302,'Table 3D'!$B$10:$B$53,1,0),"OK","check!!!!"),"check!!!!")</f>
        <v>check!!!!</v>
      </c>
      <c r="AB302" s="582" t="str">
        <f>IF('Table 3D'!B$46=X302,"ok","check!!!!")</f>
        <v>check!!!!</v>
      </c>
      <c r="AC302" s="579"/>
    </row>
    <row r="303" spans="1:29">
      <c r="A303" s="573" t="s">
        <v>650</v>
      </c>
      <c r="B303" s="573" t="s">
        <v>651</v>
      </c>
      <c r="C303" s="573" t="s">
        <v>652</v>
      </c>
      <c r="D303" s="573" t="s">
        <v>653</v>
      </c>
      <c r="E303" s="573" t="s">
        <v>664</v>
      </c>
      <c r="F303" s="573" t="s">
        <v>653</v>
      </c>
      <c r="G303" s="573" t="s">
        <v>666</v>
      </c>
      <c r="H303" s="573" t="s">
        <v>653</v>
      </c>
      <c r="I303" s="573" t="s">
        <v>718</v>
      </c>
      <c r="J303" s="573" t="s">
        <v>669</v>
      </c>
      <c r="K303" s="573" t="s">
        <v>670</v>
      </c>
      <c r="L303" s="573" t="s">
        <v>671</v>
      </c>
      <c r="M303" s="573" t="s">
        <v>658</v>
      </c>
      <c r="N303" s="573" t="s">
        <v>659</v>
      </c>
      <c r="O303" s="573" t="s">
        <v>659</v>
      </c>
      <c r="P303" s="573" t="s">
        <v>660</v>
      </c>
      <c r="Q303" s="573" t="s">
        <v>651</v>
      </c>
      <c r="R303" s="573" t="s">
        <v>703</v>
      </c>
      <c r="S303" s="593" t="e">
        <f>IF(VLOOKUP($X303,'Table 3D'!$B$10:$G$53,'Table 3D'!M$1,0)="","",VLOOKUP($X303,'Table 3D'!$B$10:$G$53,'Table 3D'!M$1,0))</f>
        <v>#N/A</v>
      </c>
      <c r="T303" s="593" t="e">
        <f>IF(VLOOKUP($X303,'Table 3D'!$B$10:$G$53,'Table 3D'!N$1,0)="","",VLOOKUP($X303,'Table 3D'!$B$10:$G$53,'Table 3D'!N$1,0))</f>
        <v>#N/A</v>
      </c>
      <c r="U303" s="593" t="e">
        <f>IF(VLOOKUP($X303,'Table 3D'!$B$10:$G$53,'Table 3D'!O$1,0)="","",VLOOKUP($X303,'Table 3D'!$B$10:$G$53,'Table 3D'!O$1,0))</f>
        <v>#N/A</v>
      </c>
      <c r="V303" s="593" t="e">
        <f>IF(VLOOKUP($X303,'Table 3D'!$B$10:$G$53,'Table 3D'!P$1,0)="","",VLOOKUP($X303,'Table 3D'!$B$10:$G$53,'Table 3D'!P$1,0))</f>
        <v>#N/A</v>
      </c>
      <c r="W303" s="573"/>
      <c r="X303" s="573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73"/>
      <c r="Z303" s="573"/>
      <c r="AA303" s="578" t="str">
        <f>IFERROR(+IF(X303=VLOOKUP(X303,'Table 3D'!$B$10:$B$53,1,0),"OK","check!!!!"),"check!!!!")</f>
        <v>check!!!!</v>
      </c>
      <c r="AB303" s="582" t="str">
        <f>IF('Table 3D'!B$48=X303,"ok","check!!!!")</f>
        <v>check!!!!</v>
      </c>
      <c r="AC303" s="579"/>
    </row>
    <row r="304" spans="1:29">
      <c r="A304" s="573" t="s">
        <v>650</v>
      </c>
      <c r="B304" s="573" t="s">
        <v>651</v>
      </c>
      <c r="C304" s="573" t="s">
        <v>652</v>
      </c>
      <c r="D304" s="573" t="s">
        <v>653</v>
      </c>
      <c r="E304" s="573" t="s">
        <v>664</v>
      </c>
      <c r="F304" s="573" t="s">
        <v>654</v>
      </c>
      <c r="G304" s="573" t="s">
        <v>666</v>
      </c>
      <c r="H304" s="573" t="s">
        <v>720</v>
      </c>
      <c r="I304" s="573" t="s">
        <v>668</v>
      </c>
      <c r="J304" s="573" t="s">
        <v>669</v>
      </c>
      <c r="K304" s="573" t="s">
        <v>670</v>
      </c>
      <c r="L304" s="573" t="s">
        <v>671</v>
      </c>
      <c r="M304" s="573" t="s">
        <v>658</v>
      </c>
      <c r="N304" s="573" t="s">
        <v>659</v>
      </c>
      <c r="O304" s="573" t="s">
        <v>659</v>
      </c>
      <c r="P304" s="573" t="s">
        <v>660</v>
      </c>
      <c r="Q304" s="573" t="s">
        <v>651</v>
      </c>
      <c r="R304" s="573" t="s">
        <v>703</v>
      </c>
      <c r="S304" s="593" t="e">
        <f>IF(VLOOKUP($X304,'Table 3D'!$B$10:$G$53,'Table 3D'!M$1,0)="","",VLOOKUP($X304,'Table 3D'!$B$10:$G$53,'Table 3D'!M$1,0))</f>
        <v>#N/A</v>
      </c>
      <c r="T304" s="593" t="e">
        <f>IF(VLOOKUP($X304,'Table 3D'!$B$10:$G$53,'Table 3D'!N$1,0)="","",VLOOKUP($X304,'Table 3D'!$B$10:$G$53,'Table 3D'!N$1,0))</f>
        <v>#N/A</v>
      </c>
      <c r="U304" s="593" t="e">
        <f>IF(VLOOKUP($X304,'Table 3D'!$B$10:$G$53,'Table 3D'!O$1,0)="","",VLOOKUP($X304,'Table 3D'!$B$10:$G$53,'Table 3D'!O$1,0))</f>
        <v>#N/A</v>
      </c>
      <c r="V304" s="593" t="e">
        <f>IF(VLOOKUP($X304,'Table 3D'!$B$10:$G$53,'Table 3D'!P$1,0)="","",VLOOKUP($X304,'Table 3D'!$B$10:$G$53,'Table 3D'!P$1,0))</f>
        <v>#N/A</v>
      </c>
      <c r="W304" s="573"/>
      <c r="X304" s="573" t="str">
        <f t="shared" si="4"/>
        <v>A.N.@@._Z.S1313.S13.C.NE.LE.GD.T.F.V._T._T.XDC.N.EDP3</v>
      </c>
      <c r="Y304" s="573"/>
      <c r="Z304" s="573"/>
      <c r="AA304" s="578" t="str">
        <f>IFERROR(+IF(X304=VLOOKUP(X304,'Table 3D'!$B$10:$B$53,1,0),"OK","check!!!!"),"check!!!!")</f>
        <v>check!!!!</v>
      </c>
      <c r="AB304" s="582" t="str">
        <f>IF('Table 3D'!B$51=X304,"ok","check!!!!")</f>
        <v>check!!!!</v>
      </c>
      <c r="AC304" s="579"/>
    </row>
    <row r="305" spans="1:29">
      <c r="A305" s="573" t="s">
        <v>650</v>
      </c>
      <c r="B305" s="573" t="s">
        <v>651</v>
      </c>
      <c r="C305" s="573" t="s">
        <v>652</v>
      </c>
      <c r="D305" s="573" t="s">
        <v>653</v>
      </c>
      <c r="E305" s="573" t="s">
        <v>664</v>
      </c>
      <c r="F305" s="573" t="s">
        <v>653</v>
      </c>
      <c r="G305" s="573" t="s">
        <v>666</v>
      </c>
      <c r="H305" s="573" t="s">
        <v>667</v>
      </c>
      <c r="I305" s="573" t="s">
        <v>668</v>
      </c>
      <c r="J305" s="573" t="s">
        <v>669</v>
      </c>
      <c r="K305" s="573" t="s">
        <v>670</v>
      </c>
      <c r="L305" s="573" t="s">
        <v>671</v>
      </c>
      <c r="M305" s="573" t="s">
        <v>658</v>
      </c>
      <c r="N305" s="573" t="s">
        <v>659</v>
      </c>
      <c r="O305" s="573" t="s">
        <v>659</v>
      </c>
      <c r="P305" s="573" t="s">
        <v>660</v>
      </c>
      <c r="Q305" s="573" t="s">
        <v>651</v>
      </c>
      <c r="R305" s="573" t="s">
        <v>703</v>
      </c>
      <c r="S305" s="593" t="e">
        <f>IF(VLOOKUP($X305,'Table 3D'!$B$10:$G$53,'Table 3D'!M$1,0)="","",VLOOKUP($X305,'Table 3D'!$B$10:$G$53,'Table 3D'!M$1,0))</f>
        <v>#N/A</v>
      </c>
      <c r="T305" s="593" t="e">
        <f>IF(VLOOKUP($X305,'Table 3D'!$B$10:$G$53,'Table 3D'!N$1,0)="","",VLOOKUP($X305,'Table 3D'!$B$10:$G$53,'Table 3D'!N$1,0))</f>
        <v>#N/A</v>
      </c>
      <c r="U305" s="593" t="e">
        <f>IF(VLOOKUP($X305,'Table 3D'!$B$10:$G$53,'Table 3D'!O$1,0)="","",VLOOKUP($X305,'Table 3D'!$B$10:$G$53,'Table 3D'!O$1,0))</f>
        <v>#N/A</v>
      </c>
      <c r="V305" s="593" t="e">
        <f>IF(VLOOKUP($X305,'Table 3D'!$B$10:$G$53,'Table 3D'!P$1,0)="","",VLOOKUP($X305,'Table 3D'!$B$10:$G$53,'Table 3D'!P$1,0))</f>
        <v>#N/A</v>
      </c>
      <c r="W305" s="573"/>
      <c r="X305" s="573" t="str">
        <f t="shared" si="4"/>
        <v>A.N.@@._Z.S1313._Z.C.L.LE.GD.T.F.V._T._T.XDC.N.EDP3</v>
      </c>
      <c r="Y305" s="573"/>
      <c r="Z305" s="573"/>
      <c r="AA305" s="578" t="str">
        <f>IFERROR(+IF(X305=VLOOKUP(X305,'Table 3D'!$B$10:$B$53,1,0),"OK","check!!!!"),"check!!!!")</f>
        <v>check!!!!</v>
      </c>
      <c r="AB305" s="582" t="str">
        <f>IF('Table 3D'!B$52=X305,"ok","check!!!!")</f>
        <v>check!!!!</v>
      </c>
      <c r="AC305" s="579"/>
    </row>
    <row r="306" spans="1:29">
      <c r="A306" s="573" t="s">
        <v>650</v>
      </c>
      <c r="B306" s="573" t="s">
        <v>651</v>
      </c>
      <c r="C306" s="573" t="s">
        <v>652</v>
      </c>
      <c r="D306" s="573" t="s">
        <v>653</v>
      </c>
      <c r="E306" s="573" t="s">
        <v>664</v>
      </c>
      <c r="F306" s="573" t="s">
        <v>723</v>
      </c>
      <c r="G306" s="573" t="s">
        <v>653</v>
      </c>
      <c r="H306" s="573" t="s">
        <v>650</v>
      </c>
      <c r="I306" s="573" t="s">
        <v>668</v>
      </c>
      <c r="J306" s="573" t="s">
        <v>669</v>
      </c>
      <c r="K306" s="573" t="s">
        <v>670</v>
      </c>
      <c r="L306" s="573" t="s">
        <v>671</v>
      </c>
      <c r="M306" s="573" t="s">
        <v>658</v>
      </c>
      <c r="N306" s="573" t="s">
        <v>659</v>
      </c>
      <c r="O306" s="573" t="s">
        <v>659</v>
      </c>
      <c r="P306" s="573" t="s">
        <v>660</v>
      </c>
      <c r="Q306" s="573" t="s">
        <v>651</v>
      </c>
      <c r="R306" s="573" t="s">
        <v>703</v>
      </c>
      <c r="S306" s="593" t="e">
        <f>IF(VLOOKUP($X306,'Table 3D'!$B$10:$G$53,'Table 3D'!M$1,0)="","",VLOOKUP($X306,'Table 3D'!$B$10:$G$53,'Table 3D'!M$1,0))</f>
        <v>#N/A</v>
      </c>
      <c r="T306" s="593" t="e">
        <f>IF(VLOOKUP($X306,'Table 3D'!$B$10:$G$53,'Table 3D'!N$1,0)="","",VLOOKUP($X306,'Table 3D'!$B$10:$G$53,'Table 3D'!N$1,0))</f>
        <v>#N/A</v>
      </c>
      <c r="U306" s="593" t="e">
        <f>IF(VLOOKUP($X306,'Table 3D'!$B$10:$G$53,'Table 3D'!O$1,0)="","",VLOOKUP($X306,'Table 3D'!$B$10:$G$53,'Table 3D'!O$1,0))</f>
        <v>#N/A</v>
      </c>
      <c r="V306" s="593" t="e">
        <f>IF(VLOOKUP($X306,'Table 3D'!$B$10:$G$53,'Table 3D'!P$1,0)="","",VLOOKUP($X306,'Table 3D'!$B$10:$G$53,'Table 3D'!P$1,0))</f>
        <v>#N/A</v>
      </c>
      <c r="W306" s="573"/>
      <c r="X306" s="573" t="str">
        <f t="shared" si="4"/>
        <v>A.N.@@._Z.S1313.S13R._Z.A.LE.GD.T.F.V._T._T.XDC.N.EDP3</v>
      </c>
      <c r="Y306" s="573"/>
      <c r="Z306" s="573"/>
      <c r="AA306" s="578" t="str">
        <f>IFERROR(+IF(X306=VLOOKUP(X306,'Table 3D'!$B$10:$B$53,1,0),"OK","check!!!!"),"check!!!!")</f>
        <v>check!!!!</v>
      </c>
      <c r="AB306" s="582" t="str">
        <f>IF('Table 3D'!B$53=X306,"ok","check!!!!")</f>
        <v>check!!!!</v>
      </c>
      <c r="AC306" s="579"/>
    </row>
    <row r="307" spans="1:29">
      <c r="A307" s="573" t="s">
        <v>650</v>
      </c>
      <c r="B307" s="573" t="s">
        <v>651</v>
      </c>
      <c r="C307" s="573" t="s">
        <v>652</v>
      </c>
      <c r="D307" s="573" t="s">
        <v>653</v>
      </c>
      <c r="E307" s="573" t="s">
        <v>665</v>
      </c>
      <c r="F307" s="573" t="s">
        <v>653</v>
      </c>
      <c r="G307" s="573" t="s">
        <v>653</v>
      </c>
      <c r="H307" s="573" t="s">
        <v>655</v>
      </c>
      <c r="I307" s="573" t="s">
        <v>656</v>
      </c>
      <c r="J307" s="573" t="s">
        <v>653</v>
      </c>
      <c r="K307" s="573" t="s">
        <v>653</v>
      </c>
      <c r="L307" s="573" t="s">
        <v>657</v>
      </c>
      <c r="M307" s="573" t="s">
        <v>658</v>
      </c>
      <c r="N307" s="573" t="s">
        <v>659</v>
      </c>
      <c r="O307" s="573" t="s">
        <v>659</v>
      </c>
      <c r="P307" s="573" t="s">
        <v>660</v>
      </c>
      <c r="Q307" s="573" t="s">
        <v>651</v>
      </c>
      <c r="R307" s="573" t="s">
        <v>703</v>
      </c>
      <c r="S307" s="594" t="e">
        <f>IF(VLOOKUP($X307,'Table 3E'!$B$10:$G$53,'Table 3E'!M$1,0)="","",VLOOKUP($X307,'Table 3E'!$B$10:$G$53,'Table 3E'!M$1,0))</f>
        <v>#N/A</v>
      </c>
      <c r="T307" s="594" t="e">
        <f>IF(VLOOKUP($X307,'Table 3E'!$B$10:$G$53,'Table 3E'!N$1,0)="","",VLOOKUP($X307,'Table 3E'!$B$10:$G$53,'Table 3E'!N$1,0))</f>
        <v>#N/A</v>
      </c>
      <c r="U307" s="594" t="e">
        <f>IF(VLOOKUP($X307,'Table 3E'!$B$10:$G$53,'Table 3E'!O$1,0)="","",VLOOKUP($X307,'Table 3E'!$B$10:$G$53,'Table 3E'!O$1,0))</f>
        <v>#N/A</v>
      </c>
      <c r="V307" s="594" t="e">
        <f>IF(VLOOKUP($X307,'Table 3E'!$B$10:$G$53,'Table 3E'!P$1,0)="","",VLOOKUP($X307,'Table 3E'!$B$10:$G$53,'Table 3E'!P$1,0))</f>
        <v>#N/A</v>
      </c>
      <c r="W307" s="573"/>
      <c r="X307" s="573" t="str">
        <f t="shared" si="4"/>
        <v>A.N.@@._Z.S1314._Z._Z.B.B9._Z._Z.S.V._T._T.XDC.N.EDP3</v>
      </c>
      <c r="Y307" s="573"/>
      <c r="Z307" s="573"/>
      <c r="AA307" s="578" t="str">
        <f>IFERROR(+IF(X307=VLOOKUP(X307,'Table 3E'!$B$10:$B$53,1,0),"OK","check!!!!"),"check!!!!")</f>
        <v>check!!!!</v>
      </c>
      <c r="AB307" s="582" t="str">
        <f>IF('Table 3E'!B$10=X307,"ok","check!!!!")</f>
        <v>check!!!!</v>
      </c>
      <c r="AC307" s="579"/>
    </row>
    <row r="308" spans="1:29">
      <c r="A308" s="573" t="s">
        <v>650</v>
      </c>
      <c r="B308" s="573" t="s">
        <v>651</v>
      </c>
      <c r="C308" s="573" t="s">
        <v>652</v>
      </c>
      <c r="D308" s="573" t="s">
        <v>653</v>
      </c>
      <c r="E308" s="573" t="s">
        <v>665</v>
      </c>
      <c r="F308" s="573" t="s">
        <v>653</v>
      </c>
      <c r="G308" s="573" t="s">
        <v>666</v>
      </c>
      <c r="H308" s="573" t="s">
        <v>650</v>
      </c>
      <c r="I308" s="573" t="s">
        <v>671</v>
      </c>
      <c r="J308" s="573" t="s">
        <v>671</v>
      </c>
      <c r="K308" s="573" t="s">
        <v>670</v>
      </c>
      <c r="L308" s="573" t="s">
        <v>657</v>
      </c>
      <c r="M308" s="573" t="s">
        <v>658</v>
      </c>
      <c r="N308" s="573" t="s">
        <v>659</v>
      </c>
      <c r="O308" s="573" t="s">
        <v>659</v>
      </c>
      <c r="P308" s="573" t="s">
        <v>660</v>
      </c>
      <c r="Q308" s="573" t="s">
        <v>651</v>
      </c>
      <c r="R308" s="573" t="s">
        <v>703</v>
      </c>
      <c r="S308" s="594" t="e">
        <f>IF(VLOOKUP($X308,'Table 3E'!$B$10:$G$53,'Table 3E'!M$1,0)="","",VLOOKUP($X308,'Table 3E'!$B$10:$G$53,'Table 3E'!M$1,0))</f>
        <v>#N/A</v>
      </c>
      <c r="T308" s="594" t="e">
        <f>IF(VLOOKUP($X308,'Table 3E'!$B$10:$G$53,'Table 3E'!N$1,0)="","",VLOOKUP($X308,'Table 3E'!$B$10:$G$53,'Table 3E'!N$1,0))</f>
        <v>#N/A</v>
      </c>
      <c r="U308" s="594" t="e">
        <f>IF(VLOOKUP($X308,'Table 3E'!$B$10:$G$53,'Table 3E'!O$1,0)="","",VLOOKUP($X308,'Table 3E'!$B$10:$G$53,'Table 3E'!O$1,0))</f>
        <v>#N/A</v>
      </c>
      <c r="V308" s="594" t="e">
        <f>IF(VLOOKUP($X308,'Table 3E'!$B$10:$G$53,'Table 3E'!P$1,0)="","",VLOOKUP($X308,'Table 3E'!$B$10:$G$53,'Table 3E'!P$1,0))</f>
        <v>#N/A</v>
      </c>
      <c r="W308" s="573"/>
      <c r="X308" s="573" t="str">
        <f t="shared" si="4"/>
        <v>A.N.@@._Z.S1314._Z.C.A.F.F.T.S.V._T._T.XDC.N.EDP3</v>
      </c>
      <c r="Y308" s="573"/>
      <c r="Z308" s="573"/>
      <c r="AA308" s="578" t="str">
        <f>IFERROR(+IF(X308=VLOOKUP(X308,'Table 3E'!$B$10:$B$53,1,0),"OK","check!!!!"),"check!!!!")</f>
        <v>check!!!!</v>
      </c>
      <c r="AB308" s="582" t="str">
        <f>IF('Table 3E'!B$12=X308,"ok","check!!!!")</f>
        <v>check!!!!</v>
      </c>
      <c r="AC308" s="579"/>
    </row>
    <row r="309" spans="1:29">
      <c r="A309" s="573" t="s">
        <v>650</v>
      </c>
      <c r="B309" s="573" t="s">
        <v>651</v>
      </c>
      <c r="C309" s="573" t="s">
        <v>652</v>
      </c>
      <c r="D309" s="573" t="s">
        <v>653</v>
      </c>
      <c r="E309" s="573" t="s">
        <v>665</v>
      </c>
      <c r="F309" s="573" t="s">
        <v>653</v>
      </c>
      <c r="G309" s="573" t="s">
        <v>666</v>
      </c>
      <c r="H309" s="573" t="s">
        <v>650</v>
      </c>
      <c r="I309" s="573" t="s">
        <v>671</v>
      </c>
      <c r="J309" s="573" t="s">
        <v>672</v>
      </c>
      <c r="K309" s="573" t="s">
        <v>670</v>
      </c>
      <c r="L309" s="573" t="s">
        <v>657</v>
      </c>
      <c r="M309" s="573" t="s">
        <v>658</v>
      </c>
      <c r="N309" s="573" t="s">
        <v>659</v>
      </c>
      <c r="O309" s="573" t="s">
        <v>659</v>
      </c>
      <c r="P309" s="573" t="s">
        <v>660</v>
      </c>
      <c r="Q309" s="573" t="s">
        <v>651</v>
      </c>
      <c r="R309" s="573" t="s">
        <v>703</v>
      </c>
      <c r="S309" s="594" t="e">
        <f>IF(VLOOKUP($X309,'Table 3E'!$B$10:$G$53,'Table 3E'!M$1,0)="","",VLOOKUP($X309,'Table 3E'!$B$10:$G$53,'Table 3E'!M$1,0))</f>
        <v>#N/A</v>
      </c>
      <c r="T309" s="594" t="e">
        <f>IF(VLOOKUP($X309,'Table 3E'!$B$10:$G$53,'Table 3E'!N$1,0)="","",VLOOKUP($X309,'Table 3E'!$B$10:$G$53,'Table 3E'!N$1,0))</f>
        <v>#N/A</v>
      </c>
      <c r="U309" s="594" t="e">
        <f>IF(VLOOKUP($X309,'Table 3E'!$B$10:$G$53,'Table 3E'!O$1,0)="","",VLOOKUP($X309,'Table 3E'!$B$10:$G$53,'Table 3E'!O$1,0))</f>
        <v>#N/A</v>
      </c>
      <c r="V309" s="594" t="e">
        <f>IF(VLOOKUP($X309,'Table 3E'!$B$10:$G$53,'Table 3E'!P$1,0)="","",VLOOKUP($X309,'Table 3E'!$B$10:$G$53,'Table 3E'!P$1,0))</f>
        <v>#N/A</v>
      </c>
      <c r="W309" s="573"/>
      <c r="X309" s="573" t="str">
        <f t="shared" si="4"/>
        <v>A.N.@@._Z.S1314._Z.C.A.F.F2.T.S.V._T._T.XDC.N.EDP3</v>
      </c>
      <c r="Y309" s="573"/>
      <c r="Z309" s="573"/>
      <c r="AA309" s="578" t="str">
        <f>IFERROR(+IF(X309=VLOOKUP(X309,'Table 3E'!$B$10:$B$53,1,0),"OK","check!!!!"),"check!!!!")</f>
        <v>check!!!!</v>
      </c>
      <c r="AB309" s="582" t="str">
        <f>IF('Table 3E'!B$13=X309,"ok","check!!!!")</f>
        <v>check!!!!</v>
      </c>
      <c r="AC309" s="579"/>
    </row>
    <row r="310" spans="1:29">
      <c r="A310" s="573" t="s">
        <v>650</v>
      </c>
      <c r="B310" s="573" t="s">
        <v>651</v>
      </c>
      <c r="C310" s="573" t="s">
        <v>652</v>
      </c>
      <c r="D310" s="573" t="s">
        <v>653</v>
      </c>
      <c r="E310" s="573" t="s">
        <v>665</v>
      </c>
      <c r="F310" s="573" t="s">
        <v>653</v>
      </c>
      <c r="G310" s="573" t="s">
        <v>666</v>
      </c>
      <c r="H310" s="573" t="s">
        <v>650</v>
      </c>
      <c r="I310" s="573" t="s">
        <v>671</v>
      </c>
      <c r="J310" s="573" t="s">
        <v>673</v>
      </c>
      <c r="K310" s="573" t="s">
        <v>670</v>
      </c>
      <c r="L310" s="573" t="s">
        <v>657</v>
      </c>
      <c r="M310" s="573" t="s">
        <v>658</v>
      </c>
      <c r="N310" s="573" t="s">
        <v>659</v>
      </c>
      <c r="O310" s="573" t="s">
        <v>659</v>
      </c>
      <c r="P310" s="573" t="s">
        <v>660</v>
      </c>
      <c r="Q310" s="573" t="s">
        <v>651</v>
      </c>
      <c r="R310" s="573" t="s">
        <v>703</v>
      </c>
      <c r="S310" s="594" t="e">
        <f>IF(VLOOKUP($X310,'Table 3E'!$B$10:$G$53,'Table 3E'!M$1,0)="","",VLOOKUP($X310,'Table 3E'!$B$10:$G$53,'Table 3E'!M$1,0))</f>
        <v>#N/A</v>
      </c>
      <c r="T310" s="594" t="e">
        <f>IF(VLOOKUP($X310,'Table 3E'!$B$10:$G$53,'Table 3E'!N$1,0)="","",VLOOKUP($X310,'Table 3E'!$B$10:$G$53,'Table 3E'!N$1,0))</f>
        <v>#N/A</v>
      </c>
      <c r="U310" s="594" t="e">
        <f>IF(VLOOKUP($X310,'Table 3E'!$B$10:$G$53,'Table 3E'!O$1,0)="","",VLOOKUP($X310,'Table 3E'!$B$10:$G$53,'Table 3E'!O$1,0))</f>
        <v>#N/A</v>
      </c>
      <c r="V310" s="594" t="e">
        <f>IF(VLOOKUP($X310,'Table 3E'!$B$10:$G$53,'Table 3E'!P$1,0)="","",VLOOKUP($X310,'Table 3E'!$B$10:$G$53,'Table 3E'!P$1,0))</f>
        <v>#N/A</v>
      </c>
      <c r="W310" s="573"/>
      <c r="X310" s="573" t="str">
        <f t="shared" si="4"/>
        <v>A.N.@@._Z.S1314._Z.C.A.F.F3.T.S.V._T._T.XDC.N.EDP3</v>
      </c>
      <c r="Y310" s="573"/>
      <c r="Z310" s="573"/>
      <c r="AA310" s="578" t="str">
        <f>IFERROR(+IF(X310=VLOOKUP(X310,'Table 3E'!$B$10:$B$53,1,0),"OK","check!!!!"),"check!!!!")</f>
        <v>check!!!!</v>
      </c>
      <c r="AB310" s="582" t="str">
        <f>IF('Table 3E'!B$14=X310,"ok","check!!!!")</f>
        <v>check!!!!</v>
      </c>
      <c r="AC310" s="579"/>
    </row>
    <row r="311" spans="1:29">
      <c r="A311" s="573" t="s">
        <v>650</v>
      </c>
      <c r="B311" s="573" t="s">
        <v>651</v>
      </c>
      <c r="C311" s="573" t="s">
        <v>652</v>
      </c>
      <c r="D311" s="573" t="s">
        <v>653</v>
      </c>
      <c r="E311" s="573" t="s">
        <v>665</v>
      </c>
      <c r="F311" s="573" t="s">
        <v>653</v>
      </c>
      <c r="G311" s="573" t="s">
        <v>666</v>
      </c>
      <c r="H311" s="573" t="s">
        <v>650</v>
      </c>
      <c r="I311" s="573" t="s">
        <v>671</v>
      </c>
      <c r="J311" s="573" t="s">
        <v>674</v>
      </c>
      <c r="K311" s="573" t="s">
        <v>670</v>
      </c>
      <c r="L311" s="573" t="s">
        <v>657</v>
      </c>
      <c r="M311" s="573" t="s">
        <v>658</v>
      </c>
      <c r="N311" s="573" t="s">
        <v>659</v>
      </c>
      <c r="O311" s="573" t="s">
        <v>659</v>
      </c>
      <c r="P311" s="573" t="s">
        <v>660</v>
      </c>
      <c r="Q311" s="573" t="s">
        <v>651</v>
      </c>
      <c r="R311" s="573" t="s">
        <v>703</v>
      </c>
      <c r="S311" s="594" t="e">
        <f>IF(VLOOKUP($X311,'Table 3E'!$B$10:$G$53,'Table 3E'!M$1,0)="","",VLOOKUP($X311,'Table 3E'!$B$10:$G$53,'Table 3E'!M$1,0))</f>
        <v>#N/A</v>
      </c>
      <c r="T311" s="594" t="e">
        <f>IF(VLOOKUP($X311,'Table 3E'!$B$10:$G$53,'Table 3E'!N$1,0)="","",VLOOKUP($X311,'Table 3E'!$B$10:$G$53,'Table 3E'!N$1,0))</f>
        <v>#N/A</v>
      </c>
      <c r="U311" s="594" t="e">
        <f>IF(VLOOKUP($X311,'Table 3E'!$B$10:$G$53,'Table 3E'!O$1,0)="","",VLOOKUP($X311,'Table 3E'!$B$10:$G$53,'Table 3E'!O$1,0))</f>
        <v>#N/A</v>
      </c>
      <c r="V311" s="594" t="e">
        <f>IF(VLOOKUP($X311,'Table 3E'!$B$10:$G$53,'Table 3E'!P$1,0)="","",VLOOKUP($X311,'Table 3E'!$B$10:$G$53,'Table 3E'!P$1,0))</f>
        <v>#N/A</v>
      </c>
      <c r="W311" s="573"/>
      <c r="X311" s="573" t="str">
        <f t="shared" si="4"/>
        <v>A.N.@@._Z.S1314._Z.C.A.F.F4.T.S.V._T._T.XDC.N.EDP3</v>
      </c>
      <c r="Y311" s="573"/>
      <c r="Z311" s="573"/>
      <c r="AA311" s="578" t="str">
        <f>IFERROR(+IF(X311=VLOOKUP(X311,'Table 3E'!$B$10:$B$53,1,0),"OK","check!!!!"),"check!!!!")</f>
        <v>check!!!!</v>
      </c>
      <c r="AB311" s="582" t="str">
        <f>IF('Table 3E'!B$15=X311,"ok","check!!!!")</f>
        <v>check!!!!</v>
      </c>
      <c r="AC311" s="579"/>
    </row>
    <row r="312" spans="1:29">
      <c r="A312" s="573" t="s">
        <v>650</v>
      </c>
      <c r="B312" s="573" t="s">
        <v>651</v>
      </c>
      <c r="C312" s="573" t="s">
        <v>652</v>
      </c>
      <c r="D312" s="573" t="s">
        <v>653</v>
      </c>
      <c r="E312" s="573" t="s">
        <v>665</v>
      </c>
      <c r="F312" s="573" t="s">
        <v>653</v>
      </c>
      <c r="G312" s="573" t="s">
        <v>666</v>
      </c>
      <c r="H312" s="573" t="s">
        <v>682</v>
      </c>
      <c r="I312" s="573" t="s">
        <v>671</v>
      </c>
      <c r="J312" s="573" t="s">
        <v>674</v>
      </c>
      <c r="K312" s="573" t="s">
        <v>670</v>
      </c>
      <c r="L312" s="573" t="s">
        <v>657</v>
      </c>
      <c r="M312" s="573" t="s">
        <v>658</v>
      </c>
      <c r="N312" s="573" t="s">
        <v>659</v>
      </c>
      <c r="O312" s="573" t="s">
        <v>659</v>
      </c>
      <c r="P312" s="573" t="s">
        <v>660</v>
      </c>
      <c r="Q312" s="573" t="s">
        <v>651</v>
      </c>
      <c r="R312" s="573" t="s">
        <v>703</v>
      </c>
      <c r="S312" s="594" t="e">
        <f>IF(VLOOKUP($X312,'Table 3E'!$B$10:$G$53,'Table 3E'!M$1,0)="","",VLOOKUP($X312,'Table 3E'!$B$10:$G$53,'Table 3E'!M$1,0))</f>
        <v>#N/A</v>
      </c>
      <c r="T312" s="594" t="e">
        <f>IF(VLOOKUP($X312,'Table 3E'!$B$10:$G$53,'Table 3E'!N$1,0)="","",VLOOKUP($X312,'Table 3E'!$B$10:$G$53,'Table 3E'!N$1,0))</f>
        <v>#N/A</v>
      </c>
      <c r="U312" s="594" t="e">
        <f>IF(VLOOKUP($X312,'Table 3E'!$B$10:$G$53,'Table 3E'!O$1,0)="","",VLOOKUP($X312,'Table 3E'!$B$10:$G$53,'Table 3E'!O$1,0))</f>
        <v>#N/A</v>
      </c>
      <c r="V312" s="594" t="e">
        <f>IF(VLOOKUP($X312,'Table 3E'!$B$10:$G$53,'Table 3E'!P$1,0)="","",VLOOKUP($X312,'Table 3E'!$B$10:$G$53,'Table 3E'!P$1,0))</f>
        <v>#N/A</v>
      </c>
      <c r="W312" s="573"/>
      <c r="X312" s="573" t="str">
        <f t="shared" si="4"/>
        <v>A.N.@@._Z.S1314._Z.C.AI.F.F4.T.S.V._T._T.XDC.N.EDP3</v>
      </c>
      <c r="Y312" s="573"/>
      <c r="Z312" s="573"/>
      <c r="AA312" s="578" t="str">
        <f>IFERROR(+IF(X312=VLOOKUP(X312,'Table 3E'!$B$10:$B$53,1,0),"OK","check!!!!"),"check!!!!")</f>
        <v>check!!!!</v>
      </c>
      <c r="AB312" s="582" t="str">
        <f>IF('Table 3E'!B$16=X312,"ok","check!!!!")</f>
        <v>check!!!!</v>
      </c>
      <c r="AC312" s="579"/>
    </row>
    <row r="313" spans="1:29">
      <c r="A313" s="573" t="s">
        <v>650</v>
      </c>
      <c r="B313" s="573" t="s">
        <v>651</v>
      </c>
      <c r="C313" s="573" t="s">
        <v>652</v>
      </c>
      <c r="D313" s="573" t="s">
        <v>653</v>
      </c>
      <c r="E313" s="573" t="s">
        <v>665</v>
      </c>
      <c r="F313" s="573" t="s">
        <v>653</v>
      </c>
      <c r="G313" s="573" t="s">
        <v>666</v>
      </c>
      <c r="H313" s="573" t="s">
        <v>683</v>
      </c>
      <c r="I313" s="573" t="s">
        <v>671</v>
      </c>
      <c r="J313" s="573" t="s">
        <v>674</v>
      </c>
      <c r="K313" s="573" t="s">
        <v>670</v>
      </c>
      <c r="L313" s="573" t="s">
        <v>657</v>
      </c>
      <c r="M313" s="573" t="s">
        <v>658</v>
      </c>
      <c r="N313" s="573" t="s">
        <v>659</v>
      </c>
      <c r="O313" s="573" t="s">
        <v>659</v>
      </c>
      <c r="P313" s="573" t="s">
        <v>660</v>
      </c>
      <c r="Q313" s="573" t="s">
        <v>651</v>
      </c>
      <c r="R313" s="573" t="s">
        <v>703</v>
      </c>
      <c r="S313" s="594" t="e">
        <f>IF(VLOOKUP($X313,'Table 3E'!$B$10:$G$53,'Table 3E'!M$1,0)="","",VLOOKUP($X313,'Table 3E'!$B$10:$G$53,'Table 3E'!M$1,0))</f>
        <v>#N/A</v>
      </c>
      <c r="T313" s="594" t="e">
        <f>IF(VLOOKUP($X313,'Table 3E'!$B$10:$G$53,'Table 3E'!N$1,0)="","",VLOOKUP($X313,'Table 3E'!$B$10:$G$53,'Table 3E'!N$1,0))</f>
        <v>#N/A</v>
      </c>
      <c r="U313" s="594" t="e">
        <f>IF(VLOOKUP($X313,'Table 3E'!$B$10:$G$53,'Table 3E'!O$1,0)="","",VLOOKUP($X313,'Table 3E'!$B$10:$G$53,'Table 3E'!O$1,0))</f>
        <v>#N/A</v>
      </c>
      <c r="V313" s="594" t="e">
        <f>IF(VLOOKUP($X313,'Table 3E'!$B$10:$G$53,'Table 3E'!P$1,0)="","",VLOOKUP($X313,'Table 3E'!$B$10:$G$53,'Table 3E'!P$1,0))</f>
        <v>#N/A</v>
      </c>
      <c r="W313" s="573"/>
      <c r="X313" s="573" t="str">
        <f t="shared" si="4"/>
        <v>A.N.@@._Z.S1314._Z.C.AD.F.F4.T.S.V._T._T.XDC.N.EDP3</v>
      </c>
      <c r="Y313" s="573"/>
      <c r="Z313" s="573"/>
      <c r="AA313" s="578" t="str">
        <f>IFERROR(+IF(X313=VLOOKUP(X313,'Table 3E'!$B$10:$B$53,1,0),"OK","check!!!!"),"check!!!!")</f>
        <v>check!!!!</v>
      </c>
      <c r="AB313" s="582" t="str">
        <f>IF('Table 3E'!B$17=X313,"ok","check!!!!")</f>
        <v>check!!!!</v>
      </c>
      <c r="AC313" s="579"/>
    </row>
    <row r="314" spans="1:29">
      <c r="A314" s="573" t="s">
        <v>650</v>
      </c>
      <c r="B314" s="573" t="s">
        <v>651</v>
      </c>
      <c r="C314" s="573" t="s">
        <v>652</v>
      </c>
      <c r="D314" s="573" t="s">
        <v>653</v>
      </c>
      <c r="E314" s="573" t="s">
        <v>665</v>
      </c>
      <c r="F314" s="573" t="s">
        <v>653</v>
      </c>
      <c r="G314" s="573" t="s">
        <v>666</v>
      </c>
      <c r="H314" s="573" t="s">
        <v>650</v>
      </c>
      <c r="I314" s="573" t="s">
        <v>671</v>
      </c>
      <c r="J314" s="573" t="s">
        <v>674</v>
      </c>
      <c r="K314" s="573" t="s">
        <v>657</v>
      </c>
      <c r="L314" s="573" t="s">
        <v>657</v>
      </c>
      <c r="M314" s="573" t="s">
        <v>658</v>
      </c>
      <c r="N314" s="573" t="s">
        <v>659</v>
      </c>
      <c r="O314" s="573" t="s">
        <v>659</v>
      </c>
      <c r="P314" s="573" t="s">
        <v>660</v>
      </c>
      <c r="Q314" s="573" t="s">
        <v>651</v>
      </c>
      <c r="R314" s="573" t="s">
        <v>703</v>
      </c>
      <c r="S314" s="594" t="e">
        <f>IF(VLOOKUP($X314,'Table 3E'!$B$10:$G$53,'Table 3E'!M$1,0)="","",VLOOKUP($X314,'Table 3E'!$B$10:$G$53,'Table 3E'!M$1,0))</f>
        <v>#N/A</v>
      </c>
      <c r="T314" s="594" t="e">
        <f>IF(VLOOKUP($X314,'Table 3E'!$B$10:$G$53,'Table 3E'!N$1,0)="","",VLOOKUP($X314,'Table 3E'!$B$10:$G$53,'Table 3E'!N$1,0))</f>
        <v>#N/A</v>
      </c>
      <c r="U314" s="594" t="e">
        <f>IF(VLOOKUP($X314,'Table 3E'!$B$10:$G$53,'Table 3E'!O$1,0)="","",VLOOKUP($X314,'Table 3E'!$B$10:$G$53,'Table 3E'!O$1,0))</f>
        <v>#N/A</v>
      </c>
      <c r="V314" s="594" t="e">
        <f>IF(VLOOKUP($X314,'Table 3E'!$B$10:$G$53,'Table 3E'!P$1,0)="","",VLOOKUP($X314,'Table 3E'!$B$10:$G$53,'Table 3E'!P$1,0))</f>
        <v>#N/A</v>
      </c>
      <c r="W314" s="573"/>
      <c r="X314" s="573" t="str">
        <f t="shared" si="4"/>
        <v>A.N.@@._Z.S1314._Z.C.A.F.F4.S.S.V._T._T.XDC.N.EDP3</v>
      </c>
      <c r="Y314" s="573"/>
      <c r="Z314" s="573"/>
      <c r="AA314" s="578" t="str">
        <f>IFERROR(+IF(X314=VLOOKUP(X314,'Table 3E'!$B$10:$B$53,1,0),"OK","check!!!!"),"check!!!!")</f>
        <v>check!!!!</v>
      </c>
      <c r="AB314" s="582" t="str">
        <f>IF('Table 3E'!B$18=X314,"ok","check!!!!")</f>
        <v>check!!!!</v>
      </c>
      <c r="AC314" s="579"/>
    </row>
    <row r="315" spans="1:29">
      <c r="A315" s="573" t="s">
        <v>650</v>
      </c>
      <c r="B315" s="573" t="s">
        <v>651</v>
      </c>
      <c r="C315" s="573" t="s">
        <v>652</v>
      </c>
      <c r="D315" s="573" t="s">
        <v>653</v>
      </c>
      <c r="E315" s="573" t="s">
        <v>665</v>
      </c>
      <c r="F315" s="573" t="s">
        <v>653</v>
      </c>
      <c r="G315" s="573" t="s">
        <v>666</v>
      </c>
      <c r="H315" s="573" t="s">
        <v>650</v>
      </c>
      <c r="I315" s="573" t="s">
        <v>671</v>
      </c>
      <c r="J315" s="573" t="s">
        <v>674</v>
      </c>
      <c r="K315" s="573" t="s">
        <v>667</v>
      </c>
      <c r="L315" s="573" t="s">
        <v>657</v>
      </c>
      <c r="M315" s="573" t="s">
        <v>658</v>
      </c>
      <c r="N315" s="573" t="s">
        <v>659</v>
      </c>
      <c r="O315" s="573" t="s">
        <v>659</v>
      </c>
      <c r="P315" s="573" t="s">
        <v>660</v>
      </c>
      <c r="Q315" s="573" t="s">
        <v>651</v>
      </c>
      <c r="R315" s="573" t="s">
        <v>703</v>
      </c>
      <c r="S315" s="594" t="e">
        <f>IF(VLOOKUP($X315,'Table 3E'!$B$10:$G$53,'Table 3E'!M$1,0)="","",VLOOKUP($X315,'Table 3E'!$B$10:$G$53,'Table 3E'!M$1,0))</f>
        <v>#N/A</v>
      </c>
      <c r="T315" s="594" t="e">
        <f>IF(VLOOKUP($X315,'Table 3E'!$B$10:$G$53,'Table 3E'!N$1,0)="","",VLOOKUP($X315,'Table 3E'!$B$10:$G$53,'Table 3E'!N$1,0))</f>
        <v>#N/A</v>
      </c>
      <c r="U315" s="594" t="e">
        <f>IF(VLOOKUP($X315,'Table 3E'!$B$10:$G$53,'Table 3E'!O$1,0)="","",VLOOKUP($X315,'Table 3E'!$B$10:$G$53,'Table 3E'!O$1,0))</f>
        <v>#N/A</v>
      </c>
      <c r="V315" s="594" t="e">
        <f>IF(VLOOKUP($X315,'Table 3E'!$B$10:$G$53,'Table 3E'!P$1,0)="","",VLOOKUP($X315,'Table 3E'!$B$10:$G$53,'Table 3E'!P$1,0))</f>
        <v>#N/A</v>
      </c>
      <c r="W315" s="573"/>
      <c r="X315" s="573" t="str">
        <f t="shared" si="4"/>
        <v>A.N.@@._Z.S1314._Z.C.A.F.F4.L.S.V._T._T.XDC.N.EDP3</v>
      </c>
      <c r="Y315" s="573"/>
      <c r="Z315" s="573"/>
      <c r="AA315" s="578" t="str">
        <f>IFERROR(+IF(X315=VLOOKUP(X315,'Table 3E'!$B$10:$B$53,1,0),"OK","check!!!!"),"check!!!!")</f>
        <v>check!!!!</v>
      </c>
      <c r="AB315" s="582" t="str">
        <f>IF('Table 3E'!B$19=X315,"ok","check!!!!")</f>
        <v>check!!!!</v>
      </c>
      <c r="AC315" s="579"/>
    </row>
    <row r="316" spans="1:29">
      <c r="A316" s="573" t="s">
        <v>650</v>
      </c>
      <c r="B316" s="573" t="s">
        <v>651</v>
      </c>
      <c r="C316" s="573" t="s">
        <v>652</v>
      </c>
      <c r="D316" s="573" t="s">
        <v>653</v>
      </c>
      <c r="E316" s="573" t="s">
        <v>665</v>
      </c>
      <c r="F316" s="573" t="s">
        <v>653</v>
      </c>
      <c r="G316" s="573" t="s">
        <v>666</v>
      </c>
      <c r="H316" s="573" t="s">
        <v>682</v>
      </c>
      <c r="I316" s="573" t="s">
        <v>671</v>
      </c>
      <c r="J316" s="573" t="s">
        <v>674</v>
      </c>
      <c r="K316" s="573" t="s">
        <v>667</v>
      </c>
      <c r="L316" s="573" t="s">
        <v>657</v>
      </c>
      <c r="M316" s="573" t="s">
        <v>658</v>
      </c>
      <c r="N316" s="573" t="s">
        <v>659</v>
      </c>
      <c r="O316" s="573" t="s">
        <v>659</v>
      </c>
      <c r="P316" s="573" t="s">
        <v>660</v>
      </c>
      <c r="Q316" s="573" t="s">
        <v>651</v>
      </c>
      <c r="R316" s="573" t="s">
        <v>703</v>
      </c>
      <c r="S316" s="594" t="e">
        <f>IF(VLOOKUP($X316,'Table 3E'!$B$10:$G$53,'Table 3E'!M$1,0)="","",VLOOKUP($X316,'Table 3E'!$B$10:$G$53,'Table 3E'!M$1,0))</f>
        <v>#N/A</v>
      </c>
      <c r="T316" s="594" t="e">
        <f>IF(VLOOKUP($X316,'Table 3E'!$B$10:$G$53,'Table 3E'!N$1,0)="","",VLOOKUP($X316,'Table 3E'!$B$10:$G$53,'Table 3E'!N$1,0))</f>
        <v>#N/A</v>
      </c>
      <c r="U316" s="594" t="e">
        <f>IF(VLOOKUP($X316,'Table 3E'!$B$10:$G$53,'Table 3E'!O$1,0)="","",VLOOKUP($X316,'Table 3E'!$B$10:$G$53,'Table 3E'!O$1,0))</f>
        <v>#N/A</v>
      </c>
      <c r="V316" s="594" t="e">
        <f>IF(VLOOKUP($X316,'Table 3E'!$B$10:$G$53,'Table 3E'!P$1,0)="","",VLOOKUP($X316,'Table 3E'!$B$10:$G$53,'Table 3E'!P$1,0))</f>
        <v>#N/A</v>
      </c>
      <c r="W316" s="573"/>
      <c r="X316" s="573" t="str">
        <f t="shared" si="4"/>
        <v>A.N.@@._Z.S1314._Z.C.AI.F.F4.L.S.V._T._T.XDC.N.EDP3</v>
      </c>
      <c r="Y316" s="573"/>
      <c r="Z316" s="573"/>
      <c r="AA316" s="578" t="str">
        <f>IFERROR(+IF(X316=VLOOKUP(X316,'Table 3E'!$B$10:$B$53,1,0),"OK","check!!!!"),"check!!!!")</f>
        <v>check!!!!</v>
      </c>
      <c r="AB316" s="582" t="str">
        <f>IF('Table 3E'!B$20=X316,"ok","check!!!!")</f>
        <v>check!!!!</v>
      </c>
      <c r="AC316" s="579"/>
    </row>
    <row r="317" spans="1:29">
      <c r="A317" s="573" t="s">
        <v>650</v>
      </c>
      <c r="B317" s="573" t="s">
        <v>651</v>
      </c>
      <c r="C317" s="573" t="s">
        <v>652</v>
      </c>
      <c r="D317" s="573" t="s">
        <v>653</v>
      </c>
      <c r="E317" s="573" t="s">
        <v>665</v>
      </c>
      <c r="F317" s="573" t="s">
        <v>653</v>
      </c>
      <c r="G317" s="573" t="s">
        <v>666</v>
      </c>
      <c r="H317" s="573" t="s">
        <v>683</v>
      </c>
      <c r="I317" s="573" t="s">
        <v>671</v>
      </c>
      <c r="J317" s="573" t="s">
        <v>674</v>
      </c>
      <c r="K317" s="573" t="s">
        <v>667</v>
      </c>
      <c r="L317" s="573" t="s">
        <v>657</v>
      </c>
      <c r="M317" s="573" t="s">
        <v>658</v>
      </c>
      <c r="N317" s="573" t="s">
        <v>659</v>
      </c>
      <c r="O317" s="573" t="s">
        <v>659</v>
      </c>
      <c r="P317" s="573" t="s">
        <v>660</v>
      </c>
      <c r="Q317" s="573" t="s">
        <v>651</v>
      </c>
      <c r="R317" s="573" t="s">
        <v>703</v>
      </c>
      <c r="S317" s="594" t="e">
        <f>IF(VLOOKUP($X317,'Table 3E'!$B$10:$G$53,'Table 3E'!M$1,0)="","",VLOOKUP($X317,'Table 3E'!$B$10:$G$53,'Table 3E'!M$1,0))</f>
        <v>#N/A</v>
      </c>
      <c r="T317" s="594" t="e">
        <f>IF(VLOOKUP($X317,'Table 3E'!$B$10:$G$53,'Table 3E'!N$1,0)="","",VLOOKUP($X317,'Table 3E'!$B$10:$G$53,'Table 3E'!N$1,0))</f>
        <v>#N/A</v>
      </c>
      <c r="U317" s="594" t="e">
        <f>IF(VLOOKUP($X317,'Table 3E'!$B$10:$G$53,'Table 3E'!O$1,0)="","",VLOOKUP($X317,'Table 3E'!$B$10:$G$53,'Table 3E'!O$1,0))</f>
        <v>#N/A</v>
      </c>
      <c r="V317" s="594" t="e">
        <f>IF(VLOOKUP($X317,'Table 3E'!$B$10:$G$53,'Table 3E'!P$1,0)="","",VLOOKUP($X317,'Table 3E'!$B$10:$G$53,'Table 3E'!P$1,0))</f>
        <v>#N/A</v>
      </c>
      <c r="W317" s="573"/>
      <c r="X317" s="573" t="str">
        <f t="shared" si="4"/>
        <v>A.N.@@._Z.S1314._Z.C.AD.F.F4.L.S.V._T._T.XDC.N.EDP3</v>
      </c>
      <c r="Y317" s="573"/>
      <c r="Z317" s="573"/>
      <c r="AA317" s="578" t="str">
        <f>IFERROR(+IF(X317=VLOOKUP(X317,'Table 3E'!$B$10:$B$53,1,0),"OK","check!!!!"),"check!!!!")</f>
        <v>check!!!!</v>
      </c>
      <c r="AB317" s="582" t="str">
        <f>IF('Table 3E'!B$21=X317,"ok","check!!!!")</f>
        <v>check!!!!</v>
      </c>
      <c r="AC317" s="579"/>
    </row>
    <row r="318" spans="1:29">
      <c r="A318" s="573" t="s">
        <v>650</v>
      </c>
      <c r="B318" s="573" t="s">
        <v>651</v>
      </c>
      <c r="C318" s="573" t="s">
        <v>652</v>
      </c>
      <c r="D318" s="573" t="s">
        <v>653</v>
      </c>
      <c r="E318" s="573" t="s">
        <v>665</v>
      </c>
      <c r="F318" s="573" t="s">
        <v>653</v>
      </c>
      <c r="G318" s="573" t="s">
        <v>666</v>
      </c>
      <c r="H318" s="573" t="s">
        <v>650</v>
      </c>
      <c r="I318" s="573" t="s">
        <v>671</v>
      </c>
      <c r="J318" s="573" t="s">
        <v>684</v>
      </c>
      <c r="K318" s="573" t="s">
        <v>670</v>
      </c>
      <c r="L318" s="573" t="s">
        <v>657</v>
      </c>
      <c r="M318" s="573" t="s">
        <v>658</v>
      </c>
      <c r="N318" s="573" t="s">
        <v>659</v>
      </c>
      <c r="O318" s="573" t="s">
        <v>659</v>
      </c>
      <c r="P318" s="573" t="s">
        <v>660</v>
      </c>
      <c r="Q318" s="573" t="s">
        <v>651</v>
      </c>
      <c r="R318" s="573" t="s">
        <v>703</v>
      </c>
      <c r="S318" s="594" t="e">
        <f>IF(VLOOKUP($X318,'Table 3E'!$B$10:$G$53,'Table 3E'!M$1,0)="","",VLOOKUP($X318,'Table 3E'!$B$10:$G$53,'Table 3E'!M$1,0))</f>
        <v>#N/A</v>
      </c>
      <c r="T318" s="594" t="e">
        <f>IF(VLOOKUP($X318,'Table 3E'!$B$10:$G$53,'Table 3E'!N$1,0)="","",VLOOKUP($X318,'Table 3E'!$B$10:$G$53,'Table 3E'!N$1,0))</f>
        <v>#N/A</v>
      </c>
      <c r="U318" s="594" t="e">
        <f>IF(VLOOKUP($X318,'Table 3E'!$B$10:$G$53,'Table 3E'!O$1,0)="","",VLOOKUP($X318,'Table 3E'!$B$10:$G$53,'Table 3E'!O$1,0))</f>
        <v>#N/A</v>
      </c>
      <c r="V318" s="594" t="e">
        <f>IF(VLOOKUP($X318,'Table 3E'!$B$10:$G$53,'Table 3E'!P$1,0)="","",VLOOKUP($X318,'Table 3E'!$B$10:$G$53,'Table 3E'!P$1,0))</f>
        <v>#N/A</v>
      </c>
      <c r="W318" s="573"/>
      <c r="X318" s="573" t="str">
        <f t="shared" si="4"/>
        <v>A.N.@@._Z.S1314._Z.C.A.F.F5.T.S.V._T._T.XDC.N.EDP3</v>
      </c>
      <c r="Y318" s="573"/>
      <c r="Z318" s="573"/>
      <c r="AA318" s="578" t="str">
        <f>IFERROR(+IF(X318=VLOOKUP(X318,'Table 3E'!$B$10:$B$53,1,0),"OK","check!!!!"),"check!!!!")</f>
        <v>check!!!!</v>
      </c>
      <c r="AB318" s="582" t="str">
        <f>IF('Table 3E'!B$22=X318,"ok","check!!!!")</f>
        <v>check!!!!</v>
      </c>
      <c r="AC318" s="579"/>
    </row>
    <row r="319" spans="1:29">
      <c r="A319" s="573" t="s">
        <v>650</v>
      </c>
      <c r="B319" s="573" t="s">
        <v>651</v>
      </c>
      <c r="C319" s="573" t="s">
        <v>652</v>
      </c>
      <c r="D319" s="573" t="s">
        <v>653</v>
      </c>
      <c r="E319" s="573" t="s">
        <v>665</v>
      </c>
      <c r="F319" s="573" t="s">
        <v>653</v>
      </c>
      <c r="G319" s="573" t="s">
        <v>666</v>
      </c>
      <c r="H319" s="573" t="s">
        <v>650</v>
      </c>
      <c r="I319" s="573" t="s">
        <v>671</v>
      </c>
      <c r="J319" s="573" t="s">
        <v>704</v>
      </c>
      <c r="K319" s="573" t="s">
        <v>670</v>
      </c>
      <c r="L319" s="573" t="s">
        <v>657</v>
      </c>
      <c r="M319" s="573" t="s">
        <v>658</v>
      </c>
      <c r="N319" s="573" t="s">
        <v>659</v>
      </c>
      <c r="O319" s="573" t="s">
        <v>659</v>
      </c>
      <c r="P319" s="573" t="s">
        <v>660</v>
      </c>
      <c r="Q319" s="573" t="s">
        <v>651</v>
      </c>
      <c r="R319" s="573" t="s">
        <v>703</v>
      </c>
      <c r="S319" s="594" t="e">
        <f>IF(VLOOKUP($X319,'Table 3E'!$B$10:$G$53,'Table 3E'!M$1,0)="","",VLOOKUP($X319,'Table 3E'!$B$10:$G$53,'Table 3E'!M$1,0))</f>
        <v>#N/A</v>
      </c>
      <c r="T319" s="594" t="e">
        <f>IF(VLOOKUP($X319,'Table 3E'!$B$10:$G$53,'Table 3E'!N$1,0)="","",VLOOKUP($X319,'Table 3E'!$B$10:$G$53,'Table 3E'!N$1,0))</f>
        <v>#N/A</v>
      </c>
      <c r="U319" s="594" t="e">
        <f>IF(VLOOKUP($X319,'Table 3E'!$B$10:$G$53,'Table 3E'!O$1,0)="","",VLOOKUP($X319,'Table 3E'!$B$10:$G$53,'Table 3E'!O$1,0))</f>
        <v>#N/A</v>
      </c>
      <c r="V319" s="594" t="e">
        <f>IF(VLOOKUP($X319,'Table 3E'!$B$10:$G$53,'Table 3E'!P$1,0)="","",VLOOKUP($X319,'Table 3E'!$B$10:$G$53,'Table 3E'!P$1,0))</f>
        <v>#N/A</v>
      </c>
      <c r="W319" s="573"/>
      <c r="X319" s="573" t="str">
        <f t="shared" si="4"/>
        <v>A.N.@@._Z.S1314._Z.C.A.F.F5PN.T.S.V._T._T.XDC.N.EDP3</v>
      </c>
      <c r="Y319" s="573"/>
      <c r="Z319" s="573"/>
      <c r="AA319" s="578" t="str">
        <f>IFERROR(+IF(X319=VLOOKUP(X319,'Table 3E'!$B$10:$B$53,1,0),"OK","check!!!!"),"check!!!!")</f>
        <v>check!!!!</v>
      </c>
      <c r="AB319" s="582" t="str">
        <f>IF('Table 3E'!B$23=X319,"ok","check!!!!")</f>
        <v>check!!!!</v>
      </c>
      <c r="AC319" s="579"/>
    </row>
    <row r="320" spans="1:29">
      <c r="A320" s="573" t="s">
        <v>650</v>
      </c>
      <c r="B320" s="573" t="s">
        <v>651</v>
      </c>
      <c r="C320" s="573" t="s">
        <v>652</v>
      </c>
      <c r="D320" s="573" t="s">
        <v>653</v>
      </c>
      <c r="E320" s="573" t="s">
        <v>665</v>
      </c>
      <c r="F320" s="573" t="s">
        <v>653</v>
      </c>
      <c r="G320" s="573" t="s">
        <v>666</v>
      </c>
      <c r="H320" s="573" t="s">
        <v>650</v>
      </c>
      <c r="I320" s="573" t="s">
        <v>671</v>
      </c>
      <c r="J320" s="573" t="s">
        <v>705</v>
      </c>
      <c r="K320" s="573" t="s">
        <v>670</v>
      </c>
      <c r="L320" s="573" t="s">
        <v>657</v>
      </c>
      <c r="M320" s="573" t="s">
        <v>658</v>
      </c>
      <c r="N320" s="573" t="s">
        <v>659</v>
      </c>
      <c r="O320" s="573" t="s">
        <v>659</v>
      </c>
      <c r="P320" s="573" t="s">
        <v>660</v>
      </c>
      <c r="Q320" s="573" t="s">
        <v>651</v>
      </c>
      <c r="R320" s="573" t="s">
        <v>703</v>
      </c>
      <c r="S320" s="594" t="e">
        <f>IF(VLOOKUP($X320,'Table 3E'!$B$10:$G$53,'Table 3E'!M$1,0)="","",VLOOKUP($X320,'Table 3E'!$B$10:$G$53,'Table 3E'!M$1,0))</f>
        <v>#N/A</v>
      </c>
      <c r="T320" s="594" t="e">
        <f>IF(VLOOKUP($X320,'Table 3E'!$B$10:$G$53,'Table 3E'!N$1,0)="","",VLOOKUP($X320,'Table 3E'!$B$10:$G$53,'Table 3E'!N$1,0))</f>
        <v>#N/A</v>
      </c>
      <c r="U320" s="594" t="e">
        <f>IF(VLOOKUP($X320,'Table 3E'!$B$10:$G$53,'Table 3E'!O$1,0)="","",VLOOKUP($X320,'Table 3E'!$B$10:$G$53,'Table 3E'!O$1,0))</f>
        <v>#N/A</v>
      </c>
      <c r="V320" s="594" t="e">
        <f>IF(VLOOKUP($X320,'Table 3E'!$B$10:$G$53,'Table 3E'!P$1,0)="","",VLOOKUP($X320,'Table 3E'!$B$10:$G$53,'Table 3E'!P$1,0))</f>
        <v>#N/A</v>
      </c>
      <c r="W320" s="573"/>
      <c r="X320" s="573" t="str">
        <f t="shared" si="4"/>
        <v>A.N.@@._Z.S1314._Z.C.A.F.F5OP.T.S.V._T._T.XDC.N.EDP3</v>
      </c>
      <c r="Y320" s="573"/>
      <c r="Z320" s="573"/>
      <c r="AA320" s="578" t="str">
        <f>IFERROR(+IF(X320=VLOOKUP(X320,'Table 3E'!$B$10:$B$53,1,0),"OK","check!!!!"),"check!!!!")</f>
        <v>check!!!!</v>
      </c>
      <c r="AB320" s="582" t="str">
        <f>IF('Table 3E'!B$24=X320,"ok","check!!!!")</f>
        <v>check!!!!</v>
      </c>
      <c r="AC320" s="579"/>
    </row>
    <row r="321" spans="1:29">
      <c r="A321" s="573" t="s">
        <v>650</v>
      </c>
      <c r="B321" s="573" t="s">
        <v>651</v>
      </c>
      <c r="C321" s="573" t="s">
        <v>652</v>
      </c>
      <c r="D321" s="573" t="s">
        <v>653</v>
      </c>
      <c r="E321" s="573" t="s">
        <v>665</v>
      </c>
      <c r="F321" s="573" t="s">
        <v>653</v>
      </c>
      <c r="G321" s="573" t="s">
        <v>666</v>
      </c>
      <c r="H321" s="573" t="s">
        <v>682</v>
      </c>
      <c r="I321" s="573" t="s">
        <v>671</v>
      </c>
      <c r="J321" s="573" t="s">
        <v>705</v>
      </c>
      <c r="K321" s="573" t="s">
        <v>670</v>
      </c>
      <c r="L321" s="573" t="s">
        <v>657</v>
      </c>
      <c r="M321" s="573" t="s">
        <v>658</v>
      </c>
      <c r="N321" s="573" t="s">
        <v>659</v>
      </c>
      <c r="O321" s="573" t="s">
        <v>659</v>
      </c>
      <c r="P321" s="573" t="s">
        <v>660</v>
      </c>
      <c r="Q321" s="573" t="s">
        <v>651</v>
      </c>
      <c r="R321" s="573" t="s">
        <v>703</v>
      </c>
      <c r="S321" s="594" t="e">
        <f>IF(VLOOKUP($X321,'Table 3E'!$B$10:$G$53,'Table 3E'!M$1,0)="","",VLOOKUP($X321,'Table 3E'!$B$10:$G$53,'Table 3E'!M$1,0))</f>
        <v>#N/A</v>
      </c>
      <c r="T321" s="594" t="e">
        <f>IF(VLOOKUP($X321,'Table 3E'!$B$10:$G$53,'Table 3E'!N$1,0)="","",VLOOKUP($X321,'Table 3E'!$B$10:$G$53,'Table 3E'!N$1,0))</f>
        <v>#N/A</v>
      </c>
      <c r="U321" s="594" t="e">
        <f>IF(VLOOKUP($X321,'Table 3E'!$B$10:$G$53,'Table 3E'!O$1,0)="","",VLOOKUP($X321,'Table 3E'!$B$10:$G$53,'Table 3E'!O$1,0))</f>
        <v>#N/A</v>
      </c>
      <c r="V321" s="594" t="e">
        <f>IF(VLOOKUP($X321,'Table 3E'!$B$10:$G$53,'Table 3E'!P$1,0)="","",VLOOKUP($X321,'Table 3E'!$B$10:$G$53,'Table 3E'!P$1,0))</f>
        <v>#N/A</v>
      </c>
      <c r="W321" s="573"/>
      <c r="X321" s="573" t="str">
        <f t="shared" si="4"/>
        <v>A.N.@@._Z.S1314._Z.C.AI.F.F5OP.T.S.V._T._T.XDC.N.EDP3</v>
      </c>
      <c r="Y321" s="573"/>
      <c r="Z321" s="573"/>
      <c r="AA321" s="578" t="str">
        <f>IFERROR(+IF(X321=VLOOKUP(X321,'Table 3E'!$B$10:$B$53,1,0),"OK","check!!!!"),"check!!!!")</f>
        <v>check!!!!</v>
      </c>
      <c r="AB321" s="582" t="str">
        <f>IF('Table 3E'!B$25=X321,"ok","check!!!!")</f>
        <v>check!!!!</v>
      </c>
      <c r="AC321" s="579"/>
    </row>
    <row r="322" spans="1:29">
      <c r="A322" s="573" t="s">
        <v>650</v>
      </c>
      <c r="B322" s="573" t="s">
        <v>651</v>
      </c>
      <c r="C322" s="573" t="s">
        <v>652</v>
      </c>
      <c r="D322" s="573" t="s">
        <v>653</v>
      </c>
      <c r="E322" s="573" t="s">
        <v>665</v>
      </c>
      <c r="F322" s="573" t="s">
        <v>653</v>
      </c>
      <c r="G322" s="573" t="s">
        <v>666</v>
      </c>
      <c r="H322" s="573" t="s">
        <v>683</v>
      </c>
      <c r="I322" s="573" t="s">
        <v>671</v>
      </c>
      <c r="J322" s="573" t="s">
        <v>705</v>
      </c>
      <c r="K322" s="573" t="s">
        <v>670</v>
      </c>
      <c r="L322" s="573" t="s">
        <v>657</v>
      </c>
      <c r="M322" s="573" t="s">
        <v>658</v>
      </c>
      <c r="N322" s="573" t="s">
        <v>659</v>
      </c>
      <c r="O322" s="573" t="s">
        <v>659</v>
      </c>
      <c r="P322" s="573" t="s">
        <v>660</v>
      </c>
      <c r="Q322" s="573" t="s">
        <v>651</v>
      </c>
      <c r="R322" s="573" t="s">
        <v>703</v>
      </c>
      <c r="S322" s="594" t="e">
        <f>IF(VLOOKUP($X322,'Table 3E'!$B$10:$G$53,'Table 3E'!M$1,0)="","",VLOOKUP($X322,'Table 3E'!$B$10:$G$53,'Table 3E'!M$1,0))</f>
        <v>#N/A</v>
      </c>
      <c r="T322" s="594" t="e">
        <f>IF(VLOOKUP($X322,'Table 3E'!$B$10:$G$53,'Table 3E'!N$1,0)="","",VLOOKUP($X322,'Table 3E'!$B$10:$G$53,'Table 3E'!N$1,0))</f>
        <v>#N/A</v>
      </c>
      <c r="U322" s="594" t="e">
        <f>IF(VLOOKUP($X322,'Table 3E'!$B$10:$G$53,'Table 3E'!O$1,0)="","",VLOOKUP($X322,'Table 3E'!$B$10:$G$53,'Table 3E'!O$1,0))</f>
        <v>#N/A</v>
      </c>
      <c r="V322" s="594" t="e">
        <f>IF(VLOOKUP($X322,'Table 3E'!$B$10:$G$53,'Table 3E'!P$1,0)="","",VLOOKUP($X322,'Table 3E'!$B$10:$G$53,'Table 3E'!P$1,0))</f>
        <v>#N/A</v>
      </c>
      <c r="W322" s="573"/>
      <c r="X322" s="573" t="str">
        <f t="shared" si="4"/>
        <v>A.N.@@._Z.S1314._Z.C.AD.F.F5OP.T.S.V._T._T.XDC.N.EDP3</v>
      </c>
      <c r="Y322" s="573"/>
      <c r="Z322" s="573"/>
      <c r="AA322" s="578" t="str">
        <f>IFERROR(+IF(X322=VLOOKUP(X322,'Table 3E'!$B$10:$B$53,1,0),"OK","check!!!!"),"check!!!!")</f>
        <v>check!!!!</v>
      </c>
      <c r="AB322" s="582" t="str">
        <f>IF('Table 3E'!B$26=X322,"ok","check!!!!")</f>
        <v>check!!!!</v>
      </c>
      <c r="AC322" s="579"/>
    </row>
    <row r="323" spans="1:29">
      <c r="A323" s="573" t="s">
        <v>650</v>
      </c>
      <c r="B323" s="573" t="s">
        <v>651</v>
      </c>
      <c r="C323" s="573" t="s">
        <v>652</v>
      </c>
      <c r="D323" s="573" t="s">
        <v>653</v>
      </c>
      <c r="E323" s="573" t="s">
        <v>665</v>
      </c>
      <c r="F323" s="573" t="s">
        <v>653</v>
      </c>
      <c r="G323" s="573" t="s">
        <v>666</v>
      </c>
      <c r="H323" s="573" t="s">
        <v>650</v>
      </c>
      <c r="I323" s="573" t="s">
        <v>671</v>
      </c>
      <c r="J323" s="573" t="s">
        <v>706</v>
      </c>
      <c r="K323" s="573" t="s">
        <v>670</v>
      </c>
      <c r="L323" s="573" t="s">
        <v>657</v>
      </c>
      <c r="M323" s="573" t="s">
        <v>658</v>
      </c>
      <c r="N323" s="573" t="s">
        <v>659</v>
      </c>
      <c r="O323" s="573" t="s">
        <v>659</v>
      </c>
      <c r="P323" s="573" t="s">
        <v>660</v>
      </c>
      <c r="Q323" s="573" t="s">
        <v>651</v>
      </c>
      <c r="R323" s="573" t="s">
        <v>703</v>
      </c>
      <c r="S323" s="594" t="e">
        <f>IF(VLOOKUP($X323,'Table 3E'!$B$10:$G$53,'Table 3E'!M$1,0)="","",VLOOKUP($X323,'Table 3E'!$B$10:$G$53,'Table 3E'!M$1,0))</f>
        <v>#N/A</v>
      </c>
      <c r="T323" s="594" t="e">
        <f>IF(VLOOKUP($X323,'Table 3E'!$B$10:$G$53,'Table 3E'!N$1,0)="","",VLOOKUP($X323,'Table 3E'!$B$10:$G$53,'Table 3E'!N$1,0))</f>
        <v>#N/A</v>
      </c>
      <c r="U323" s="594" t="e">
        <f>IF(VLOOKUP($X323,'Table 3E'!$B$10:$G$53,'Table 3E'!O$1,0)="","",VLOOKUP($X323,'Table 3E'!$B$10:$G$53,'Table 3E'!O$1,0))</f>
        <v>#N/A</v>
      </c>
      <c r="V323" s="594" t="e">
        <f>IF(VLOOKUP($X323,'Table 3E'!$B$10:$G$53,'Table 3E'!P$1,0)="","",VLOOKUP($X323,'Table 3E'!$B$10:$G$53,'Table 3E'!P$1,0))</f>
        <v>#N/A</v>
      </c>
      <c r="W323" s="573"/>
      <c r="X323" s="573" t="str">
        <f t="shared" si="4"/>
        <v>A.N.@@._Z.S1314._Z.C.A.F.F71.T.S.V._T._T.XDC.N.EDP3</v>
      </c>
      <c r="Y323" s="573"/>
      <c r="Z323" s="573"/>
      <c r="AA323" s="578" t="str">
        <f>IFERROR(+IF(X323=VLOOKUP(X323,'Table 3E'!$B$10:$B$53,1,0),"OK","check!!!!"),"check!!!!")</f>
        <v>check!!!!</v>
      </c>
      <c r="AB323" s="582" t="str">
        <f>IF('Table 3E'!B$27=X323,"ok","check!!!!")</f>
        <v>check!!!!</v>
      </c>
      <c r="AC323" s="579"/>
    </row>
    <row r="324" spans="1:29">
      <c r="A324" s="573" t="s">
        <v>650</v>
      </c>
      <c r="B324" s="573" t="s">
        <v>651</v>
      </c>
      <c r="C324" s="573" t="s">
        <v>652</v>
      </c>
      <c r="D324" s="573" t="s">
        <v>653</v>
      </c>
      <c r="E324" s="573" t="s">
        <v>665</v>
      </c>
      <c r="F324" s="573" t="s">
        <v>653</v>
      </c>
      <c r="G324" s="573" t="s">
        <v>666</v>
      </c>
      <c r="H324" s="573" t="s">
        <v>650</v>
      </c>
      <c r="I324" s="573" t="s">
        <v>671</v>
      </c>
      <c r="J324" s="573" t="s">
        <v>692</v>
      </c>
      <c r="K324" s="573" t="s">
        <v>670</v>
      </c>
      <c r="L324" s="573" t="s">
        <v>657</v>
      </c>
      <c r="M324" s="573" t="s">
        <v>658</v>
      </c>
      <c r="N324" s="573" t="s">
        <v>659</v>
      </c>
      <c r="O324" s="573" t="s">
        <v>659</v>
      </c>
      <c r="P324" s="573" t="s">
        <v>660</v>
      </c>
      <c r="Q324" s="573" t="s">
        <v>651</v>
      </c>
      <c r="R324" s="573" t="s">
        <v>703</v>
      </c>
      <c r="S324" s="594" t="e">
        <f>IF(VLOOKUP($X324,'Table 3E'!$B$10:$G$53,'Table 3E'!M$1,0)="","",VLOOKUP($X324,'Table 3E'!$B$10:$G$53,'Table 3E'!M$1,0))</f>
        <v>#N/A</v>
      </c>
      <c r="T324" s="594" t="e">
        <f>IF(VLOOKUP($X324,'Table 3E'!$B$10:$G$53,'Table 3E'!N$1,0)="","",VLOOKUP($X324,'Table 3E'!$B$10:$G$53,'Table 3E'!N$1,0))</f>
        <v>#N/A</v>
      </c>
      <c r="U324" s="594" t="e">
        <f>IF(VLOOKUP($X324,'Table 3E'!$B$10:$G$53,'Table 3E'!O$1,0)="","",VLOOKUP($X324,'Table 3E'!$B$10:$G$53,'Table 3E'!O$1,0))</f>
        <v>#N/A</v>
      </c>
      <c r="V324" s="594" t="e">
        <f>IF(VLOOKUP($X324,'Table 3E'!$B$10:$G$53,'Table 3E'!P$1,0)="","",VLOOKUP($X324,'Table 3E'!$B$10:$G$53,'Table 3E'!P$1,0))</f>
        <v>#N/A</v>
      </c>
      <c r="W324" s="573"/>
      <c r="X324" s="573" t="str">
        <f t="shared" si="4"/>
        <v>A.N.@@._Z.S1314._Z.C.A.F.F8.T.S.V._T._T.XDC.N.EDP3</v>
      </c>
      <c r="Y324" s="573"/>
      <c r="Z324" s="573"/>
      <c r="AA324" s="578" t="str">
        <f>IFERROR(+IF(X324=VLOOKUP(X324,'Table 3E'!$B$10:$B$53,1,0),"OK","check!!!!"),"check!!!!")</f>
        <v>check!!!!</v>
      </c>
      <c r="AB324" s="582" t="str">
        <f>IF('Table 3E'!B$28=X324,"ok","check!!!!")</f>
        <v>check!!!!</v>
      </c>
      <c r="AC324" s="579"/>
    </row>
    <row r="325" spans="1:29">
      <c r="A325" s="573" t="s">
        <v>650</v>
      </c>
      <c r="B325" s="573" t="s">
        <v>651</v>
      </c>
      <c r="C325" s="573" t="s">
        <v>652</v>
      </c>
      <c r="D325" s="573" t="s">
        <v>653</v>
      </c>
      <c r="E325" s="573" t="s">
        <v>665</v>
      </c>
      <c r="F325" s="573" t="s">
        <v>653</v>
      </c>
      <c r="G325" s="573" t="s">
        <v>666</v>
      </c>
      <c r="H325" s="573" t="s">
        <v>650</v>
      </c>
      <c r="I325" s="573" t="s">
        <v>671</v>
      </c>
      <c r="J325" s="573" t="s">
        <v>707</v>
      </c>
      <c r="K325" s="573" t="s">
        <v>670</v>
      </c>
      <c r="L325" s="573" t="s">
        <v>657</v>
      </c>
      <c r="M325" s="573" t="s">
        <v>658</v>
      </c>
      <c r="N325" s="573" t="s">
        <v>659</v>
      </c>
      <c r="O325" s="573" t="s">
        <v>659</v>
      </c>
      <c r="P325" s="573" t="s">
        <v>660</v>
      </c>
      <c r="Q325" s="573" t="s">
        <v>651</v>
      </c>
      <c r="R325" s="573" t="s">
        <v>703</v>
      </c>
      <c r="S325" s="594" t="e">
        <f>IF(VLOOKUP($X325,'Table 3E'!$B$10:$G$53,'Table 3E'!M$1,0)="","",VLOOKUP($X325,'Table 3E'!$B$10:$G$53,'Table 3E'!M$1,0))</f>
        <v>#N/A</v>
      </c>
      <c r="T325" s="594" t="e">
        <f>IF(VLOOKUP($X325,'Table 3E'!$B$10:$G$53,'Table 3E'!N$1,0)="","",VLOOKUP($X325,'Table 3E'!$B$10:$G$53,'Table 3E'!N$1,0))</f>
        <v>#N/A</v>
      </c>
      <c r="U325" s="594" t="e">
        <f>IF(VLOOKUP($X325,'Table 3E'!$B$10:$G$53,'Table 3E'!O$1,0)="","",VLOOKUP($X325,'Table 3E'!$B$10:$G$53,'Table 3E'!O$1,0))</f>
        <v>#N/A</v>
      </c>
      <c r="V325" s="594" t="e">
        <f>IF(VLOOKUP($X325,'Table 3E'!$B$10:$G$53,'Table 3E'!P$1,0)="","",VLOOKUP($X325,'Table 3E'!$B$10:$G$53,'Table 3E'!P$1,0))</f>
        <v>#N/A</v>
      </c>
      <c r="W325" s="573"/>
      <c r="X325" s="573" t="str">
        <f t="shared" si="4"/>
        <v>A.N.@@._Z.S1314._Z.C.A.F.FN.T.S.V._T._T.XDC.N.EDP3</v>
      </c>
      <c r="Y325" s="573"/>
      <c r="Z325" s="573"/>
      <c r="AA325" s="578" t="str">
        <f>IFERROR(+IF(X325=VLOOKUP(X325,'Table 3E'!$B$10:$B$53,1,0),"OK","check!!!!"),"check!!!!")</f>
        <v>check!!!!</v>
      </c>
      <c r="AB325" s="582" t="str">
        <f>IF('Table 3E'!B$29=X325,"ok","check!!!!")</f>
        <v>check!!!!</v>
      </c>
      <c r="AC325" s="579"/>
    </row>
    <row r="326" spans="1:29">
      <c r="A326" s="573" t="s">
        <v>650</v>
      </c>
      <c r="B326" s="573" t="s">
        <v>651</v>
      </c>
      <c r="C326" s="573" t="s">
        <v>652</v>
      </c>
      <c r="D326" s="573" t="s">
        <v>653</v>
      </c>
      <c r="E326" s="573" t="s">
        <v>665</v>
      </c>
      <c r="F326" s="573" t="s">
        <v>653</v>
      </c>
      <c r="G326" s="573" t="s">
        <v>666</v>
      </c>
      <c r="H326" s="573" t="s">
        <v>695</v>
      </c>
      <c r="I326" s="573" t="s">
        <v>708</v>
      </c>
      <c r="J326" s="573" t="s">
        <v>653</v>
      </c>
      <c r="K326" s="573" t="s">
        <v>670</v>
      </c>
      <c r="L326" s="573" t="s">
        <v>657</v>
      </c>
      <c r="M326" s="573" t="s">
        <v>658</v>
      </c>
      <c r="N326" s="573" t="s">
        <v>659</v>
      </c>
      <c r="O326" s="573" t="s">
        <v>659</v>
      </c>
      <c r="P326" s="573" t="s">
        <v>660</v>
      </c>
      <c r="Q326" s="573" t="s">
        <v>651</v>
      </c>
      <c r="R326" s="573" t="s">
        <v>703</v>
      </c>
      <c r="S326" s="594" t="e">
        <f>IF(VLOOKUP($X326,'Table 3E'!$B$10:$G$53,'Table 3E'!M$1,0)="","",VLOOKUP($X326,'Table 3E'!$B$10:$G$53,'Table 3E'!M$1,0))</f>
        <v>#N/A</v>
      </c>
      <c r="T326" s="594" t="e">
        <f>IF(VLOOKUP($X326,'Table 3E'!$B$10:$G$53,'Table 3E'!N$1,0)="","",VLOOKUP($X326,'Table 3E'!$B$10:$G$53,'Table 3E'!N$1,0))</f>
        <v>#N/A</v>
      </c>
      <c r="U326" s="594" t="e">
        <f>IF(VLOOKUP($X326,'Table 3E'!$B$10:$G$53,'Table 3E'!O$1,0)="","",VLOOKUP($X326,'Table 3E'!$B$10:$G$53,'Table 3E'!O$1,0))</f>
        <v>#N/A</v>
      </c>
      <c r="V326" s="594" t="e">
        <f>IF(VLOOKUP($X326,'Table 3E'!$B$10:$G$53,'Table 3E'!P$1,0)="","",VLOOKUP($X326,'Table 3E'!$B$10:$G$53,'Table 3E'!P$1,0))</f>
        <v>#N/A</v>
      </c>
      <c r="W326" s="573"/>
      <c r="X326" s="573" t="str">
        <f t="shared" si="4"/>
        <v>A.N.@@._Z.S1314._Z.C._X.ORADJ._Z.T.S.V._T._T.XDC.N.EDP3</v>
      </c>
      <c r="Y326" s="573"/>
      <c r="Z326" s="573"/>
      <c r="AA326" s="578" t="str">
        <f>IFERROR(+IF(X326=VLOOKUP(X326,'Table 3E'!$B$10:$B$53,1,0),"OK","check!!!!"),"check!!!!")</f>
        <v>check!!!!</v>
      </c>
      <c r="AB326" s="582" t="str">
        <f>IF('Table 3E'!B$31=X326,"ok","check!!!!")</f>
        <v>check!!!!</v>
      </c>
      <c r="AC326" s="579"/>
    </row>
    <row r="327" spans="1:29">
      <c r="A327" s="573" t="s">
        <v>650</v>
      </c>
      <c r="B327" s="573" t="s">
        <v>651</v>
      </c>
      <c r="C327" s="573" t="s">
        <v>652</v>
      </c>
      <c r="D327" s="573" t="s">
        <v>653</v>
      </c>
      <c r="E327" s="573" t="s">
        <v>665</v>
      </c>
      <c r="F327" s="573" t="s">
        <v>653</v>
      </c>
      <c r="G327" s="573" t="s">
        <v>666</v>
      </c>
      <c r="H327" s="573" t="s">
        <v>667</v>
      </c>
      <c r="I327" s="573" t="s">
        <v>671</v>
      </c>
      <c r="J327" s="573" t="s">
        <v>719</v>
      </c>
      <c r="K327" s="573" t="s">
        <v>670</v>
      </c>
      <c r="L327" s="573" t="s">
        <v>657</v>
      </c>
      <c r="M327" s="573" t="s">
        <v>658</v>
      </c>
      <c r="N327" s="573" t="s">
        <v>659</v>
      </c>
      <c r="O327" s="573" t="s">
        <v>659</v>
      </c>
      <c r="P327" s="573" t="s">
        <v>660</v>
      </c>
      <c r="Q327" s="573" t="s">
        <v>651</v>
      </c>
      <c r="R327" s="573" t="s">
        <v>703</v>
      </c>
      <c r="S327" s="594" t="e">
        <f>IF(VLOOKUP($X327,'Table 3E'!$B$10:$G$53,'Table 3E'!M$1,0)="","",VLOOKUP($X327,'Table 3E'!$B$10:$G$53,'Table 3E'!M$1,0))</f>
        <v>#N/A</v>
      </c>
      <c r="T327" s="594" t="e">
        <f>IF(VLOOKUP($X327,'Table 3E'!$B$10:$G$53,'Table 3E'!N$1,0)="","",VLOOKUP($X327,'Table 3E'!$B$10:$G$53,'Table 3E'!N$1,0))</f>
        <v>#N/A</v>
      </c>
      <c r="U327" s="594" t="e">
        <f>IF(VLOOKUP($X327,'Table 3E'!$B$10:$G$53,'Table 3E'!O$1,0)="","",VLOOKUP($X327,'Table 3E'!$B$10:$G$53,'Table 3E'!O$1,0))</f>
        <v>#N/A</v>
      </c>
      <c r="V327" s="594" t="e">
        <f>IF(VLOOKUP($X327,'Table 3E'!$B$10:$G$53,'Table 3E'!P$1,0)="","",VLOOKUP($X327,'Table 3E'!$B$10:$G$53,'Table 3E'!P$1,0))</f>
        <v>#N/A</v>
      </c>
      <c r="W327" s="573"/>
      <c r="X327" s="573" t="str">
        <f t="shared" si="4"/>
        <v>A.N.@@._Z.S1314._Z.C.L.F.F7.T.S.V._T._T.XDC.N.EDP3</v>
      </c>
      <c r="Y327" s="573"/>
      <c r="Z327" s="573"/>
      <c r="AA327" s="578" t="str">
        <f>IFERROR(+IF(X327=VLOOKUP(X327,'Table 3E'!$B$10:$B$53,1,0),"OK","check!!!!"),"check!!!!")</f>
        <v>check!!!!</v>
      </c>
      <c r="AB327" s="582" t="str">
        <f>IF('Table 3E'!B$32=X327,"ok","check!!!!")</f>
        <v>check!!!!</v>
      </c>
      <c r="AC327" s="579"/>
    </row>
    <row r="328" spans="1:29">
      <c r="A328" s="573" t="s">
        <v>650</v>
      </c>
      <c r="B328" s="573" t="s">
        <v>651</v>
      </c>
      <c r="C328" s="573" t="s">
        <v>652</v>
      </c>
      <c r="D328" s="573" t="s">
        <v>653</v>
      </c>
      <c r="E328" s="573" t="s">
        <v>665</v>
      </c>
      <c r="F328" s="573" t="s">
        <v>653</v>
      </c>
      <c r="G328" s="573" t="s">
        <v>666</v>
      </c>
      <c r="H328" s="573" t="s">
        <v>667</v>
      </c>
      <c r="I328" s="573" t="s">
        <v>671</v>
      </c>
      <c r="J328" s="573" t="s">
        <v>692</v>
      </c>
      <c r="K328" s="573" t="s">
        <v>670</v>
      </c>
      <c r="L328" s="573" t="s">
        <v>657</v>
      </c>
      <c r="M328" s="573" t="s">
        <v>658</v>
      </c>
      <c r="N328" s="573" t="s">
        <v>659</v>
      </c>
      <c r="O328" s="573" t="s">
        <v>659</v>
      </c>
      <c r="P328" s="573" t="s">
        <v>660</v>
      </c>
      <c r="Q328" s="573" t="s">
        <v>651</v>
      </c>
      <c r="R328" s="573" t="s">
        <v>703</v>
      </c>
      <c r="S328" s="594" t="e">
        <f>IF(VLOOKUP($X328,'Table 3E'!$B$10:$G$53,'Table 3E'!M$1,0)="","",VLOOKUP($X328,'Table 3E'!$B$10:$G$53,'Table 3E'!M$1,0))</f>
        <v>#N/A</v>
      </c>
      <c r="T328" s="594" t="e">
        <f>IF(VLOOKUP($X328,'Table 3E'!$B$10:$G$53,'Table 3E'!N$1,0)="","",VLOOKUP($X328,'Table 3E'!$B$10:$G$53,'Table 3E'!N$1,0))</f>
        <v>#N/A</v>
      </c>
      <c r="U328" s="594" t="e">
        <f>IF(VLOOKUP($X328,'Table 3E'!$B$10:$G$53,'Table 3E'!O$1,0)="","",VLOOKUP($X328,'Table 3E'!$B$10:$G$53,'Table 3E'!O$1,0))</f>
        <v>#N/A</v>
      </c>
      <c r="V328" s="594" t="e">
        <f>IF(VLOOKUP($X328,'Table 3E'!$B$10:$G$53,'Table 3E'!P$1,0)="","",VLOOKUP($X328,'Table 3E'!$B$10:$G$53,'Table 3E'!P$1,0))</f>
        <v>#N/A</v>
      </c>
      <c r="W328" s="573"/>
      <c r="X328" s="573" t="str">
        <f t="shared" si="4"/>
        <v>A.N.@@._Z.S1314._Z.C.L.F.F8.T.S.V._T._T.XDC.N.EDP3</v>
      </c>
      <c r="Y328" s="573"/>
      <c r="Z328" s="573"/>
      <c r="AA328" s="578" t="str">
        <f>IFERROR(+IF(X328=VLOOKUP(X328,'Table 3E'!$B$10:$B$53,1,0),"OK","check!!!!"),"check!!!!")</f>
        <v>check!!!!</v>
      </c>
      <c r="AB328" s="582" t="str">
        <f>IF('Table 3E'!B$33=X328,"ok","check!!!!")</f>
        <v>check!!!!</v>
      </c>
      <c r="AC328" s="579"/>
    </row>
    <row r="329" spans="1:29">
      <c r="A329" s="573" t="s">
        <v>650</v>
      </c>
      <c r="B329" s="573" t="s">
        <v>651</v>
      </c>
      <c r="C329" s="573" t="s">
        <v>652</v>
      </c>
      <c r="D329" s="573" t="s">
        <v>653</v>
      </c>
      <c r="E329" s="573" t="s">
        <v>665</v>
      </c>
      <c r="F329" s="573" t="s">
        <v>653</v>
      </c>
      <c r="G329" s="573" t="s">
        <v>666</v>
      </c>
      <c r="H329" s="573" t="s">
        <v>667</v>
      </c>
      <c r="I329" s="573" t="s">
        <v>671</v>
      </c>
      <c r="J329" s="573" t="s">
        <v>709</v>
      </c>
      <c r="K329" s="573" t="s">
        <v>670</v>
      </c>
      <c r="L329" s="573" t="s">
        <v>657</v>
      </c>
      <c r="M329" s="573" t="s">
        <v>658</v>
      </c>
      <c r="N329" s="573" t="s">
        <v>659</v>
      </c>
      <c r="O329" s="573" t="s">
        <v>659</v>
      </c>
      <c r="P329" s="573" t="s">
        <v>660</v>
      </c>
      <c r="Q329" s="573" t="s">
        <v>651</v>
      </c>
      <c r="R329" s="573" t="s">
        <v>703</v>
      </c>
      <c r="S329" s="594" t="e">
        <f>IF(VLOOKUP($X329,'Table 3E'!$B$10:$G$53,'Table 3E'!M$1,0)="","",VLOOKUP($X329,'Table 3E'!$B$10:$G$53,'Table 3E'!M$1,0))</f>
        <v>#N/A</v>
      </c>
      <c r="T329" s="594" t="e">
        <f>IF(VLOOKUP($X329,'Table 3E'!$B$10:$G$53,'Table 3E'!N$1,0)="","",VLOOKUP($X329,'Table 3E'!$B$10:$G$53,'Table 3E'!N$1,0))</f>
        <v>#N/A</v>
      </c>
      <c r="U329" s="594" t="e">
        <f>IF(VLOOKUP($X329,'Table 3E'!$B$10:$G$53,'Table 3E'!O$1,0)="","",VLOOKUP($X329,'Table 3E'!$B$10:$G$53,'Table 3E'!O$1,0))</f>
        <v>#N/A</v>
      </c>
      <c r="V329" s="594" t="e">
        <f>IF(VLOOKUP($X329,'Table 3E'!$B$10:$G$53,'Table 3E'!P$1,0)="","",VLOOKUP($X329,'Table 3E'!$B$10:$G$53,'Table 3E'!P$1,0))</f>
        <v>#N/A</v>
      </c>
      <c r="W329" s="573"/>
      <c r="X329" s="573" t="str">
        <f t="shared" si="4"/>
        <v>A.N.@@._Z.S1314._Z.C.L.F.FV.T.S.V._T._T.XDC.N.EDP3</v>
      </c>
      <c r="Y329" s="573"/>
      <c r="Z329" s="573"/>
      <c r="AA329" s="578" t="str">
        <f>IFERROR(+IF(X329=VLOOKUP(X329,'Table 3E'!$B$10:$B$53,1,0),"OK","check!!!!"),"check!!!!")</f>
        <v>check!!!!</v>
      </c>
      <c r="AB329" s="582" t="str">
        <f>IF('Table 3E'!B$34=X329,"ok","check!!!!")</f>
        <v>check!!!!</v>
      </c>
      <c r="AC329" s="579"/>
    </row>
    <row r="330" spans="1:29">
      <c r="A330" s="573" t="s">
        <v>650</v>
      </c>
      <c r="B330" s="573" t="s">
        <v>651</v>
      </c>
      <c r="C330" s="573" t="s">
        <v>652</v>
      </c>
      <c r="D330" s="573" t="s">
        <v>653</v>
      </c>
      <c r="E330" s="573" t="s">
        <v>665</v>
      </c>
      <c r="F330" s="573" t="s">
        <v>653</v>
      </c>
      <c r="G330" s="573" t="s">
        <v>666</v>
      </c>
      <c r="H330" s="573" t="s">
        <v>653</v>
      </c>
      <c r="I330" s="573" t="s">
        <v>710</v>
      </c>
      <c r="J330" s="573" t="s">
        <v>653</v>
      </c>
      <c r="K330" s="573" t="s">
        <v>670</v>
      </c>
      <c r="L330" s="573" t="s">
        <v>657</v>
      </c>
      <c r="M330" s="573" t="s">
        <v>658</v>
      </c>
      <c r="N330" s="573" t="s">
        <v>659</v>
      </c>
      <c r="O330" s="573" t="s">
        <v>659</v>
      </c>
      <c r="P330" s="573" t="s">
        <v>660</v>
      </c>
      <c r="Q330" s="573" t="s">
        <v>651</v>
      </c>
      <c r="R330" s="573" t="s">
        <v>703</v>
      </c>
      <c r="S330" s="594" t="e">
        <f>IF(VLOOKUP($X330,'Table 3E'!$B$10:$G$53,'Table 3E'!M$1,0)="","",VLOOKUP($X330,'Table 3E'!$B$10:$G$53,'Table 3E'!M$1,0))</f>
        <v>#N/A</v>
      </c>
      <c r="T330" s="594" t="e">
        <f>IF(VLOOKUP($X330,'Table 3E'!$B$10:$G$53,'Table 3E'!N$1,0)="","",VLOOKUP($X330,'Table 3E'!$B$10:$G$53,'Table 3E'!N$1,0))</f>
        <v>#N/A</v>
      </c>
      <c r="U330" s="594" t="e">
        <f>IF(VLOOKUP($X330,'Table 3E'!$B$10:$G$53,'Table 3E'!O$1,0)="","",VLOOKUP($X330,'Table 3E'!$B$10:$G$53,'Table 3E'!O$1,0))</f>
        <v>#N/A</v>
      </c>
      <c r="V330" s="594" t="e">
        <f>IF(VLOOKUP($X330,'Table 3E'!$B$10:$G$53,'Table 3E'!P$1,0)="","",VLOOKUP($X330,'Table 3E'!$B$10:$G$53,'Table 3E'!P$1,0))</f>
        <v>#N/A</v>
      </c>
      <c r="W330" s="573"/>
      <c r="X330" s="573" t="str">
        <f t="shared" si="4"/>
        <v>A.N.@@._Z.S1314._Z.C._Z.ORINV._Z.T.S.V._T._T.XDC.N.EDP3</v>
      </c>
      <c r="Y330" s="573"/>
      <c r="Z330" s="573"/>
      <c r="AA330" s="578" t="str">
        <f>IFERROR(+IF(X330=VLOOKUP(X330,'Table 3E'!$B$10:$B$53,1,0),"OK","check!!!!"),"check!!!!")</f>
        <v>check!!!!</v>
      </c>
      <c r="AB330" s="582" t="str">
        <f>IF('Table 3E'!B$36=X330,"ok","check!!!!")</f>
        <v>check!!!!</v>
      </c>
      <c r="AC330" s="579"/>
    </row>
    <row r="331" spans="1:29">
      <c r="A331" s="573" t="s">
        <v>650</v>
      </c>
      <c r="B331" s="573" t="s">
        <v>651</v>
      </c>
      <c r="C331" s="573" t="s">
        <v>652</v>
      </c>
      <c r="D331" s="573" t="s">
        <v>653</v>
      </c>
      <c r="E331" s="573" t="s">
        <v>665</v>
      </c>
      <c r="F331" s="573" t="s">
        <v>653</v>
      </c>
      <c r="G331" s="573" t="s">
        <v>666</v>
      </c>
      <c r="H331" s="573" t="s">
        <v>653</v>
      </c>
      <c r="I331" s="573" t="s">
        <v>691</v>
      </c>
      <c r="J331" s="573" t="s">
        <v>653</v>
      </c>
      <c r="K331" s="573" t="s">
        <v>670</v>
      </c>
      <c r="L331" s="573" t="s">
        <v>657</v>
      </c>
      <c r="M331" s="573" t="s">
        <v>658</v>
      </c>
      <c r="N331" s="573" t="s">
        <v>659</v>
      </c>
      <c r="O331" s="573" t="s">
        <v>659</v>
      </c>
      <c r="P331" s="573" t="s">
        <v>660</v>
      </c>
      <c r="Q331" s="573" t="s">
        <v>651</v>
      </c>
      <c r="R331" s="573" t="s">
        <v>703</v>
      </c>
      <c r="S331" s="594" t="e">
        <f>IF(VLOOKUP($X331,'Table 3E'!$B$10:$G$53,'Table 3E'!M$1,0)="","",VLOOKUP($X331,'Table 3E'!$B$10:$G$53,'Table 3E'!M$1,0))</f>
        <v>#N/A</v>
      </c>
      <c r="T331" s="594" t="e">
        <f>IF(VLOOKUP($X331,'Table 3E'!$B$10:$G$53,'Table 3E'!N$1,0)="","",VLOOKUP($X331,'Table 3E'!$B$10:$G$53,'Table 3E'!N$1,0))</f>
        <v>#N/A</v>
      </c>
      <c r="U331" s="594" t="e">
        <f>IF(VLOOKUP($X331,'Table 3E'!$B$10:$G$53,'Table 3E'!O$1,0)="","",VLOOKUP($X331,'Table 3E'!$B$10:$G$53,'Table 3E'!O$1,0))</f>
        <v>#N/A</v>
      </c>
      <c r="V331" s="594" t="e">
        <f>IF(VLOOKUP($X331,'Table 3E'!$B$10:$G$53,'Table 3E'!P$1,0)="","",VLOOKUP($X331,'Table 3E'!$B$10:$G$53,'Table 3E'!P$1,0))</f>
        <v>#N/A</v>
      </c>
      <c r="W331" s="573"/>
      <c r="X331" s="573" t="str">
        <f t="shared" si="4"/>
        <v>A.N.@@._Z.S1314._Z.C._Z.ORD41A._Z.T.S.V._T._T.XDC.N.EDP3</v>
      </c>
      <c r="Y331" s="573"/>
      <c r="Z331" s="573"/>
      <c r="AA331" s="578" t="str">
        <f>IFERROR(+IF(X331=VLOOKUP(X331,'Table 3E'!$B$10:$B$53,1,0),"OK","check!!!!"),"check!!!!")</f>
        <v>check!!!!</v>
      </c>
      <c r="AB331" s="582" t="str">
        <f>IF('Table 3E'!B$37=X331,"ok","check!!!!")</f>
        <v>check!!!!</v>
      </c>
      <c r="AC331" s="579"/>
    </row>
    <row r="332" spans="1:29">
      <c r="A332" s="573" t="s">
        <v>650</v>
      </c>
      <c r="B332" s="573" t="s">
        <v>651</v>
      </c>
      <c r="C332" s="573" t="s">
        <v>652</v>
      </c>
      <c r="D332" s="573" t="s">
        <v>653</v>
      </c>
      <c r="E332" s="573" t="s">
        <v>665</v>
      </c>
      <c r="F332" s="573" t="s">
        <v>653</v>
      </c>
      <c r="G332" s="573" t="s">
        <v>666</v>
      </c>
      <c r="H332" s="573" t="s">
        <v>667</v>
      </c>
      <c r="I332" s="573" t="s">
        <v>711</v>
      </c>
      <c r="J332" s="573" t="s">
        <v>653</v>
      </c>
      <c r="K332" s="573" t="s">
        <v>670</v>
      </c>
      <c r="L332" s="573" t="s">
        <v>657</v>
      </c>
      <c r="M332" s="573" t="s">
        <v>658</v>
      </c>
      <c r="N332" s="573" t="s">
        <v>659</v>
      </c>
      <c r="O332" s="573" t="s">
        <v>659</v>
      </c>
      <c r="P332" s="573" t="s">
        <v>660</v>
      </c>
      <c r="Q332" s="573" t="s">
        <v>651</v>
      </c>
      <c r="R332" s="573" t="s">
        <v>703</v>
      </c>
      <c r="S332" s="594" t="e">
        <f>IF(VLOOKUP($X332,'Table 3E'!$B$10:$G$53,'Table 3E'!M$1,0)="","",VLOOKUP($X332,'Table 3E'!$B$10:$G$53,'Table 3E'!M$1,0))</f>
        <v>#N/A</v>
      </c>
      <c r="T332" s="594" t="e">
        <f>IF(VLOOKUP($X332,'Table 3E'!$B$10:$G$53,'Table 3E'!N$1,0)="","",VLOOKUP($X332,'Table 3E'!$B$10:$G$53,'Table 3E'!N$1,0))</f>
        <v>#N/A</v>
      </c>
      <c r="U332" s="594" t="e">
        <f>IF(VLOOKUP($X332,'Table 3E'!$B$10:$G$53,'Table 3E'!O$1,0)="","",VLOOKUP($X332,'Table 3E'!$B$10:$G$53,'Table 3E'!O$1,0))</f>
        <v>#N/A</v>
      </c>
      <c r="V332" s="594" t="e">
        <f>IF(VLOOKUP($X332,'Table 3E'!$B$10:$G$53,'Table 3E'!P$1,0)="","",VLOOKUP($X332,'Table 3E'!$B$10:$G$53,'Table 3E'!P$1,0))</f>
        <v>#N/A</v>
      </c>
      <c r="W332" s="573"/>
      <c r="X332" s="573" t="str">
        <f t="shared" si="4"/>
        <v>A.N.@@._Z.S1314._Z.C.L.ORRNV._Z.T.S.V._T._T.XDC.N.EDP3</v>
      </c>
      <c r="Y332" s="573"/>
      <c r="Z332" s="573"/>
      <c r="AA332" s="578" t="str">
        <f>IFERROR(+IF(X332=VLOOKUP(X332,'Table 3E'!$B$10:$B$53,1,0),"OK","check!!!!"),"check!!!!")</f>
        <v>check!!!!</v>
      </c>
      <c r="AB332" s="582" t="str">
        <f>IF('Table 3E'!B$38=X332,"ok","check!!!!")</f>
        <v>check!!!!</v>
      </c>
      <c r="AC332" s="579"/>
    </row>
    <row r="333" spans="1:29">
      <c r="A333" s="573" t="s">
        <v>650</v>
      </c>
      <c r="B333" s="573" t="s">
        <v>651</v>
      </c>
      <c r="C333" s="573" t="s">
        <v>652</v>
      </c>
      <c r="D333" s="573" t="s">
        <v>653</v>
      </c>
      <c r="E333" s="573" t="s">
        <v>665</v>
      </c>
      <c r="F333" s="573" t="s">
        <v>653</v>
      </c>
      <c r="G333" s="573" t="s">
        <v>666</v>
      </c>
      <c r="H333" s="573" t="s">
        <v>653</v>
      </c>
      <c r="I333" s="573" t="s">
        <v>712</v>
      </c>
      <c r="J333" s="573" t="s">
        <v>653</v>
      </c>
      <c r="K333" s="573" t="s">
        <v>670</v>
      </c>
      <c r="L333" s="573" t="s">
        <v>657</v>
      </c>
      <c r="M333" s="573" t="s">
        <v>658</v>
      </c>
      <c r="N333" s="573" t="s">
        <v>659</v>
      </c>
      <c r="O333" s="573" t="s">
        <v>659</v>
      </c>
      <c r="P333" s="573" t="s">
        <v>660</v>
      </c>
      <c r="Q333" s="573" t="s">
        <v>651</v>
      </c>
      <c r="R333" s="573" t="s">
        <v>703</v>
      </c>
      <c r="S333" s="594" t="e">
        <f>IF(VLOOKUP($X333,'Table 3E'!$B$10:$G$53,'Table 3E'!M$1,0)="","",VLOOKUP($X333,'Table 3E'!$B$10:$G$53,'Table 3E'!M$1,0))</f>
        <v>#N/A</v>
      </c>
      <c r="T333" s="594" t="e">
        <f>IF(VLOOKUP($X333,'Table 3E'!$B$10:$G$53,'Table 3E'!N$1,0)="","",VLOOKUP($X333,'Table 3E'!$B$10:$G$53,'Table 3E'!N$1,0))</f>
        <v>#N/A</v>
      </c>
      <c r="U333" s="594" t="e">
        <f>IF(VLOOKUP($X333,'Table 3E'!$B$10:$G$53,'Table 3E'!O$1,0)="","",VLOOKUP($X333,'Table 3E'!$B$10:$G$53,'Table 3E'!O$1,0))</f>
        <v>#N/A</v>
      </c>
      <c r="V333" s="594" t="e">
        <f>IF(VLOOKUP($X333,'Table 3E'!$B$10:$G$53,'Table 3E'!P$1,0)="","",VLOOKUP($X333,'Table 3E'!$B$10:$G$53,'Table 3E'!P$1,0))</f>
        <v>#N/A</v>
      </c>
      <c r="W333" s="573"/>
      <c r="X333" s="573" t="str">
        <f t="shared" si="4"/>
        <v>A.N.@@._Z.S1314._Z.C._Z.ORFCD._Z.T.S.V._T._T.XDC.N.EDP3</v>
      </c>
      <c r="Y333" s="573"/>
      <c r="Z333" s="573"/>
      <c r="AA333" s="578" t="str">
        <f>IFERROR(+IF(X333=VLOOKUP(X333,'Table 3E'!$B$10:$B$53,1,0),"OK","check!!!!"),"check!!!!")</f>
        <v>check!!!!</v>
      </c>
      <c r="AB333" s="582" t="str">
        <f>IF('Table 3E'!B$40=X333,"ok","check!!!!")</f>
        <v>check!!!!</v>
      </c>
      <c r="AC333" s="579"/>
    </row>
    <row r="334" spans="1:29">
      <c r="A334" s="573" t="s">
        <v>650</v>
      </c>
      <c r="B334" s="573" t="s">
        <v>651</v>
      </c>
      <c r="C334" s="573" t="s">
        <v>652</v>
      </c>
      <c r="D334" s="573" t="s">
        <v>653</v>
      </c>
      <c r="E334" s="573" t="s">
        <v>665</v>
      </c>
      <c r="F334" s="573" t="s">
        <v>653</v>
      </c>
      <c r="G334" s="573" t="s">
        <v>666</v>
      </c>
      <c r="H334" s="573" t="s">
        <v>653</v>
      </c>
      <c r="I334" s="573" t="s">
        <v>713</v>
      </c>
      <c r="J334" s="573" t="s">
        <v>653</v>
      </c>
      <c r="K334" s="573" t="s">
        <v>670</v>
      </c>
      <c r="L334" s="573" t="s">
        <v>657</v>
      </c>
      <c r="M334" s="573" t="s">
        <v>658</v>
      </c>
      <c r="N334" s="573" t="s">
        <v>659</v>
      </c>
      <c r="O334" s="573" t="s">
        <v>659</v>
      </c>
      <c r="P334" s="573" t="s">
        <v>660</v>
      </c>
      <c r="Q334" s="573" t="s">
        <v>651</v>
      </c>
      <c r="R334" s="573" t="s">
        <v>703</v>
      </c>
      <c r="S334" s="594" t="e">
        <f>IF(VLOOKUP($X334,'Table 3E'!$B$10:$G$53,'Table 3E'!M$1,0)="","",VLOOKUP($X334,'Table 3E'!$B$10:$G$53,'Table 3E'!M$1,0))</f>
        <v>#N/A</v>
      </c>
      <c r="T334" s="594" t="e">
        <f>IF(VLOOKUP($X334,'Table 3E'!$B$10:$G$53,'Table 3E'!N$1,0)="","",VLOOKUP($X334,'Table 3E'!$B$10:$G$53,'Table 3E'!N$1,0))</f>
        <v>#N/A</v>
      </c>
      <c r="U334" s="594" t="e">
        <f>IF(VLOOKUP($X334,'Table 3E'!$B$10:$G$53,'Table 3E'!O$1,0)="","",VLOOKUP($X334,'Table 3E'!$B$10:$G$53,'Table 3E'!O$1,0))</f>
        <v>#N/A</v>
      </c>
      <c r="V334" s="594" t="e">
        <f>IF(VLOOKUP($X334,'Table 3E'!$B$10:$G$53,'Table 3E'!P$1,0)="","",VLOOKUP($X334,'Table 3E'!$B$10:$G$53,'Table 3E'!P$1,0))</f>
        <v>#N/A</v>
      </c>
      <c r="W334" s="573"/>
      <c r="X334" s="573" t="str">
        <f t="shared" si="4"/>
        <v>A.N.@@._Z.S1314._Z.C._Z.K61._Z.T.S.V._T._T.XDC.N.EDP3</v>
      </c>
      <c r="Y334" s="573"/>
      <c r="Z334" s="573"/>
      <c r="AA334" s="578" t="str">
        <f>IFERROR(+IF(X334=VLOOKUP(X334,'Table 3E'!$B$10:$B$53,1,0),"OK","check!!!!"),"check!!!!")</f>
        <v>check!!!!</v>
      </c>
      <c r="AB334" s="582" t="str">
        <f>IF('Table 3E'!B$41=X334,"ok","check!!!!")</f>
        <v>check!!!!</v>
      </c>
      <c r="AC334" s="579"/>
    </row>
    <row r="335" spans="1:29">
      <c r="A335" s="573" t="s">
        <v>650</v>
      </c>
      <c r="B335" s="573" t="s">
        <v>651</v>
      </c>
      <c r="C335" s="573" t="s">
        <v>652</v>
      </c>
      <c r="D335" s="573" t="s">
        <v>653</v>
      </c>
      <c r="E335" s="573" t="s">
        <v>665</v>
      </c>
      <c r="F335" s="573" t="s">
        <v>653</v>
      </c>
      <c r="G335" s="573" t="s">
        <v>666</v>
      </c>
      <c r="H335" s="573" t="s">
        <v>653</v>
      </c>
      <c r="I335" s="573" t="s">
        <v>714</v>
      </c>
      <c r="J335" s="573" t="s">
        <v>653</v>
      </c>
      <c r="K335" s="573" t="s">
        <v>670</v>
      </c>
      <c r="L335" s="573" t="s">
        <v>657</v>
      </c>
      <c r="M335" s="573" t="s">
        <v>658</v>
      </c>
      <c r="N335" s="573" t="s">
        <v>659</v>
      </c>
      <c r="O335" s="573" t="s">
        <v>659</v>
      </c>
      <c r="P335" s="573" t="s">
        <v>660</v>
      </c>
      <c r="Q335" s="573" t="s">
        <v>651</v>
      </c>
      <c r="R335" s="573" t="s">
        <v>703</v>
      </c>
      <c r="S335" s="594" t="e">
        <f>IF(VLOOKUP($X335,'Table 3E'!$B$10:$G$53,'Table 3E'!M$1,0)="","",VLOOKUP($X335,'Table 3E'!$B$10:$G$53,'Table 3E'!M$1,0))</f>
        <v>#N/A</v>
      </c>
      <c r="T335" s="594" t="e">
        <f>IF(VLOOKUP($X335,'Table 3E'!$B$10:$G$53,'Table 3E'!N$1,0)="","",VLOOKUP($X335,'Table 3E'!$B$10:$G$53,'Table 3E'!N$1,0))</f>
        <v>#N/A</v>
      </c>
      <c r="U335" s="594" t="e">
        <f>IF(VLOOKUP($X335,'Table 3E'!$B$10:$G$53,'Table 3E'!O$1,0)="","",VLOOKUP($X335,'Table 3E'!$B$10:$G$53,'Table 3E'!O$1,0))</f>
        <v>#N/A</v>
      </c>
      <c r="V335" s="594" t="e">
        <f>IF(VLOOKUP($X335,'Table 3E'!$B$10:$G$53,'Table 3E'!P$1,0)="","",VLOOKUP($X335,'Table 3E'!$B$10:$G$53,'Table 3E'!P$1,0))</f>
        <v>#N/A</v>
      </c>
      <c r="W335" s="573"/>
      <c r="X335" s="573" t="str">
        <f t="shared" si="4"/>
        <v>A.N.@@._Z.S1314._Z.C._Z.KX._Z.T.S.V._T._T.XDC.N.EDP3</v>
      </c>
      <c r="Y335" s="573"/>
      <c r="Z335" s="573"/>
      <c r="AA335" s="578" t="str">
        <f>IFERROR(+IF(X335=VLOOKUP(X335,'Table 3E'!$B$10:$B$53,1,0),"OK","check!!!!"),"check!!!!")</f>
        <v>check!!!!</v>
      </c>
      <c r="AB335" s="582" t="str">
        <f>IF('Table 3E'!B$42=X335,"ok","check!!!!")</f>
        <v>check!!!!</v>
      </c>
      <c r="AC335" s="579"/>
    </row>
    <row r="336" spans="1:29">
      <c r="A336" s="573" t="s">
        <v>650</v>
      </c>
      <c r="B336" s="573" t="s">
        <v>651</v>
      </c>
      <c r="C336" s="573" t="s">
        <v>652</v>
      </c>
      <c r="D336" s="573" t="s">
        <v>653</v>
      </c>
      <c r="E336" s="573" t="s">
        <v>665</v>
      </c>
      <c r="F336" s="573" t="s">
        <v>653</v>
      </c>
      <c r="G336" s="573" t="s">
        <v>666</v>
      </c>
      <c r="H336" s="573" t="s">
        <v>653</v>
      </c>
      <c r="I336" s="573" t="s">
        <v>715</v>
      </c>
      <c r="J336" s="573" t="s">
        <v>653</v>
      </c>
      <c r="K336" s="573" t="s">
        <v>670</v>
      </c>
      <c r="L336" s="573" t="s">
        <v>657</v>
      </c>
      <c r="M336" s="573" t="s">
        <v>658</v>
      </c>
      <c r="N336" s="573" t="s">
        <v>659</v>
      </c>
      <c r="O336" s="573" t="s">
        <v>659</v>
      </c>
      <c r="P336" s="573" t="s">
        <v>660</v>
      </c>
      <c r="Q336" s="573" t="s">
        <v>651</v>
      </c>
      <c r="R336" s="573" t="s">
        <v>703</v>
      </c>
      <c r="S336" s="594" t="e">
        <f>IF(VLOOKUP($X336,'Table 3E'!$B$10:$G$53,'Table 3E'!M$1,0)="","",VLOOKUP($X336,'Table 3E'!$B$10:$G$53,'Table 3E'!M$1,0))</f>
        <v>#N/A</v>
      </c>
      <c r="T336" s="594" t="e">
        <f>IF(VLOOKUP($X336,'Table 3E'!$B$10:$G$53,'Table 3E'!N$1,0)="","",VLOOKUP($X336,'Table 3E'!$B$10:$G$53,'Table 3E'!N$1,0))</f>
        <v>#N/A</v>
      </c>
      <c r="U336" s="594" t="e">
        <f>IF(VLOOKUP($X336,'Table 3E'!$B$10:$G$53,'Table 3E'!O$1,0)="","",VLOOKUP($X336,'Table 3E'!$B$10:$G$53,'Table 3E'!O$1,0))</f>
        <v>#N/A</v>
      </c>
      <c r="V336" s="594" t="e">
        <f>IF(VLOOKUP($X336,'Table 3E'!$B$10:$G$53,'Table 3E'!P$1,0)="","",VLOOKUP($X336,'Table 3E'!$B$10:$G$53,'Table 3E'!P$1,0))</f>
        <v>#N/A</v>
      </c>
      <c r="W336" s="573"/>
      <c r="X336" s="573" t="str">
        <f t="shared" si="4"/>
        <v>A.N.@@._Z.S1314._Z.C._Z.YA3._Z.T.S.V._T._T.XDC.N.EDP3</v>
      </c>
      <c r="Y336" s="573"/>
      <c r="Z336" s="573"/>
      <c r="AA336" s="578" t="str">
        <f>IFERROR(+IF(X336=VLOOKUP(X336,'Table 3E'!$B$10:$B$53,1,0),"OK","check!!!!"),"check!!!!")</f>
        <v>check!!!!</v>
      </c>
      <c r="AB336" s="582" t="str">
        <f>IF('Table 3E'!B$44=X336,"ok","check!!!!")</f>
        <v>check!!!!</v>
      </c>
      <c r="AC336" s="579"/>
    </row>
    <row r="337" spans="1:29">
      <c r="A337" s="573" t="s">
        <v>650</v>
      </c>
      <c r="B337" s="573" t="s">
        <v>651</v>
      </c>
      <c r="C337" s="573" t="s">
        <v>652</v>
      </c>
      <c r="D337" s="573" t="s">
        <v>653</v>
      </c>
      <c r="E337" s="573" t="s">
        <v>665</v>
      </c>
      <c r="F337" s="573" t="s">
        <v>653</v>
      </c>
      <c r="G337" s="573" t="s">
        <v>666</v>
      </c>
      <c r="H337" s="573" t="s">
        <v>653</v>
      </c>
      <c r="I337" s="573" t="s">
        <v>716</v>
      </c>
      <c r="J337" s="573" t="s">
        <v>653</v>
      </c>
      <c r="K337" s="573" t="s">
        <v>653</v>
      </c>
      <c r="L337" s="573" t="s">
        <v>657</v>
      </c>
      <c r="M337" s="573" t="s">
        <v>658</v>
      </c>
      <c r="N337" s="573" t="s">
        <v>659</v>
      </c>
      <c r="O337" s="573" t="s">
        <v>659</v>
      </c>
      <c r="P337" s="573" t="s">
        <v>660</v>
      </c>
      <c r="Q337" s="573" t="s">
        <v>651</v>
      </c>
      <c r="R337" s="573" t="s">
        <v>703</v>
      </c>
      <c r="S337" s="594" t="e">
        <f>IF(VLOOKUP($X337,'Table 3E'!$B$10:$G$53,'Table 3E'!M$1,0)="","",VLOOKUP($X337,'Table 3E'!$B$10:$G$53,'Table 3E'!M$1,0))</f>
        <v>#N/A</v>
      </c>
      <c r="T337" s="594" t="e">
        <f>IF(VLOOKUP($X337,'Table 3E'!$B$10:$G$53,'Table 3E'!N$1,0)="","",VLOOKUP($X337,'Table 3E'!$B$10:$G$53,'Table 3E'!N$1,0))</f>
        <v>#N/A</v>
      </c>
      <c r="U337" s="594" t="e">
        <f>IF(VLOOKUP($X337,'Table 3E'!$B$10:$G$53,'Table 3E'!O$1,0)="","",VLOOKUP($X337,'Table 3E'!$B$10:$G$53,'Table 3E'!O$1,0))</f>
        <v>#N/A</v>
      </c>
      <c r="V337" s="594" t="e">
        <f>IF(VLOOKUP($X337,'Table 3E'!$B$10:$G$53,'Table 3E'!P$1,0)="","",VLOOKUP($X337,'Table 3E'!$B$10:$G$53,'Table 3E'!P$1,0))</f>
        <v>#N/A</v>
      </c>
      <c r="W337" s="573"/>
      <c r="X337" s="573" t="str">
        <f t="shared" si="4"/>
        <v>A.N.@@._Z.S1314._Z.C._Z.B9FX9._Z._Z.S.V._T._T.XDC.N.EDP3</v>
      </c>
      <c r="Y337" s="573"/>
      <c r="Z337" s="573"/>
      <c r="AA337" s="578" t="str">
        <f>IFERROR(+IF(X337=VLOOKUP(X337,'Table 3E'!$B$10:$B$53,1,0),"OK","check!!!!"),"check!!!!")</f>
        <v>check!!!!</v>
      </c>
      <c r="AB337" s="582" t="str">
        <f>IF('Table 3E'!B$45=X337,"ok","check!!!!")</f>
        <v>check!!!!</v>
      </c>
      <c r="AC337" s="579"/>
    </row>
    <row r="338" spans="1:29">
      <c r="A338" s="573" t="s">
        <v>650</v>
      </c>
      <c r="B338" s="573" t="s">
        <v>651</v>
      </c>
      <c r="C338" s="573" t="s">
        <v>652</v>
      </c>
      <c r="D338" s="573" t="s">
        <v>653</v>
      </c>
      <c r="E338" s="573" t="s">
        <v>665</v>
      </c>
      <c r="F338" s="573" t="s">
        <v>653</v>
      </c>
      <c r="G338" s="573" t="s">
        <v>666</v>
      </c>
      <c r="H338" s="573" t="s">
        <v>653</v>
      </c>
      <c r="I338" s="573" t="s">
        <v>717</v>
      </c>
      <c r="J338" s="573" t="s">
        <v>653</v>
      </c>
      <c r="K338" s="573" t="s">
        <v>670</v>
      </c>
      <c r="L338" s="573" t="s">
        <v>657</v>
      </c>
      <c r="M338" s="573" t="s">
        <v>658</v>
      </c>
      <c r="N338" s="573" t="s">
        <v>659</v>
      </c>
      <c r="O338" s="573" t="s">
        <v>659</v>
      </c>
      <c r="P338" s="573" t="s">
        <v>660</v>
      </c>
      <c r="Q338" s="573" t="s">
        <v>651</v>
      </c>
      <c r="R338" s="573" t="s">
        <v>703</v>
      </c>
      <c r="S338" s="594" t="e">
        <f>IF(VLOOKUP($X338,'Table 3E'!$B$10:$G$53,'Table 3E'!M$1,0)="","",VLOOKUP($X338,'Table 3E'!$B$10:$G$53,'Table 3E'!M$1,0))</f>
        <v>#N/A</v>
      </c>
      <c r="T338" s="594" t="e">
        <f>IF(VLOOKUP($X338,'Table 3E'!$B$10:$G$53,'Table 3E'!N$1,0)="","",VLOOKUP($X338,'Table 3E'!$B$10:$G$53,'Table 3E'!N$1,0))</f>
        <v>#N/A</v>
      </c>
      <c r="U338" s="594" t="e">
        <f>IF(VLOOKUP($X338,'Table 3E'!$B$10:$G$53,'Table 3E'!O$1,0)="","",VLOOKUP($X338,'Table 3E'!$B$10:$G$53,'Table 3E'!O$1,0))</f>
        <v>#N/A</v>
      </c>
      <c r="V338" s="594" t="e">
        <f>IF(VLOOKUP($X338,'Table 3E'!$B$10:$G$53,'Table 3E'!P$1,0)="","",VLOOKUP($X338,'Table 3E'!$B$10:$G$53,'Table 3E'!P$1,0))</f>
        <v>#N/A</v>
      </c>
      <c r="W338" s="573"/>
      <c r="X338" s="573" t="str">
        <f t="shared" si="4"/>
        <v>A.N.@@._Z.S1314._Z.C._Z.YA3O._Z.T.S.V._T._T.XDC.N.EDP3</v>
      </c>
      <c r="Y338" s="573"/>
      <c r="Z338" s="573"/>
      <c r="AA338" s="578" t="str">
        <f>IFERROR(+IF(X338=VLOOKUP(X338,'Table 3E'!$B$10:$B$53,1,0),"OK","check!!!!"),"check!!!!")</f>
        <v>check!!!!</v>
      </c>
      <c r="AB338" s="582" t="str">
        <f>IF('Table 3E'!B$46=X338,"ok","check!!!!")</f>
        <v>check!!!!</v>
      </c>
      <c r="AC338" s="579"/>
    </row>
    <row r="339" spans="1:29">
      <c r="A339" s="573" t="s">
        <v>650</v>
      </c>
      <c r="B339" s="573" t="s">
        <v>651</v>
      </c>
      <c r="C339" s="573" t="s">
        <v>652</v>
      </c>
      <c r="D339" s="573" t="s">
        <v>653</v>
      </c>
      <c r="E339" s="573" t="s">
        <v>665</v>
      </c>
      <c r="F339" s="573" t="s">
        <v>653</v>
      </c>
      <c r="G339" s="573" t="s">
        <v>666</v>
      </c>
      <c r="H339" s="573" t="s">
        <v>653</v>
      </c>
      <c r="I339" s="573" t="s">
        <v>718</v>
      </c>
      <c r="J339" s="573" t="s">
        <v>669</v>
      </c>
      <c r="K339" s="573" t="s">
        <v>670</v>
      </c>
      <c r="L339" s="573" t="s">
        <v>671</v>
      </c>
      <c r="M339" s="573" t="s">
        <v>658</v>
      </c>
      <c r="N339" s="573" t="s">
        <v>659</v>
      </c>
      <c r="O339" s="573" t="s">
        <v>659</v>
      </c>
      <c r="P339" s="573" t="s">
        <v>660</v>
      </c>
      <c r="Q339" s="573" t="s">
        <v>651</v>
      </c>
      <c r="R339" s="573" t="s">
        <v>703</v>
      </c>
      <c r="S339" s="594" t="e">
        <f>IF(VLOOKUP($X339,'Table 3E'!$B$10:$G$53,'Table 3E'!M$1,0)="","",VLOOKUP($X339,'Table 3E'!$B$10:$G$53,'Table 3E'!M$1,0))</f>
        <v>#N/A</v>
      </c>
      <c r="T339" s="594" t="e">
        <f>IF(VLOOKUP($X339,'Table 3E'!$B$10:$G$53,'Table 3E'!N$1,0)="","",VLOOKUP($X339,'Table 3E'!$B$10:$G$53,'Table 3E'!N$1,0))</f>
        <v>#N/A</v>
      </c>
      <c r="U339" s="594" t="e">
        <f>IF(VLOOKUP($X339,'Table 3E'!$B$10:$G$53,'Table 3E'!O$1,0)="","",VLOOKUP($X339,'Table 3E'!$B$10:$G$53,'Table 3E'!O$1,0))</f>
        <v>#N/A</v>
      </c>
      <c r="V339" s="594" t="e">
        <f>IF(VLOOKUP($X339,'Table 3E'!$B$10:$G$53,'Table 3E'!P$1,0)="","",VLOOKUP($X339,'Table 3E'!$B$10:$G$53,'Table 3E'!P$1,0))</f>
        <v>#N/A</v>
      </c>
      <c r="W339" s="573"/>
      <c r="X339" s="573" t="str">
        <f t="shared" si="4"/>
        <v>A.N.@@._Z.S1314._Z.C._Z.LX.GD.T.F.V._T._T.XDC.N.EDP3</v>
      </c>
      <c r="Y339" s="573"/>
      <c r="Z339" s="573"/>
      <c r="AA339" s="578" t="str">
        <f>IFERROR(+IF(X339=VLOOKUP(X339,'Table 3E'!$B$10:$B$53,1,0),"OK","check!!!!"),"check!!!!")</f>
        <v>check!!!!</v>
      </c>
      <c r="AB339" s="582" t="str">
        <f>IF('Table 3E'!B$48=X339,"ok","check!!!!")</f>
        <v>check!!!!</v>
      </c>
      <c r="AC339" s="579"/>
    </row>
    <row r="340" spans="1:29">
      <c r="A340" s="573" t="s">
        <v>650</v>
      </c>
      <c r="B340" s="573" t="s">
        <v>651</v>
      </c>
      <c r="C340" s="573" t="s">
        <v>652</v>
      </c>
      <c r="D340" s="573" t="s">
        <v>653</v>
      </c>
      <c r="E340" s="573" t="s">
        <v>665</v>
      </c>
      <c r="F340" s="573" t="s">
        <v>654</v>
      </c>
      <c r="G340" s="573" t="s">
        <v>666</v>
      </c>
      <c r="H340" s="573" t="s">
        <v>720</v>
      </c>
      <c r="I340" s="573" t="s">
        <v>668</v>
      </c>
      <c r="J340" s="573" t="s">
        <v>669</v>
      </c>
      <c r="K340" s="573" t="s">
        <v>670</v>
      </c>
      <c r="L340" s="573" t="s">
        <v>671</v>
      </c>
      <c r="M340" s="573" t="s">
        <v>658</v>
      </c>
      <c r="N340" s="573" t="s">
        <v>659</v>
      </c>
      <c r="O340" s="573" t="s">
        <v>659</v>
      </c>
      <c r="P340" s="573" t="s">
        <v>660</v>
      </c>
      <c r="Q340" s="573" t="s">
        <v>651</v>
      </c>
      <c r="R340" s="573" t="s">
        <v>703</v>
      </c>
      <c r="S340" s="594" t="e">
        <f>IF(VLOOKUP($X340,'Table 3E'!$B$10:$G$53,'Table 3E'!M$1,0)="","",VLOOKUP($X340,'Table 3E'!$B$10:$G$53,'Table 3E'!M$1,0))</f>
        <v>#N/A</v>
      </c>
      <c r="T340" s="594" t="e">
        <f>IF(VLOOKUP($X340,'Table 3E'!$B$10:$G$53,'Table 3E'!N$1,0)="","",VLOOKUP($X340,'Table 3E'!$B$10:$G$53,'Table 3E'!N$1,0))</f>
        <v>#N/A</v>
      </c>
      <c r="U340" s="594" t="e">
        <f>IF(VLOOKUP($X340,'Table 3E'!$B$10:$G$53,'Table 3E'!O$1,0)="","",VLOOKUP($X340,'Table 3E'!$B$10:$G$53,'Table 3E'!O$1,0))</f>
        <v>#N/A</v>
      </c>
      <c r="V340" s="594" t="e">
        <f>IF(VLOOKUP($X340,'Table 3E'!$B$10:$G$53,'Table 3E'!P$1,0)="","",VLOOKUP($X340,'Table 3E'!$B$10:$G$53,'Table 3E'!P$1,0))</f>
        <v>#N/A</v>
      </c>
      <c r="W340" s="573"/>
      <c r="X340" s="573" t="str">
        <f t="shared" si="4"/>
        <v>A.N.@@._Z.S1314.S13.C.NE.LE.GD.T.F.V._T._T.XDC.N.EDP3</v>
      </c>
      <c r="Y340" s="573"/>
      <c r="Z340" s="573"/>
      <c r="AA340" s="578" t="str">
        <f>IFERROR(+IF(X340=VLOOKUP(X340,'Table 3E'!$B$10:$B$53,1,0),"OK","check!!!!"),"check!!!!")</f>
        <v>check!!!!</v>
      </c>
      <c r="AB340" s="582" t="str">
        <f>IF('Table 3E'!B$51=X340,"ok","check!!!!")</f>
        <v>check!!!!</v>
      </c>
      <c r="AC340" s="579"/>
    </row>
    <row r="341" spans="1:29">
      <c r="A341" s="573" t="s">
        <v>650</v>
      </c>
      <c r="B341" s="573" t="s">
        <v>651</v>
      </c>
      <c r="C341" s="573" t="s">
        <v>652</v>
      </c>
      <c r="D341" s="573" t="s">
        <v>653</v>
      </c>
      <c r="E341" s="573" t="s">
        <v>665</v>
      </c>
      <c r="F341" s="573" t="s">
        <v>653</v>
      </c>
      <c r="G341" s="573" t="s">
        <v>666</v>
      </c>
      <c r="H341" s="573" t="s">
        <v>667</v>
      </c>
      <c r="I341" s="573" t="s">
        <v>668</v>
      </c>
      <c r="J341" s="573" t="s">
        <v>669</v>
      </c>
      <c r="K341" s="573" t="s">
        <v>670</v>
      </c>
      <c r="L341" s="573" t="s">
        <v>671</v>
      </c>
      <c r="M341" s="573" t="s">
        <v>658</v>
      </c>
      <c r="N341" s="573" t="s">
        <v>659</v>
      </c>
      <c r="O341" s="573" t="s">
        <v>659</v>
      </c>
      <c r="P341" s="573" t="s">
        <v>660</v>
      </c>
      <c r="Q341" s="573" t="s">
        <v>651</v>
      </c>
      <c r="R341" s="573" t="s">
        <v>703</v>
      </c>
      <c r="S341" s="594" t="e">
        <f>IF(VLOOKUP($X341,'Table 3E'!$B$10:$G$53,'Table 3E'!M$1,0)="","",VLOOKUP($X341,'Table 3E'!$B$10:$G$53,'Table 3E'!M$1,0))</f>
        <v>#N/A</v>
      </c>
      <c r="T341" s="594" t="e">
        <f>IF(VLOOKUP($X341,'Table 3E'!$B$10:$G$53,'Table 3E'!N$1,0)="","",VLOOKUP($X341,'Table 3E'!$B$10:$G$53,'Table 3E'!N$1,0))</f>
        <v>#N/A</v>
      </c>
      <c r="U341" s="594" t="e">
        <f>IF(VLOOKUP($X341,'Table 3E'!$B$10:$G$53,'Table 3E'!O$1,0)="","",VLOOKUP($X341,'Table 3E'!$B$10:$G$53,'Table 3E'!O$1,0))</f>
        <v>#N/A</v>
      </c>
      <c r="V341" s="594" t="e">
        <f>IF(VLOOKUP($X341,'Table 3E'!$B$10:$G$53,'Table 3E'!P$1,0)="","",VLOOKUP($X341,'Table 3E'!$B$10:$G$53,'Table 3E'!P$1,0))</f>
        <v>#N/A</v>
      </c>
      <c r="W341" s="573"/>
      <c r="X341" s="573" t="str">
        <f t="shared" si="4"/>
        <v>A.N.@@._Z.S1314._Z.C.L.LE.GD.T.F.V._T._T.XDC.N.EDP3</v>
      </c>
      <c r="Y341" s="573"/>
      <c r="Z341" s="573"/>
      <c r="AA341" s="578" t="str">
        <f>IFERROR(+IF(X341=VLOOKUP(X341,'Table 3E'!$B$10:$B$53,1,0),"OK","check!!!!"),"check!!!!")</f>
        <v>check!!!!</v>
      </c>
      <c r="AB341" s="582" t="str">
        <f>IF('Table 3E'!B$52=X341,"ok","check!!!!")</f>
        <v>check!!!!</v>
      </c>
      <c r="AC341" s="579"/>
    </row>
    <row r="342" spans="1:29">
      <c r="A342" s="573" t="s">
        <v>650</v>
      </c>
      <c r="B342" s="573" t="s">
        <v>651</v>
      </c>
      <c r="C342" s="573" t="s">
        <v>652</v>
      </c>
      <c r="D342" s="573" t="s">
        <v>653</v>
      </c>
      <c r="E342" s="573" t="s">
        <v>665</v>
      </c>
      <c r="F342" s="573" t="s">
        <v>724</v>
      </c>
      <c r="G342" s="573" t="s">
        <v>653</v>
      </c>
      <c r="H342" s="573" t="s">
        <v>650</v>
      </c>
      <c r="I342" s="573" t="s">
        <v>668</v>
      </c>
      <c r="J342" s="573" t="s">
        <v>669</v>
      </c>
      <c r="K342" s="573" t="s">
        <v>670</v>
      </c>
      <c r="L342" s="573" t="s">
        <v>671</v>
      </c>
      <c r="M342" s="573" t="s">
        <v>658</v>
      </c>
      <c r="N342" s="573" t="s">
        <v>659</v>
      </c>
      <c r="O342" s="573" t="s">
        <v>659</v>
      </c>
      <c r="P342" s="573" t="s">
        <v>660</v>
      </c>
      <c r="Q342" s="573" t="s">
        <v>651</v>
      </c>
      <c r="R342" s="573" t="s">
        <v>703</v>
      </c>
      <c r="S342" s="594" t="e">
        <f>IF(VLOOKUP($X342,'Table 3E'!$B$10:$G$53,'Table 3E'!M$1,0)="","",VLOOKUP($X342,'Table 3E'!$B$10:$G$53,'Table 3E'!M$1,0))</f>
        <v>#N/A</v>
      </c>
      <c r="T342" s="594" t="e">
        <f>IF(VLOOKUP($X342,'Table 3E'!$B$10:$G$53,'Table 3E'!N$1,0)="","",VLOOKUP($X342,'Table 3E'!$B$10:$G$53,'Table 3E'!N$1,0))</f>
        <v>#N/A</v>
      </c>
      <c r="U342" s="594" t="e">
        <f>IF(VLOOKUP($X342,'Table 3E'!$B$10:$G$53,'Table 3E'!O$1,0)="","",VLOOKUP($X342,'Table 3E'!$B$10:$G$53,'Table 3E'!O$1,0))</f>
        <v>#N/A</v>
      </c>
      <c r="V342" s="594" t="e">
        <f>IF(VLOOKUP($X342,'Table 3E'!$B$10:$G$53,'Table 3E'!P$1,0)="","",VLOOKUP($X342,'Table 3E'!$B$10:$G$53,'Table 3E'!P$1,0))</f>
        <v>#N/A</v>
      </c>
      <c r="W342" s="573"/>
      <c r="X342" s="573" t="str">
        <f t="shared" si="4"/>
        <v>A.N.@@._Z.S1314.S13T._Z.A.LE.GD.T.F.V._T._T.XDC.N.EDP3</v>
      </c>
      <c r="Y342" s="573"/>
      <c r="Z342" s="573"/>
      <c r="AA342" s="578" t="str">
        <f>IFERROR(+IF(X342=VLOOKUP(X342,'Table 3E'!$B$10:$B$53,1,0),"OK","check!!!!"),"check!!!!")</f>
        <v>check!!!!</v>
      </c>
      <c r="AB342" s="582" t="str">
        <f>IF('Table 3E'!B$53=X342,"ok","check!!!!")</f>
        <v>check!!!!</v>
      </c>
      <c r="AC342" s="579"/>
    </row>
    <row r="343" spans="1:29">
      <c r="A343" s="573" t="s">
        <v>650</v>
      </c>
      <c r="B343" s="573" t="s">
        <v>651</v>
      </c>
      <c r="C343" s="573" t="s">
        <v>652</v>
      </c>
      <c r="D343" s="573" t="s">
        <v>653</v>
      </c>
      <c r="E343" s="573" t="s">
        <v>654</v>
      </c>
      <c r="F343" s="573" t="s">
        <v>653</v>
      </c>
      <c r="G343" s="573" t="s">
        <v>666</v>
      </c>
      <c r="H343" s="573" t="s">
        <v>667</v>
      </c>
      <c r="I343" s="573" t="s">
        <v>671</v>
      </c>
      <c r="J343" s="573" t="s">
        <v>725</v>
      </c>
      <c r="K343" s="573" t="s">
        <v>670</v>
      </c>
      <c r="L343" s="573" t="s">
        <v>657</v>
      </c>
      <c r="M343" s="573" t="s">
        <v>658</v>
      </c>
      <c r="N343" s="573" t="s">
        <v>659</v>
      </c>
      <c r="O343" s="573" t="s">
        <v>659</v>
      </c>
      <c r="P343" s="573" t="s">
        <v>660</v>
      </c>
      <c r="Q343" s="573" t="s">
        <v>651</v>
      </c>
      <c r="R343" s="573" t="s">
        <v>726</v>
      </c>
      <c r="S343" s="595" t="e">
        <f>IF(VLOOKUP($X343,'Table 4'!$B$10:$J$38,'Table 4'!N$1,0)="","",VLOOKUP($X343,'Table 4'!$B$10:$J$38,'Table 4'!N$1,0))</f>
        <v>#N/A</v>
      </c>
      <c r="T343" s="595" t="e">
        <f>IF(VLOOKUP($X343,'Table 4'!$B$10:$J$38,'Table 4'!O$1,0)="","",VLOOKUP($X343,'Table 4'!$B$10:$J$38,'Table 4'!O$1,0))</f>
        <v>#N/A</v>
      </c>
      <c r="U343" s="595" t="e">
        <f>IF(VLOOKUP($X343,'Table 4'!$B$10:$J$38,'Table 4'!P$1,0)="","",VLOOKUP($X343,'Table 4'!$B$10:$J$38,'Table 4'!P$1,0))</f>
        <v>#N/A</v>
      </c>
      <c r="V343" s="595" t="e">
        <f>IF(VLOOKUP($X343,'Table 4'!$B$10:$J$38,'Table 4'!Q$1,0)="","",VLOOKUP($X343,'Table 4'!$B$10:$J$38,'Table 4'!Q$1,0))</f>
        <v>#N/A</v>
      </c>
      <c r="W343" s="595" t="e">
        <f>IF(VLOOKUP($X343,'Table 4'!$B$10:$J$38,'Table 4'!R$1,0)="","",VLOOKUP($X343,'Table 4'!$B$10:$J$38,'Table 4'!R$1,0))</f>
        <v>#N/A</v>
      </c>
      <c r="X343" s="573" t="str">
        <f t="shared" si="4"/>
        <v>A.N.@@._Z.S13._Z.C.L.F.F81.T.S.V._T._T.XDC.N.EDP4</v>
      </c>
      <c r="Y343" s="573"/>
      <c r="Z343" s="573"/>
      <c r="AA343" s="578" t="str">
        <f>IFERROR(+IF(X343=VLOOKUP(X343,'Table 4'!$B$10:$B$38,1,0),"OK","check!!!!"),"check!!!!")</f>
        <v>check!!!!</v>
      </c>
      <c r="AB343" s="582" t="str">
        <f>IF('Table 4'!B10=X343,"ok","check!!!!")</f>
        <v>check!!!!</v>
      </c>
      <c r="AC343" s="579"/>
    </row>
    <row r="344" spans="1:29">
      <c r="A344" s="573" t="s">
        <v>650</v>
      </c>
      <c r="B344" s="573" t="s">
        <v>651</v>
      </c>
      <c r="C344" s="573" t="s">
        <v>652</v>
      </c>
      <c r="D344" s="573" t="s">
        <v>653</v>
      </c>
      <c r="E344" s="573" t="s">
        <v>654</v>
      </c>
      <c r="F344" s="573" t="s">
        <v>653</v>
      </c>
      <c r="G344" s="573" t="s">
        <v>666</v>
      </c>
      <c r="H344" s="573" t="s">
        <v>667</v>
      </c>
      <c r="I344" s="573" t="s">
        <v>668</v>
      </c>
      <c r="J344" s="573" t="s">
        <v>727</v>
      </c>
      <c r="K344" s="573" t="s">
        <v>670</v>
      </c>
      <c r="L344" s="573" t="s">
        <v>657</v>
      </c>
      <c r="M344" s="573" t="s">
        <v>658</v>
      </c>
      <c r="N344" s="573" t="s">
        <v>659</v>
      </c>
      <c r="O344" s="573" t="s">
        <v>659</v>
      </c>
      <c r="P344" s="573" t="s">
        <v>660</v>
      </c>
      <c r="Q344" s="573" t="s">
        <v>651</v>
      </c>
      <c r="R344" s="573" t="s">
        <v>726</v>
      </c>
      <c r="S344" s="595" t="e">
        <f>IF(VLOOKUP($X344,'Table 4'!$B$10:$J$38,'Table 4'!N$1,0)="","",VLOOKUP($X344,'Table 4'!$B$10:$J$38,'Table 4'!N$1,0))</f>
        <v>#N/A</v>
      </c>
      <c r="T344" s="595" t="e">
        <f>IF(VLOOKUP($X344,'Table 4'!$B$10:$J$38,'Table 4'!O$1,0)="","",VLOOKUP($X344,'Table 4'!$B$10:$J$38,'Table 4'!O$1,0))</f>
        <v>#N/A</v>
      </c>
      <c r="U344" s="595" t="e">
        <f>IF(VLOOKUP($X344,'Table 4'!$B$10:$J$38,'Table 4'!P$1,0)="","",VLOOKUP($X344,'Table 4'!$B$10:$J$38,'Table 4'!P$1,0))</f>
        <v>#N/A</v>
      </c>
      <c r="V344" s="595" t="e">
        <f>IF(VLOOKUP($X344,'Table 4'!$B$10:$J$38,'Table 4'!Q$1,0)="","",VLOOKUP($X344,'Table 4'!$B$10:$J$38,'Table 4'!Q$1,0))</f>
        <v>#N/A</v>
      </c>
      <c r="W344" s="595" t="e">
        <f>IF(VLOOKUP($X344,'Table 4'!$B$10:$J$38,'Table 4'!R$1,0)="","",VLOOKUP($X344,'Table 4'!$B$10:$J$38,'Table 4'!R$1,0))</f>
        <v>#N/A</v>
      </c>
      <c r="X344" s="573" t="str">
        <f t="shared" si="4"/>
        <v>A.N.@@._Z.S13._Z.C.L.LE.FPU.T.S.V._T._T.XDC.N.EDP4</v>
      </c>
      <c r="Y344" s="573"/>
      <c r="Z344" s="573"/>
      <c r="AA344" s="578" t="str">
        <f>IFERROR(+IF(X344=VLOOKUP(X344,'Table 4'!$B$10:$B$38,1,0),"OK","check!!!!"),"check!!!!")</f>
        <v>check!!!!</v>
      </c>
      <c r="AB344" s="582" t="str">
        <f>IF('Table 4'!B16=X344,"ok","check!!!!")</f>
        <v>check!!!!</v>
      </c>
      <c r="AC344" s="579"/>
    </row>
    <row r="345" spans="1:29">
      <c r="A345" s="573" t="s">
        <v>650</v>
      </c>
      <c r="B345" s="573" t="s">
        <v>651</v>
      </c>
      <c r="C345" s="573" t="s">
        <v>652</v>
      </c>
      <c r="D345" s="573" t="s">
        <v>653</v>
      </c>
      <c r="E345" s="573" t="s">
        <v>678</v>
      </c>
      <c r="F345" s="573" t="s">
        <v>653</v>
      </c>
      <c r="G345" s="573" t="s">
        <v>653</v>
      </c>
      <c r="H345" s="573" t="s">
        <v>655</v>
      </c>
      <c r="I345" s="573" t="s">
        <v>728</v>
      </c>
      <c r="J345" s="573" t="s">
        <v>653</v>
      </c>
      <c r="K345" s="573" t="s">
        <v>670</v>
      </c>
      <c r="L345" s="573" t="s">
        <v>657</v>
      </c>
      <c r="M345" s="573" t="s">
        <v>658</v>
      </c>
      <c r="N345" s="573" t="s">
        <v>659</v>
      </c>
      <c r="O345" s="573" t="s">
        <v>659</v>
      </c>
      <c r="P345" s="573" t="s">
        <v>660</v>
      </c>
      <c r="Q345" s="573" t="s">
        <v>651</v>
      </c>
      <c r="R345" s="573" t="s">
        <v>726</v>
      </c>
      <c r="S345" s="595" t="e">
        <f>IF(VLOOKUP($X345,'Table 4'!$B$10:$J$38,'Table 4'!N$1,0)="","",VLOOKUP($X345,'Table 4'!$B$10:$J$38,'Table 4'!N$1,0))</f>
        <v>#N/A</v>
      </c>
      <c r="T345" s="595" t="e">
        <f>IF(VLOOKUP($X345,'Table 4'!$B$10:$J$38,'Table 4'!O$1,0)="","",VLOOKUP($X345,'Table 4'!$B$10:$J$38,'Table 4'!O$1,0))</f>
        <v>#N/A</v>
      </c>
      <c r="U345" s="595" t="e">
        <f>IF(VLOOKUP($X345,'Table 4'!$B$10:$J$38,'Table 4'!P$1,0)="","",VLOOKUP($X345,'Table 4'!$B$10:$J$38,'Table 4'!P$1,0))</f>
        <v>#N/A</v>
      </c>
      <c r="V345" s="595" t="e">
        <f>IF(VLOOKUP($X345,'Table 4'!$B$10:$J$38,'Table 4'!Q$1,0)="","",VLOOKUP($X345,'Table 4'!$B$10:$J$38,'Table 4'!Q$1,0))</f>
        <v>#N/A</v>
      </c>
      <c r="W345" s="595" t="e">
        <f>IF(VLOOKUP($X345,'Table 4'!$B$10:$J$38,'Table 4'!R$1,0)="","",VLOOKUP($X345,'Table 4'!$B$10:$J$38,'Table 4'!R$1,0))</f>
        <v>#N/A</v>
      </c>
      <c r="X345" s="573" t="str">
        <f t="shared" si="4"/>
        <v>A.N.@@._Z.S1._Z._Z.B.B5GQ._Z.T.S.V._T._T.XDC.N.EDP4</v>
      </c>
      <c r="Y345" s="573"/>
      <c r="Z345" s="573"/>
      <c r="AA345" s="578" t="str">
        <f>IFERROR(+IF(X345=VLOOKUP(X345,'Table 4'!$B$10:$B$38,1,0),"OK","check!!!!"),"check!!!!")</f>
        <v>check!!!!</v>
      </c>
      <c r="AB345" s="582" t="str">
        <f>IF('Table 4'!B38=X345,"ok","check!!!!")</f>
        <v>check!!!!</v>
      </c>
      <c r="AC345" s="579"/>
    </row>
  </sheetData>
  <sheetProtection algorithmName="SHA-512" hashValue="uW1O+sOw5DrruhRx/5N9kMLjE64ksiKD/Ha4mf7z5975xZw4XhCPN0xf7T5pbYFNtB0ikFb436WESFxwQVwK+w==" saltValue="FBpKNqzJK63C+moy7JqHLA==" spinCount="100000" sheet="1" objects="1"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workbookViewId="0">
      <selection activeCell="F20" sqref="F20"/>
    </sheetView>
  </sheetViews>
  <sheetFormatPr defaultColWidth="8.88671875" defaultRowHeight="15"/>
  <cols>
    <col min="1" max="1" width="23.109375" style="506" bestFit="1" customWidth="1"/>
    <col min="2" max="2" width="8.88671875" style="506" customWidth="1"/>
    <col min="3" max="3" width="16" style="506" customWidth="1"/>
    <col min="4" max="5" width="8.88671875" style="506" customWidth="1"/>
    <col min="6" max="6" width="8.6640625" style="506" bestFit="1" customWidth="1"/>
    <col min="7" max="7" width="8.88671875" style="506"/>
    <col min="8" max="8" width="22.88671875" style="506" bestFit="1" customWidth="1"/>
    <col min="9" max="256" width="8.88671875" style="506"/>
    <col min="257" max="257" width="23.109375" style="506" bestFit="1" customWidth="1"/>
    <col min="258" max="258" width="8.88671875" style="506" customWidth="1"/>
    <col min="259" max="259" width="16" style="506" customWidth="1"/>
    <col min="260" max="261" width="8.88671875" style="506" customWidth="1"/>
    <col min="262" max="262" width="8.6640625" style="506" bestFit="1" customWidth="1"/>
    <col min="263" max="512" width="8.88671875" style="506"/>
    <col min="513" max="513" width="23.109375" style="506" bestFit="1" customWidth="1"/>
    <col min="514" max="514" width="8.88671875" style="506" customWidth="1"/>
    <col min="515" max="515" width="16" style="506" customWidth="1"/>
    <col min="516" max="517" width="8.88671875" style="506" customWidth="1"/>
    <col min="518" max="518" width="8.6640625" style="506" bestFit="1" customWidth="1"/>
    <col min="519" max="768" width="8.88671875" style="506"/>
    <col min="769" max="769" width="23.109375" style="506" bestFit="1" customWidth="1"/>
    <col min="770" max="770" width="8.88671875" style="506" customWidth="1"/>
    <col min="771" max="771" width="16" style="506" customWidth="1"/>
    <col min="772" max="773" width="8.88671875" style="506" customWidth="1"/>
    <col min="774" max="774" width="8.6640625" style="506" bestFit="1" customWidth="1"/>
    <col min="775" max="1024" width="8.88671875" style="506"/>
    <col min="1025" max="1025" width="23.109375" style="506" bestFit="1" customWidth="1"/>
    <col min="1026" max="1026" width="8.88671875" style="506" customWidth="1"/>
    <col min="1027" max="1027" width="16" style="506" customWidth="1"/>
    <col min="1028" max="1029" width="8.88671875" style="506" customWidth="1"/>
    <col min="1030" max="1030" width="8.6640625" style="506" bestFit="1" customWidth="1"/>
    <col min="1031" max="1280" width="8.88671875" style="506"/>
    <col min="1281" max="1281" width="23.109375" style="506" bestFit="1" customWidth="1"/>
    <col min="1282" max="1282" width="8.88671875" style="506" customWidth="1"/>
    <col min="1283" max="1283" width="16" style="506" customWidth="1"/>
    <col min="1284" max="1285" width="8.88671875" style="506" customWidth="1"/>
    <col min="1286" max="1286" width="8.6640625" style="506" bestFit="1" customWidth="1"/>
    <col min="1287" max="1536" width="8.88671875" style="506"/>
    <col min="1537" max="1537" width="23.109375" style="506" bestFit="1" customWidth="1"/>
    <col min="1538" max="1538" width="8.88671875" style="506" customWidth="1"/>
    <col min="1539" max="1539" width="16" style="506" customWidth="1"/>
    <col min="1540" max="1541" width="8.88671875" style="506" customWidth="1"/>
    <col min="1542" max="1542" width="8.6640625" style="506" bestFit="1" customWidth="1"/>
    <col min="1543" max="1792" width="8.88671875" style="506"/>
    <col min="1793" max="1793" width="23.109375" style="506" bestFit="1" customWidth="1"/>
    <col min="1794" max="1794" width="8.88671875" style="506" customWidth="1"/>
    <col min="1795" max="1795" width="16" style="506" customWidth="1"/>
    <col min="1796" max="1797" width="8.88671875" style="506" customWidth="1"/>
    <col min="1798" max="1798" width="8.6640625" style="506" bestFit="1" customWidth="1"/>
    <col min="1799" max="2048" width="8.88671875" style="506"/>
    <col min="2049" max="2049" width="23.109375" style="506" bestFit="1" customWidth="1"/>
    <col min="2050" max="2050" width="8.88671875" style="506" customWidth="1"/>
    <col min="2051" max="2051" width="16" style="506" customWidth="1"/>
    <col min="2052" max="2053" width="8.88671875" style="506" customWidth="1"/>
    <col min="2054" max="2054" width="8.6640625" style="506" bestFit="1" customWidth="1"/>
    <col min="2055" max="2304" width="8.88671875" style="506"/>
    <col min="2305" max="2305" width="23.109375" style="506" bestFit="1" customWidth="1"/>
    <col min="2306" max="2306" width="8.88671875" style="506" customWidth="1"/>
    <col min="2307" max="2307" width="16" style="506" customWidth="1"/>
    <col min="2308" max="2309" width="8.88671875" style="506" customWidth="1"/>
    <col min="2310" max="2310" width="8.6640625" style="506" bestFit="1" customWidth="1"/>
    <col min="2311" max="2560" width="8.88671875" style="506"/>
    <col min="2561" max="2561" width="23.109375" style="506" bestFit="1" customWidth="1"/>
    <col min="2562" max="2562" width="8.88671875" style="506" customWidth="1"/>
    <col min="2563" max="2563" width="16" style="506" customWidth="1"/>
    <col min="2564" max="2565" width="8.88671875" style="506" customWidth="1"/>
    <col min="2566" max="2566" width="8.6640625" style="506" bestFit="1" customWidth="1"/>
    <col min="2567" max="2816" width="8.88671875" style="506"/>
    <col min="2817" max="2817" width="23.109375" style="506" bestFit="1" customWidth="1"/>
    <col min="2818" max="2818" width="8.88671875" style="506" customWidth="1"/>
    <col min="2819" max="2819" width="16" style="506" customWidth="1"/>
    <col min="2820" max="2821" width="8.88671875" style="506" customWidth="1"/>
    <col min="2822" max="2822" width="8.6640625" style="506" bestFit="1" customWidth="1"/>
    <col min="2823" max="3072" width="8.88671875" style="506"/>
    <col min="3073" max="3073" width="23.109375" style="506" bestFit="1" customWidth="1"/>
    <col min="3074" max="3074" width="8.88671875" style="506" customWidth="1"/>
    <col min="3075" max="3075" width="16" style="506" customWidth="1"/>
    <col min="3076" max="3077" width="8.88671875" style="506" customWidth="1"/>
    <col min="3078" max="3078" width="8.6640625" style="506" bestFit="1" customWidth="1"/>
    <col min="3079" max="3328" width="8.88671875" style="506"/>
    <col min="3329" max="3329" width="23.109375" style="506" bestFit="1" customWidth="1"/>
    <col min="3330" max="3330" width="8.88671875" style="506" customWidth="1"/>
    <col min="3331" max="3331" width="16" style="506" customWidth="1"/>
    <col min="3332" max="3333" width="8.88671875" style="506" customWidth="1"/>
    <col min="3334" max="3334" width="8.6640625" style="506" bestFit="1" customWidth="1"/>
    <col min="3335" max="3584" width="8.88671875" style="506"/>
    <col min="3585" max="3585" width="23.109375" style="506" bestFit="1" customWidth="1"/>
    <col min="3586" max="3586" width="8.88671875" style="506" customWidth="1"/>
    <col min="3587" max="3587" width="16" style="506" customWidth="1"/>
    <col min="3588" max="3589" width="8.88671875" style="506" customWidth="1"/>
    <col min="3590" max="3590" width="8.6640625" style="506" bestFit="1" customWidth="1"/>
    <col min="3591" max="3840" width="8.88671875" style="506"/>
    <col min="3841" max="3841" width="23.109375" style="506" bestFit="1" customWidth="1"/>
    <col min="3842" max="3842" width="8.88671875" style="506" customWidth="1"/>
    <col min="3843" max="3843" width="16" style="506" customWidth="1"/>
    <col min="3844" max="3845" width="8.88671875" style="506" customWidth="1"/>
    <col min="3846" max="3846" width="8.6640625" style="506" bestFit="1" customWidth="1"/>
    <col min="3847" max="4096" width="8.88671875" style="506"/>
    <col min="4097" max="4097" width="23.109375" style="506" bestFit="1" customWidth="1"/>
    <col min="4098" max="4098" width="8.88671875" style="506" customWidth="1"/>
    <col min="4099" max="4099" width="16" style="506" customWidth="1"/>
    <col min="4100" max="4101" width="8.88671875" style="506" customWidth="1"/>
    <col min="4102" max="4102" width="8.6640625" style="506" bestFit="1" customWidth="1"/>
    <col min="4103" max="4352" width="8.88671875" style="506"/>
    <col min="4353" max="4353" width="23.109375" style="506" bestFit="1" customWidth="1"/>
    <col min="4354" max="4354" width="8.88671875" style="506" customWidth="1"/>
    <col min="4355" max="4355" width="16" style="506" customWidth="1"/>
    <col min="4356" max="4357" width="8.88671875" style="506" customWidth="1"/>
    <col min="4358" max="4358" width="8.6640625" style="506" bestFit="1" customWidth="1"/>
    <col min="4359" max="4608" width="8.88671875" style="506"/>
    <col min="4609" max="4609" width="23.109375" style="506" bestFit="1" customWidth="1"/>
    <col min="4610" max="4610" width="8.88671875" style="506" customWidth="1"/>
    <col min="4611" max="4611" width="16" style="506" customWidth="1"/>
    <col min="4612" max="4613" width="8.88671875" style="506" customWidth="1"/>
    <col min="4614" max="4614" width="8.6640625" style="506" bestFit="1" customWidth="1"/>
    <col min="4615" max="4864" width="8.88671875" style="506"/>
    <col min="4865" max="4865" width="23.109375" style="506" bestFit="1" customWidth="1"/>
    <col min="4866" max="4866" width="8.88671875" style="506" customWidth="1"/>
    <col min="4867" max="4867" width="16" style="506" customWidth="1"/>
    <col min="4868" max="4869" width="8.88671875" style="506" customWidth="1"/>
    <col min="4870" max="4870" width="8.6640625" style="506" bestFit="1" customWidth="1"/>
    <col min="4871" max="5120" width="8.88671875" style="506"/>
    <col min="5121" max="5121" width="23.109375" style="506" bestFit="1" customWidth="1"/>
    <col min="5122" max="5122" width="8.88671875" style="506" customWidth="1"/>
    <col min="5123" max="5123" width="16" style="506" customWidth="1"/>
    <col min="5124" max="5125" width="8.88671875" style="506" customWidth="1"/>
    <col min="5126" max="5126" width="8.6640625" style="506" bestFit="1" customWidth="1"/>
    <col min="5127" max="5376" width="8.88671875" style="506"/>
    <col min="5377" max="5377" width="23.109375" style="506" bestFit="1" customWidth="1"/>
    <col min="5378" max="5378" width="8.88671875" style="506" customWidth="1"/>
    <col min="5379" max="5379" width="16" style="506" customWidth="1"/>
    <col min="5380" max="5381" width="8.88671875" style="506" customWidth="1"/>
    <col min="5382" max="5382" width="8.6640625" style="506" bestFit="1" customWidth="1"/>
    <col min="5383" max="5632" width="8.88671875" style="506"/>
    <col min="5633" max="5633" width="23.109375" style="506" bestFit="1" customWidth="1"/>
    <col min="5634" max="5634" width="8.88671875" style="506" customWidth="1"/>
    <col min="5635" max="5635" width="16" style="506" customWidth="1"/>
    <col min="5636" max="5637" width="8.88671875" style="506" customWidth="1"/>
    <col min="5638" max="5638" width="8.6640625" style="506" bestFit="1" customWidth="1"/>
    <col min="5639" max="5888" width="8.88671875" style="506"/>
    <col min="5889" max="5889" width="23.109375" style="506" bestFit="1" customWidth="1"/>
    <col min="5890" max="5890" width="8.88671875" style="506" customWidth="1"/>
    <col min="5891" max="5891" width="16" style="506" customWidth="1"/>
    <col min="5892" max="5893" width="8.88671875" style="506" customWidth="1"/>
    <col min="5894" max="5894" width="8.6640625" style="506" bestFit="1" customWidth="1"/>
    <col min="5895" max="6144" width="8.88671875" style="506"/>
    <col min="6145" max="6145" width="23.109375" style="506" bestFit="1" customWidth="1"/>
    <col min="6146" max="6146" width="8.88671875" style="506" customWidth="1"/>
    <col min="6147" max="6147" width="16" style="506" customWidth="1"/>
    <col min="6148" max="6149" width="8.88671875" style="506" customWidth="1"/>
    <col min="6150" max="6150" width="8.6640625" style="506" bestFit="1" customWidth="1"/>
    <col min="6151" max="6400" width="8.88671875" style="506"/>
    <col min="6401" max="6401" width="23.109375" style="506" bestFit="1" customWidth="1"/>
    <col min="6402" max="6402" width="8.88671875" style="506" customWidth="1"/>
    <col min="6403" max="6403" width="16" style="506" customWidth="1"/>
    <col min="6404" max="6405" width="8.88671875" style="506" customWidth="1"/>
    <col min="6406" max="6406" width="8.6640625" style="506" bestFit="1" customWidth="1"/>
    <col min="6407" max="6656" width="8.88671875" style="506"/>
    <col min="6657" max="6657" width="23.109375" style="506" bestFit="1" customWidth="1"/>
    <col min="6658" max="6658" width="8.88671875" style="506" customWidth="1"/>
    <col min="6659" max="6659" width="16" style="506" customWidth="1"/>
    <col min="6660" max="6661" width="8.88671875" style="506" customWidth="1"/>
    <col min="6662" max="6662" width="8.6640625" style="506" bestFit="1" customWidth="1"/>
    <col min="6663" max="6912" width="8.88671875" style="506"/>
    <col min="6913" max="6913" width="23.109375" style="506" bestFit="1" customWidth="1"/>
    <col min="6914" max="6914" width="8.88671875" style="506" customWidth="1"/>
    <col min="6915" max="6915" width="16" style="506" customWidth="1"/>
    <col min="6916" max="6917" width="8.88671875" style="506" customWidth="1"/>
    <col min="6918" max="6918" width="8.6640625" style="506" bestFit="1" customWidth="1"/>
    <col min="6919" max="7168" width="8.88671875" style="506"/>
    <col min="7169" max="7169" width="23.109375" style="506" bestFit="1" customWidth="1"/>
    <col min="7170" max="7170" width="8.88671875" style="506" customWidth="1"/>
    <col min="7171" max="7171" width="16" style="506" customWidth="1"/>
    <col min="7172" max="7173" width="8.88671875" style="506" customWidth="1"/>
    <col min="7174" max="7174" width="8.6640625" style="506" bestFit="1" customWidth="1"/>
    <col min="7175" max="7424" width="8.88671875" style="506"/>
    <col min="7425" max="7425" width="23.109375" style="506" bestFit="1" customWidth="1"/>
    <col min="7426" max="7426" width="8.88671875" style="506" customWidth="1"/>
    <col min="7427" max="7427" width="16" style="506" customWidth="1"/>
    <col min="7428" max="7429" width="8.88671875" style="506" customWidth="1"/>
    <col min="7430" max="7430" width="8.6640625" style="506" bestFit="1" customWidth="1"/>
    <col min="7431" max="7680" width="8.88671875" style="506"/>
    <col min="7681" max="7681" width="23.109375" style="506" bestFit="1" customWidth="1"/>
    <col min="7682" max="7682" width="8.88671875" style="506" customWidth="1"/>
    <col min="7683" max="7683" width="16" style="506" customWidth="1"/>
    <col min="7684" max="7685" width="8.88671875" style="506" customWidth="1"/>
    <col min="7686" max="7686" width="8.6640625" style="506" bestFit="1" customWidth="1"/>
    <col min="7687" max="7936" width="8.88671875" style="506"/>
    <col min="7937" max="7937" width="23.109375" style="506" bestFit="1" customWidth="1"/>
    <col min="7938" max="7938" width="8.88671875" style="506" customWidth="1"/>
    <col min="7939" max="7939" width="16" style="506" customWidth="1"/>
    <col min="7940" max="7941" width="8.88671875" style="506" customWidth="1"/>
    <col min="7942" max="7942" width="8.6640625" style="506" bestFit="1" customWidth="1"/>
    <col min="7943" max="8192" width="8.88671875" style="506"/>
    <col min="8193" max="8193" width="23.109375" style="506" bestFit="1" customWidth="1"/>
    <col min="8194" max="8194" width="8.88671875" style="506" customWidth="1"/>
    <col min="8195" max="8195" width="16" style="506" customWidth="1"/>
    <col min="8196" max="8197" width="8.88671875" style="506" customWidth="1"/>
    <col min="8198" max="8198" width="8.6640625" style="506" bestFit="1" customWidth="1"/>
    <col min="8199" max="8448" width="8.88671875" style="506"/>
    <col min="8449" max="8449" width="23.109375" style="506" bestFit="1" customWidth="1"/>
    <col min="8450" max="8450" width="8.88671875" style="506" customWidth="1"/>
    <col min="8451" max="8451" width="16" style="506" customWidth="1"/>
    <col min="8452" max="8453" width="8.88671875" style="506" customWidth="1"/>
    <col min="8454" max="8454" width="8.6640625" style="506" bestFit="1" customWidth="1"/>
    <col min="8455" max="8704" width="8.88671875" style="506"/>
    <col min="8705" max="8705" width="23.109375" style="506" bestFit="1" customWidth="1"/>
    <col min="8706" max="8706" width="8.88671875" style="506" customWidth="1"/>
    <col min="8707" max="8707" width="16" style="506" customWidth="1"/>
    <col min="8708" max="8709" width="8.88671875" style="506" customWidth="1"/>
    <col min="8710" max="8710" width="8.6640625" style="506" bestFit="1" customWidth="1"/>
    <col min="8711" max="8960" width="8.88671875" style="506"/>
    <col min="8961" max="8961" width="23.109375" style="506" bestFit="1" customWidth="1"/>
    <col min="8962" max="8962" width="8.88671875" style="506" customWidth="1"/>
    <col min="8963" max="8963" width="16" style="506" customWidth="1"/>
    <col min="8964" max="8965" width="8.88671875" style="506" customWidth="1"/>
    <col min="8966" max="8966" width="8.6640625" style="506" bestFit="1" customWidth="1"/>
    <col min="8967" max="9216" width="8.88671875" style="506"/>
    <col min="9217" max="9217" width="23.109375" style="506" bestFit="1" customWidth="1"/>
    <col min="9218" max="9218" width="8.88671875" style="506" customWidth="1"/>
    <col min="9219" max="9219" width="16" style="506" customWidth="1"/>
    <col min="9220" max="9221" width="8.88671875" style="506" customWidth="1"/>
    <col min="9222" max="9222" width="8.6640625" style="506" bestFit="1" customWidth="1"/>
    <col min="9223" max="9472" width="8.88671875" style="506"/>
    <col min="9473" max="9473" width="23.109375" style="506" bestFit="1" customWidth="1"/>
    <col min="9474" max="9474" width="8.88671875" style="506" customWidth="1"/>
    <col min="9475" max="9475" width="16" style="506" customWidth="1"/>
    <col min="9476" max="9477" width="8.88671875" style="506" customWidth="1"/>
    <col min="9478" max="9478" width="8.6640625" style="506" bestFit="1" customWidth="1"/>
    <col min="9479" max="9728" width="8.88671875" style="506"/>
    <col min="9729" max="9729" width="23.109375" style="506" bestFit="1" customWidth="1"/>
    <col min="9730" max="9730" width="8.88671875" style="506" customWidth="1"/>
    <col min="9731" max="9731" width="16" style="506" customWidth="1"/>
    <col min="9732" max="9733" width="8.88671875" style="506" customWidth="1"/>
    <col min="9734" max="9734" width="8.6640625" style="506" bestFit="1" customWidth="1"/>
    <col min="9735" max="9984" width="8.88671875" style="506"/>
    <col min="9985" max="9985" width="23.109375" style="506" bestFit="1" customWidth="1"/>
    <col min="9986" max="9986" width="8.88671875" style="506" customWidth="1"/>
    <col min="9987" max="9987" width="16" style="506" customWidth="1"/>
    <col min="9988" max="9989" width="8.88671875" style="506" customWidth="1"/>
    <col min="9990" max="9990" width="8.6640625" style="506" bestFit="1" customWidth="1"/>
    <col min="9991" max="10240" width="8.88671875" style="506"/>
    <col min="10241" max="10241" width="23.109375" style="506" bestFit="1" customWidth="1"/>
    <col min="10242" max="10242" width="8.88671875" style="506" customWidth="1"/>
    <col min="10243" max="10243" width="16" style="506" customWidth="1"/>
    <col min="10244" max="10245" width="8.88671875" style="506" customWidth="1"/>
    <col min="10246" max="10246" width="8.6640625" style="506" bestFit="1" customWidth="1"/>
    <col min="10247" max="10496" width="8.88671875" style="506"/>
    <col min="10497" max="10497" width="23.109375" style="506" bestFit="1" customWidth="1"/>
    <col min="10498" max="10498" width="8.88671875" style="506" customWidth="1"/>
    <col min="10499" max="10499" width="16" style="506" customWidth="1"/>
    <col min="10500" max="10501" width="8.88671875" style="506" customWidth="1"/>
    <col min="10502" max="10502" width="8.6640625" style="506" bestFit="1" customWidth="1"/>
    <col min="10503" max="10752" width="8.88671875" style="506"/>
    <col min="10753" max="10753" width="23.109375" style="506" bestFit="1" customWidth="1"/>
    <col min="10754" max="10754" width="8.88671875" style="506" customWidth="1"/>
    <col min="10755" max="10755" width="16" style="506" customWidth="1"/>
    <col min="10756" max="10757" width="8.88671875" style="506" customWidth="1"/>
    <col min="10758" max="10758" width="8.6640625" style="506" bestFit="1" customWidth="1"/>
    <col min="10759" max="11008" width="8.88671875" style="506"/>
    <col min="11009" max="11009" width="23.109375" style="506" bestFit="1" customWidth="1"/>
    <col min="11010" max="11010" width="8.88671875" style="506" customWidth="1"/>
    <col min="11011" max="11011" width="16" style="506" customWidth="1"/>
    <col min="11012" max="11013" width="8.88671875" style="506" customWidth="1"/>
    <col min="11014" max="11014" width="8.6640625" style="506" bestFit="1" customWidth="1"/>
    <col min="11015" max="11264" width="8.88671875" style="506"/>
    <col min="11265" max="11265" width="23.109375" style="506" bestFit="1" customWidth="1"/>
    <col min="11266" max="11266" width="8.88671875" style="506" customWidth="1"/>
    <col min="11267" max="11267" width="16" style="506" customWidth="1"/>
    <col min="11268" max="11269" width="8.88671875" style="506" customWidth="1"/>
    <col min="11270" max="11270" width="8.6640625" style="506" bestFit="1" customWidth="1"/>
    <col min="11271" max="11520" width="8.88671875" style="506"/>
    <col min="11521" max="11521" width="23.109375" style="506" bestFit="1" customWidth="1"/>
    <col min="11522" max="11522" width="8.88671875" style="506" customWidth="1"/>
    <col min="11523" max="11523" width="16" style="506" customWidth="1"/>
    <col min="11524" max="11525" width="8.88671875" style="506" customWidth="1"/>
    <col min="11526" max="11526" width="8.6640625" style="506" bestFit="1" customWidth="1"/>
    <col min="11527" max="11776" width="8.88671875" style="506"/>
    <col min="11777" max="11777" width="23.109375" style="506" bestFit="1" customWidth="1"/>
    <col min="11778" max="11778" width="8.88671875" style="506" customWidth="1"/>
    <col min="11779" max="11779" width="16" style="506" customWidth="1"/>
    <col min="11780" max="11781" width="8.88671875" style="506" customWidth="1"/>
    <col min="11782" max="11782" width="8.6640625" style="506" bestFit="1" customWidth="1"/>
    <col min="11783" max="12032" width="8.88671875" style="506"/>
    <col min="12033" max="12033" width="23.109375" style="506" bestFit="1" customWidth="1"/>
    <col min="12034" max="12034" width="8.88671875" style="506" customWidth="1"/>
    <col min="12035" max="12035" width="16" style="506" customWidth="1"/>
    <col min="12036" max="12037" width="8.88671875" style="506" customWidth="1"/>
    <col min="12038" max="12038" width="8.6640625" style="506" bestFit="1" customWidth="1"/>
    <col min="12039" max="12288" width="8.88671875" style="506"/>
    <col min="12289" max="12289" width="23.109375" style="506" bestFit="1" customWidth="1"/>
    <col min="12290" max="12290" width="8.88671875" style="506" customWidth="1"/>
    <col min="12291" max="12291" width="16" style="506" customWidth="1"/>
    <col min="12292" max="12293" width="8.88671875" style="506" customWidth="1"/>
    <col min="12294" max="12294" width="8.6640625" style="506" bestFit="1" customWidth="1"/>
    <col min="12295" max="12544" width="8.88671875" style="506"/>
    <col min="12545" max="12545" width="23.109375" style="506" bestFit="1" customWidth="1"/>
    <col min="12546" max="12546" width="8.88671875" style="506" customWidth="1"/>
    <col min="12547" max="12547" width="16" style="506" customWidth="1"/>
    <col min="12548" max="12549" width="8.88671875" style="506" customWidth="1"/>
    <col min="12550" max="12550" width="8.6640625" style="506" bestFit="1" customWidth="1"/>
    <col min="12551" max="12800" width="8.88671875" style="506"/>
    <col min="12801" max="12801" width="23.109375" style="506" bestFit="1" customWidth="1"/>
    <col min="12802" max="12802" width="8.88671875" style="506" customWidth="1"/>
    <col min="12803" max="12803" width="16" style="506" customWidth="1"/>
    <col min="12804" max="12805" width="8.88671875" style="506" customWidth="1"/>
    <col min="12806" max="12806" width="8.6640625" style="506" bestFit="1" customWidth="1"/>
    <col min="12807" max="13056" width="8.88671875" style="506"/>
    <col min="13057" max="13057" width="23.109375" style="506" bestFit="1" customWidth="1"/>
    <col min="13058" max="13058" width="8.88671875" style="506" customWidth="1"/>
    <col min="13059" max="13059" width="16" style="506" customWidth="1"/>
    <col min="13060" max="13061" width="8.88671875" style="506" customWidth="1"/>
    <col min="13062" max="13062" width="8.6640625" style="506" bestFit="1" customWidth="1"/>
    <col min="13063" max="13312" width="8.88671875" style="506"/>
    <col min="13313" max="13313" width="23.109375" style="506" bestFit="1" customWidth="1"/>
    <col min="13314" max="13314" width="8.88671875" style="506" customWidth="1"/>
    <col min="13315" max="13315" width="16" style="506" customWidth="1"/>
    <col min="13316" max="13317" width="8.88671875" style="506" customWidth="1"/>
    <col min="13318" max="13318" width="8.6640625" style="506" bestFit="1" customWidth="1"/>
    <col min="13319" max="13568" width="8.88671875" style="506"/>
    <col min="13569" max="13569" width="23.109375" style="506" bestFit="1" customWidth="1"/>
    <col min="13570" max="13570" width="8.88671875" style="506" customWidth="1"/>
    <col min="13571" max="13571" width="16" style="506" customWidth="1"/>
    <col min="13572" max="13573" width="8.88671875" style="506" customWidth="1"/>
    <col min="13574" max="13574" width="8.6640625" style="506" bestFit="1" customWidth="1"/>
    <col min="13575" max="13824" width="8.88671875" style="506"/>
    <col min="13825" max="13825" width="23.109375" style="506" bestFit="1" customWidth="1"/>
    <col min="13826" max="13826" width="8.88671875" style="506" customWidth="1"/>
    <col min="13827" max="13827" width="16" style="506" customWidth="1"/>
    <col min="13828" max="13829" width="8.88671875" style="506" customWidth="1"/>
    <col min="13830" max="13830" width="8.6640625" style="506" bestFit="1" customWidth="1"/>
    <col min="13831" max="14080" width="8.88671875" style="506"/>
    <col min="14081" max="14081" width="23.109375" style="506" bestFit="1" customWidth="1"/>
    <col min="14082" max="14082" width="8.88671875" style="506" customWidth="1"/>
    <col min="14083" max="14083" width="16" style="506" customWidth="1"/>
    <col min="14084" max="14085" width="8.88671875" style="506" customWidth="1"/>
    <col min="14086" max="14086" width="8.6640625" style="506" bestFit="1" customWidth="1"/>
    <col min="14087" max="14336" width="8.88671875" style="506"/>
    <col min="14337" max="14337" width="23.109375" style="506" bestFit="1" customWidth="1"/>
    <col min="14338" max="14338" width="8.88671875" style="506" customWidth="1"/>
    <col min="14339" max="14339" width="16" style="506" customWidth="1"/>
    <col min="14340" max="14341" width="8.88671875" style="506" customWidth="1"/>
    <col min="14342" max="14342" width="8.6640625" style="506" bestFit="1" customWidth="1"/>
    <col min="14343" max="14592" width="8.88671875" style="506"/>
    <col min="14593" max="14593" width="23.109375" style="506" bestFit="1" customWidth="1"/>
    <col min="14594" max="14594" width="8.88671875" style="506" customWidth="1"/>
    <col min="14595" max="14595" width="16" style="506" customWidth="1"/>
    <col min="14596" max="14597" width="8.88671875" style="506" customWidth="1"/>
    <col min="14598" max="14598" width="8.6640625" style="506" bestFit="1" customWidth="1"/>
    <col min="14599" max="14848" width="8.88671875" style="506"/>
    <col min="14849" max="14849" width="23.109375" style="506" bestFit="1" customWidth="1"/>
    <col min="14850" max="14850" width="8.88671875" style="506" customWidth="1"/>
    <col min="14851" max="14851" width="16" style="506" customWidth="1"/>
    <col min="14852" max="14853" width="8.88671875" style="506" customWidth="1"/>
    <col min="14854" max="14854" width="8.6640625" style="506" bestFit="1" customWidth="1"/>
    <col min="14855" max="15104" width="8.88671875" style="506"/>
    <col min="15105" max="15105" width="23.109375" style="506" bestFit="1" customWidth="1"/>
    <col min="15106" max="15106" width="8.88671875" style="506" customWidth="1"/>
    <col min="15107" max="15107" width="16" style="506" customWidth="1"/>
    <col min="15108" max="15109" width="8.88671875" style="506" customWidth="1"/>
    <col min="15110" max="15110" width="8.6640625" style="506" bestFit="1" customWidth="1"/>
    <col min="15111" max="15360" width="8.88671875" style="506"/>
    <col min="15361" max="15361" width="23.109375" style="506" bestFit="1" customWidth="1"/>
    <col min="15362" max="15362" width="8.88671875" style="506" customWidth="1"/>
    <col min="15363" max="15363" width="16" style="506" customWidth="1"/>
    <col min="15364" max="15365" width="8.88671875" style="506" customWidth="1"/>
    <col min="15366" max="15366" width="8.6640625" style="506" bestFit="1" customWidth="1"/>
    <col min="15367" max="15616" width="8.88671875" style="506"/>
    <col min="15617" max="15617" width="23.109375" style="506" bestFit="1" customWidth="1"/>
    <col min="15618" max="15618" width="8.88671875" style="506" customWidth="1"/>
    <col min="15619" max="15619" width="16" style="506" customWidth="1"/>
    <col min="15620" max="15621" width="8.88671875" style="506" customWidth="1"/>
    <col min="15622" max="15622" width="8.6640625" style="506" bestFit="1" customWidth="1"/>
    <col min="15623" max="15872" width="8.88671875" style="506"/>
    <col min="15873" max="15873" width="23.109375" style="506" bestFit="1" customWidth="1"/>
    <col min="15874" max="15874" width="8.88671875" style="506" customWidth="1"/>
    <col min="15875" max="15875" width="16" style="506" customWidth="1"/>
    <col min="15876" max="15877" width="8.88671875" style="506" customWidth="1"/>
    <col min="15878" max="15878" width="8.6640625" style="506" bestFit="1" customWidth="1"/>
    <col min="15879" max="16128" width="8.88671875" style="506"/>
    <col min="16129" max="16129" width="23.109375" style="506" bestFit="1" customWidth="1"/>
    <col min="16130" max="16130" width="8.88671875" style="506" customWidth="1"/>
    <col min="16131" max="16131" width="16" style="506" customWidth="1"/>
    <col min="16132" max="16133" width="8.88671875" style="506" customWidth="1"/>
    <col min="16134" max="16134" width="8.6640625" style="506" bestFit="1" customWidth="1"/>
    <col min="16135" max="16384" width="8.88671875" style="506"/>
  </cols>
  <sheetData>
    <row r="1" spans="1:256" ht="30">
      <c r="A1" s="503" t="s">
        <v>729</v>
      </c>
      <c r="B1" s="503" t="s">
        <v>730</v>
      </c>
      <c r="C1" s="503" t="s">
        <v>731</v>
      </c>
      <c r="D1" s="504" t="s">
        <v>732</v>
      </c>
      <c r="E1" s="503"/>
      <c r="F1" s="503" t="s">
        <v>733</v>
      </c>
      <c r="G1" s="505" t="s">
        <v>734</v>
      </c>
      <c r="I1" s="501"/>
      <c r="O1" s="507" t="s">
        <v>735</v>
      </c>
    </row>
    <row r="2" spans="1:256" ht="15.75">
      <c r="A2" s="503" t="s">
        <v>634</v>
      </c>
      <c r="B2" s="503" t="s">
        <v>736</v>
      </c>
      <c r="C2" s="505" t="s">
        <v>737</v>
      </c>
      <c r="D2" s="508">
        <v>1</v>
      </c>
      <c r="E2" s="503"/>
      <c r="F2" s="503" t="s">
        <v>738</v>
      </c>
      <c r="G2" s="509" t="s">
        <v>567</v>
      </c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1"/>
      <c r="AL2" s="501"/>
      <c r="AM2" s="501"/>
      <c r="AN2" s="501"/>
      <c r="AO2" s="501"/>
      <c r="AP2" s="501"/>
      <c r="AQ2" s="501"/>
      <c r="AR2" s="501"/>
      <c r="AS2" s="501"/>
      <c r="AT2" s="501"/>
      <c r="AU2" s="501"/>
      <c r="AV2" s="501"/>
      <c r="AW2" s="501"/>
      <c r="AX2" s="501"/>
      <c r="AY2" s="501"/>
      <c r="AZ2" s="501"/>
      <c r="BA2" s="501"/>
      <c r="BB2" s="501"/>
      <c r="BC2" s="501"/>
      <c r="BD2" s="501"/>
      <c r="BE2" s="501"/>
      <c r="BF2" s="501"/>
      <c r="BG2" s="501"/>
      <c r="BH2" s="501"/>
      <c r="BI2" s="501"/>
      <c r="BJ2" s="501"/>
      <c r="BK2" s="501"/>
      <c r="BL2" s="501"/>
      <c r="BM2" s="501"/>
      <c r="BN2" s="501"/>
      <c r="BO2" s="501"/>
      <c r="BP2" s="501"/>
      <c r="BQ2" s="501"/>
      <c r="BR2" s="501"/>
      <c r="BS2" s="501"/>
      <c r="BT2" s="501"/>
      <c r="BU2" s="501"/>
      <c r="BV2" s="501"/>
      <c r="BW2" s="501"/>
      <c r="BX2" s="501"/>
      <c r="BY2" s="501"/>
      <c r="BZ2" s="501"/>
      <c r="CA2" s="501"/>
      <c r="CB2" s="501"/>
      <c r="CC2" s="501"/>
      <c r="CD2" s="501"/>
      <c r="CE2" s="501"/>
      <c r="CF2" s="501"/>
      <c r="CG2" s="501"/>
      <c r="CH2" s="501"/>
      <c r="CI2" s="501"/>
      <c r="CJ2" s="501"/>
      <c r="CK2" s="501"/>
      <c r="CL2" s="501"/>
      <c r="CM2" s="501"/>
      <c r="CN2" s="501"/>
      <c r="CO2" s="501"/>
      <c r="CP2" s="501"/>
      <c r="CQ2" s="501"/>
      <c r="CR2" s="501"/>
      <c r="CS2" s="501"/>
      <c r="CT2" s="501"/>
      <c r="CU2" s="501"/>
      <c r="CV2" s="501"/>
      <c r="CW2" s="501"/>
      <c r="CX2" s="501"/>
      <c r="CY2" s="501"/>
      <c r="CZ2" s="501"/>
      <c r="DA2" s="501"/>
      <c r="DB2" s="501"/>
      <c r="DC2" s="501"/>
      <c r="DD2" s="501"/>
      <c r="DE2" s="501"/>
      <c r="DF2" s="501"/>
      <c r="DG2" s="501"/>
      <c r="DH2" s="501"/>
      <c r="DI2" s="501"/>
      <c r="DJ2" s="501"/>
      <c r="DK2" s="501"/>
      <c r="DL2" s="501"/>
      <c r="DM2" s="501"/>
      <c r="DN2" s="501"/>
      <c r="DO2" s="501"/>
      <c r="DP2" s="501"/>
      <c r="DQ2" s="501"/>
      <c r="DR2" s="501"/>
      <c r="DS2" s="501"/>
      <c r="DT2" s="501"/>
      <c r="DU2" s="501"/>
      <c r="DV2" s="501"/>
      <c r="DW2" s="501"/>
      <c r="DX2" s="501"/>
      <c r="DY2" s="501"/>
      <c r="DZ2" s="501"/>
      <c r="EA2" s="501"/>
      <c r="EB2" s="501"/>
      <c r="EC2" s="501"/>
      <c r="ED2" s="501"/>
      <c r="EE2" s="501"/>
      <c r="EF2" s="501"/>
      <c r="EG2" s="501"/>
      <c r="EH2" s="501"/>
      <c r="EI2" s="501"/>
      <c r="EJ2" s="501"/>
      <c r="EK2" s="501"/>
      <c r="EL2" s="501"/>
      <c r="EM2" s="501"/>
      <c r="EN2" s="501"/>
      <c r="EO2" s="501"/>
      <c r="EP2" s="501"/>
      <c r="EQ2" s="501"/>
      <c r="ER2" s="501"/>
      <c r="ES2" s="501"/>
      <c r="ET2" s="501"/>
      <c r="EU2" s="501"/>
      <c r="EV2" s="501"/>
      <c r="EW2" s="501"/>
      <c r="EX2" s="501"/>
      <c r="EY2" s="501"/>
      <c r="EZ2" s="501"/>
      <c r="FA2" s="501"/>
      <c r="FB2" s="501"/>
      <c r="FC2" s="501"/>
      <c r="FD2" s="501"/>
      <c r="FE2" s="501"/>
      <c r="FF2" s="501"/>
      <c r="FG2" s="501"/>
      <c r="FH2" s="501"/>
      <c r="FI2" s="501"/>
      <c r="FJ2" s="501"/>
      <c r="FK2" s="501"/>
      <c r="FL2" s="501"/>
      <c r="FM2" s="501"/>
      <c r="FN2" s="501"/>
      <c r="FO2" s="501"/>
      <c r="FP2" s="501"/>
      <c r="FQ2" s="501"/>
      <c r="FR2" s="501"/>
      <c r="FS2" s="501"/>
      <c r="FT2" s="501"/>
      <c r="FU2" s="501"/>
      <c r="FV2" s="501"/>
      <c r="FW2" s="501"/>
      <c r="FX2" s="501"/>
      <c r="FY2" s="501"/>
      <c r="FZ2" s="501"/>
      <c r="GA2" s="501"/>
      <c r="GB2" s="501"/>
      <c r="GC2" s="501"/>
      <c r="GD2" s="501"/>
      <c r="GE2" s="501"/>
      <c r="GF2" s="501"/>
      <c r="GG2" s="501"/>
      <c r="GH2" s="501"/>
      <c r="GI2" s="501"/>
      <c r="GJ2" s="501"/>
      <c r="GK2" s="501"/>
      <c r="GL2" s="501"/>
      <c r="GM2" s="501"/>
      <c r="GN2" s="501"/>
      <c r="GO2" s="501"/>
      <c r="GP2" s="501"/>
      <c r="GQ2" s="501"/>
      <c r="GR2" s="501"/>
      <c r="GS2" s="501"/>
      <c r="GT2" s="501"/>
      <c r="GU2" s="501"/>
      <c r="GV2" s="501"/>
      <c r="GW2" s="501"/>
      <c r="GX2" s="501"/>
      <c r="GY2" s="501"/>
      <c r="GZ2" s="501"/>
      <c r="HA2" s="501"/>
      <c r="HB2" s="501"/>
      <c r="HC2" s="501"/>
      <c r="HD2" s="501"/>
      <c r="HE2" s="501"/>
      <c r="HF2" s="501"/>
      <c r="HG2" s="501"/>
      <c r="HH2" s="501"/>
      <c r="HI2" s="501"/>
      <c r="HJ2" s="501"/>
      <c r="HK2" s="501"/>
      <c r="HL2" s="501"/>
      <c r="HM2" s="501"/>
      <c r="HN2" s="501"/>
      <c r="HO2" s="501"/>
      <c r="HP2" s="501"/>
      <c r="HQ2" s="501"/>
      <c r="HR2" s="501"/>
      <c r="HS2" s="501"/>
      <c r="HT2" s="501"/>
      <c r="HU2" s="501"/>
      <c r="HV2" s="501"/>
      <c r="HW2" s="501"/>
      <c r="HX2" s="501"/>
      <c r="HY2" s="501"/>
      <c r="HZ2" s="501"/>
      <c r="IA2" s="501"/>
      <c r="IB2" s="501"/>
      <c r="IC2" s="501"/>
      <c r="ID2" s="501"/>
      <c r="IE2" s="501"/>
      <c r="IF2" s="501"/>
      <c r="IG2" s="501"/>
      <c r="IH2" s="501"/>
      <c r="II2" s="501"/>
      <c r="IJ2" s="501"/>
      <c r="IK2" s="501"/>
      <c r="IL2" s="501"/>
      <c r="IM2" s="501"/>
      <c r="IN2" s="501"/>
      <c r="IO2" s="501"/>
      <c r="IP2" s="501"/>
      <c r="IQ2" s="501"/>
      <c r="IR2" s="501"/>
      <c r="IS2" s="501"/>
      <c r="IT2" s="501"/>
      <c r="IU2" s="501"/>
      <c r="IV2" s="501"/>
    </row>
    <row r="3" spans="1:256" ht="15.75">
      <c r="A3" s="503" t="s">
        <v>636</v>
      </c>
      <c r="B3" s="503" t="s">
        <v>736</v>
      </c>
      <c r="C3" s="505" t="s">
        <v>737</v>
      </c>
      <c r="D3" s="508">
        <v>3</v>
      </c>
      <c r="E3" s="503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1"/>
      <c r="AF3" s="501"/>
      <c r="AG3" s="501"/>
      <c r="AH3" s="501"/>
      <c r="AI3" s="501"/>
      <c r="AJ3" s="501"/>
      <c r="AK3" s="501"/>
      <c r="AL3" s="501"/>
      <c r="AM3" s="501"/>
      <c r="AN3" s="501"/>
      <c r="AO3" s="501"/>
      <c r="AP3" s="501"/>
      <c r="AQ3" s="501"/>
      <c r="AR3" s="501"/>
      <c r="AS3" s="501"/>
      <c r="AT3" s="501"/>
      <c r="AU3" s="501"/>
      <c r="AV3" s="501"/>
      <c r="AW3" s="501"/>
      <c r="AX3" s="501"/>
      <c r="AY3" s="501"/>
      <c r="AZ3" s="501"/>
      <c r="BA3" s="501"/>
      <c r="BB3" s="501"/>
      <c r="BC3" s="501"/>
      <c r="BD3" s="501"/>
      <c r="BE3" s="501"/>
      <c r="BF3" s="501"/>
      <c r="BG3" s="501"/>
      <c r="BH3" s="501"/>
      <c r="BI3" s="501"/>
      <c r="BJ3" s="501"/>
      <c r="BK3" s="501"/>
      <c r="BL3" s="501"/>
      <c r="BM3" s="501"/>
      <c r="BN3" s="501"/>
      <c r="BO3" s="501"/>
      <c r="BP3" s="501"/>
      <c r="BQ3" s="501"/>
      <c r="BR3" s="501"/>
      <c r="BS3" s="501"/>
      <c r="BT3" s="501"/>
      <c r="BU3" s="501"/>
      <c r="BV3" s="501"/>
      <c r="BW3" s="501"/>
      <c r="BX3" s="501"/>
      <c r="BY3" s="501"/>
      <c r="BZ3" s="501"/>
      <c r="CA3" s="501"/>
      <c r="CB3" s="501"/>
      <c r="CC3" s="501"/>
      <c r="CD3" s="501"/>
      <c r="CE3" s="501"/>
      <c r="CF3" s="501"/>
      <c r="CG3" s="501"/>
      <c r="CH3" s="501"/>
      <c r="CI3" s="501"/>
      <c r="CJ3" s="501"/>
      <c r="CK3" s="501"/>
      <c r="CL3" s="501"/>
      <c r="CM3" s="501"/>
      <c r="CN3" s="501"/>
      <c r="CO3" s="501"/>
      <c r="CP3" s="501"/>
      <c r="CQ3" s="501"/>
      <c r="CR3" s="501"/>
      <c r="CS3" s="501"/>
      <c r="CT3" s="501"/>
      <c r="CU3" s="501"/>
      <c r="CV3" s="501"/>
      <c r="CW3" s="501"/>
      <c r="CX3" s="501"/>
      <c r="CY3" s="501"/>
      <c r="CZ3" s="501"/>
      <c r="DA3" s="501"/>
      <c r="DB3" s="501"/>
      <c r="DC3" s="501"/>
      <c r="DD3" s="501"/>
      <c r="DE3" s="501"/>
      <c r="DF3" s="501"/>
      <c r="DG3" s="501"/>
      <c r="DH3" s="501"/>
      <c r="DI3" s="501"/>
      <c r="DJ3" s="501"/>
      <c r="DK3" s="501"/>
      <c r="DL3" s="501"/>
      <c r="DM3" s="501"/>
      <c r="DN3" s="501"/>
      <c r="DO3" s="501"/>
      <c r="DP3" s="501"/>
      <c r="DQ3" s="501"/>
      <c r="DR3" s="501"/>
      <c r="DS3" s="501"/>
      <c r="DT3" s="501"/>
      <c r="DU3" s="501"/>
      <c r="DV3" s="501"/>
      <c r="DW3" s="501"/>
      <c r="DX3" s="501"/>
      <c r="DY3" s="501"/>
      <c r="DZ3" s="501"/>
      <c r="EA3" s="501"/>
      <c r="EB3" s="501"/>
      <c r="EC3" s="501"/>
      <c r="ED3" s="501"/>
      <c r="EE3" s="501"/>
      <c r="EF3" s="501"/>
      <c r="EG3" s="501"/>
      <c r="EH3" s="501"/>
      <c r="EI3" s="501"/>
      <c r="EJ3" s="501"/>
      <c r="EK3" s="501"/>
      <c r="EL3" s="501"/>
      <c r="EM3" s="501"/>
      <c r="EN3" s="501"/>
      <c r="EO3" s="501"/>
      <c r="EP3" s="501"/>
      <c r="EQ3" s="501"/>
      <c r="ER3" s="501"/>
      <c r="ES3" s="501"/>
      <c r="ET3" s="501"/>
      <c r="EU3" s="501"/>
      <c r="EV3" s="501"/>
      <c r="EW3" s="501"/>
      <c r="EX3" s="501"/>
      <c r="EY3" s="501"/>
      <c r="EZ3" s="501"/>
      <c r="FA3" s="501"/>
      <c r="FB3" s="501"/>
      <c r="FC3" s="501"/>
      <c r="FD3" s="501"/>
      <c r="FE3" s="501"/>
      <c r="FF3" s="501"/>
      <c r="FG3" s="501"/>
      <c r="FH3" s="501"/>
      <c r="FI3" s="501"/>
      <c r="FJ3" s="501"/>
      <c r="FK3" s="501"/>
      <c r="FL3" s="501"/>
      <c r="FM3" s="501"/>
      <c r="FN3" s="501"/>
      <c r="FO3" s="501"/>
      <c r="FP3" s="501"/>
      <c r="FQ3" s="501"/>
      <c r="FR3" s="501"/>
      <c r="FS3" s="501"/>
      <c r="FT3" s="501"/>
      <c r="FU3" s="501"/>
      <c r="FV3" s="501"/>
      <c r="FW3" s="501"/>
      <c r="FX3" s="501"/>
      <c r="FY3" s="501"/>
      <c r="FZ3" s="501"/>
      <c r="GA3" s="501"/>
      <c r="GB3" s="501"/>
      <c r="GC3" s="501"/>
      <c r="GD3" s="501"/>
      <c r="GE3" s="501"/>
      <c r="GF3" s="501"/>
      <c r="GG3" s="501"/>
      <c r="GH3" s="501"/>
      <c r="GI3" s="501"/>
      <c r="GJ3" s="501"/>
      <c r="GK3" s="501"/>
      <c r="GL3" s="501"/>
      <c r="GM3" s="501"/>
      <c r="GN3" s="501"/>
      <c r="GO3" s="501"/>
      <c r="GP3" s="501"/>
      <c r="GQ3" s="501"/>
      <c r="GR3" s="501"/>
      <c r="GS3" s="501"/>
      <c r="GT3" s="501"/>
      <c r="GU3" s="501"/>
      <c r="GV3" s="501"/>
      <c r="GW3" s="501"/>
      <c r="GX3" s="501"/>
      <c r="GY3" s="501"/>
      <c r="GZ3" s="501"/>
      <c r="HA3" s="501"/>
      <c r="HB3" s="501"/>
      <c r="HC3" s="501"/>
      <c r="HD3" s="501"/>
      <c r="HE3" s="501"/>
      <c r="HF3" s="501"/>
      <c r="HG3" s="501"/>
      <c r="HH3" s="501"/>
      <c r="HI3" s="501"/>
      <c r="HJ3" s="501"/>
      <c r="HK3" s="501"/>
      <c r="HL3" s="501"/>
      <c r="HM3" s="501"/>
      <c r="HN3" s="501"/>
      <c r="HO3" s="501"/>
      <c r="HP3" s="501"/>
      <c r="HQ3" s="501"/>
      <c r="HR3" s="501"/>
      <c r="HS3" s="501"/>
      <c r="HT3" s="501"/>
      <c r="HU3" s="501"/>
      <c r="HV3" s="501"/>
      <c r="HW3" s="501"/>
      <c r="HX3" s="501"/>
      <c r="HY3" s="501"/>
      <c r="HZ3" s="501"/>
      <c r="IA3" s="501"/>
      <c r="IB3" s="501"/>
      <c r="IC3" s="501"/>
      <c r="ID3" s="501"/>
      <c r="IE3" s="501"/>
      <c r="IF3" s="501"/>
      <c r="IG3" s="501"/>
      <c r="IH3" s="501"/>
      <c r="II3" s="501"/>
      <c r="IJ3" s="501"/>
      <c r="IK3" s="501"/>
      <c r="IL3" s="501"/>
      <c r="IM3" s="501"/>
      <c r="IN3" s="501"/>
      <c r="IO3" s="501"/>
      <c r="IP3" s="501"/>
      <c r="IQ3" s="501"/>
      <c r="IR3" s="501"/>
      <c r="IS3" s="501"/>
      <c r="IT3" s="501"/>
      <c r="IU3" s="501"/>
      <c r="IV3" s="501"/>
    </row>
    <row r="4" spans="1:256" ht="15.75">
      <c r="A4" s="503" t="s">
        <v>739</v>
      </c>
      <c r="B4" s="503" t="s">
        <v>736</v>
      </c>
      <c r="C4" s="510" t="s">
        <v>740</v>
      </c>
      <c r="D4" s="519">
        <v>33</v>
      </c>
      <c r="E4" s="503"/>
      <c r="F4" s="501"/>
      <c r="G4" s="501"/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1"/>
      <c r="S4" s="501"/>
      <c r="T4" s="501"/>
      <c r="U4" s="501"/>
      <c r="V4" s="501"/>
      <c r="W4" s="501"/>
      <c r="X4" s="501"/>
      <c r="Y4" s="501"/>
      <c r="Z4" s="501"/>
      <c r="AA4" s="501"/>
      <c r="AB4" s="501"/>
      <c r="AC4" s="501"/>
      <c r="AD4" s="501"/>
      <c r="AE4" s="501"/>
      <c r="AF4" s="501"/>
      <c r="AG4" s="501"/>
      <c r="AH4" s="501"/>
      <c r="AI4" s="501"/>
      <c r="AJ4" s="501"/>
      <c r="AK4" s="501"/>
      <c r="AL4" s="501"/>
      <c r="AM4" s="501"/>
      <c r="AN4" s="501"/>
      <c r="AO4" s="501"/>
      <c r="AP4" s="501"/>
      <c r="AQ4" s="501"/>
      <c r="AR4" s="501"/>
      <c r="AS4" s="501"/>
      <c r="AT4" s="501"/>
      <c r="AU4" s="501"/>
      <c r="AV4" s="501"/>
      <c r="AW4" s="501"/>
      <c r="AX4" s="501"/>
      <c r="AY4" s="501"/>
      <c r="AZ4" s="501"/>
      <c r="BA4" s="501"/>
      <c r="BB4" s="501"/>
      <c r="BC4" s="501"/>
      <c r="BD4" s="501"/>
      <c r="BE4" s="501"/>
      <c r="BF4" s="501"/>
      <c r="BG4" s="501"/>
      <c r="BH4" s="501"/>
      <c r="BI4" s="501"/>
      <c r="BJ4" s="501"/>
      <c r="BK4" s="501"/>
      <c r="BL4" s="501"/>
      <c r="BM4" s="501"/>
      <c r="BN4" s="501"/>
      <c r="BO4" s="501"/>
      <c r="BP4" s="501"/>
      <c r="BQ4" s="501"/>
      <c r="BR4" s="501"/>
      <c r="BS4" s="501"/>
      <c r="BT4" s="501"/>
      <c r="BU4" s="501"/>
      <c r="BV4" s="501"/>
      <c r="BW4" s="501"/>
      <c r="BX4" s="501"/>
      <c r="BY4" s="501"/>
      <c r="BZ4" s="501"/>
      <c r="CA4" s="501"/>
      <c r="CB4" s="501"/>
      <c r="CC4" s="501"/>
      <c r="CD4" s="501"/>
      <c r="CE4" s="501"/>
      <c r="CF4" s="501"/>
      <c r="CG4" s="501"/>
      <c r="CH4" s="501"/>
      <c r="CI4" s="501"/>
      <c r="CJ4" s="501"/>
      <c r="CK4" s="501"/>
      <c r="CL4" s="501"/>
      <c r="CM4" s="501"/>
      <c r="CN4" s="501"/>
      <c r="CO4" s="501"/>
      <c r="CP4" s="501"/>
      <c r="CQ4" s="501"/>
      <c r="CR4" s="501"/>
      <c r="CS4" s="501"/>
      <c r="CT4" s="501"/>
      <c r="CU4" s="501"/>
      <c r="CV4" s="501"/>
      <c r="CW4" s="501"/>
      <c r="CX4" s="501"/>
      <c r="CY4" s="501"/>
      <c r="CZ4" s="501"/>
      <c r="DA4" s="501"/>
      <c r="DB4" s="501"/>
      <c r="DC4" s="501"/>
      <c r="DD4" s="501"/>
      <c r="DE4" s="501"/>
      <c r="DF4" s="501"/>
      <c r="DG4" s="501"/>
      <c r="DH4" s="501"/>
      <c r="DI4" s="501"/>
      <c r="DJ4" s="501"/>
      <c r="DK4" s="501"/>
      <c r="DL4" s="501"/>
      <c r="DM4" s="501"/>
      <c r="DN4" s="501"/>
      <c r="DO4" s="501"/>
      <c r="DP4" s="501"/>
      <c r="DQ4" s="501"/>
      <c r="DR4" s="501"/>
      <c r="DS4" s="501"/>
      <c r="DT4" s="501"/>
      <c r="DU4" s="501"/>
      <c r="DV4" s="501"/>
      <c r="DW4" s="501"/>
      <c r="DX4" s="501"/>
      <c r="DY4" s="501"/>
      <c r="DZ4" s="501"/>
      <c r="EA4" s="501"/>
      <c r="EB4" s="501"/>
      <c r="EC4" s="501"/>
      <c r="ED4" s="501"/>
      <c r="EE4" s="501"/>
      <c r="EF4" s="501"/>
      <c r="EG4" s="501"/>
      <c r="EH4" s="501"/>
      <c r="EI4" s="501"/>
      <c r="EJ4" s="501"/>
      <c r="EK4" s="501"/>
      <c r="EL4" s="501"/>
      <c r="EM4" s="501"/>
      <c r="EN4" s="501"/>
      <c r="EO4" s="501"/>
      <c r="EP4" s="501"/>
      <c r="EQ4" s="501"/>
      <c r="ER4" s="501"/>
      <c r="ES4" s="501"/>
      <c r="ET4" s="501"/>
      <c r="EU4" s="501"/>
      <c r="EV4" s="501"/>
      <c r="EW4" s="501"/>
      <c r="EX4" s="501"/>
      <c r="EY4" s="501"/>
      <c r="EZ4" s="501"/>
      <c r="FA4" s="501"/>
      <c r="FB4" s="501"/>
      <c r="FC4" s="501"/>
      <c r="FD4" s="501"/>
      <c r="FE4" s="501"/>
      <c r="FF4" s="501"/>
      <c r="FG4" s="501"/>
      <c r="FH4" s="501"/>
      <c r="FI4" s="501"/>
      <c r="FJ4" s="501"/>
      <c r="FK4" s="501"/>
      <c r="FL4" s="501"/>
      <c r="FM4" s="501"/>
      <c r="FN4" s="501"/>
      <c r="FO4" s="501"/>
      <c r="FP4" s="501"/>
      <c r="FQ4" s="501"/>
      <c r="FR4" s="501"/>
      <c r="FS4" s="501"/>
      <c r="FT4" s="501"/>
      <c r="FU4" s="501"/>
      <c r="FV4" s="501"/>
      <c r="FW4" s="501"/>
      <c r="FX4" s="501"/>
      <c r="FY4" s="501"/>
      <c r="FZ4" s="501"/>
      <c r="GA4" s="501"/>
      <c r="GB4" s="501"/>
      <c r="GC4" s="501"/>
      <c r="GD4" s="501"/>
      <c r="GE4" s="501"/>
      <c r="GF4" s="501"/>
      <c r="GG4" s="501"/>
      <c r="GH4" s="501"/>
      <c r="GI4" s="501"/>
      <c r="GJ4" s="501"/>
      <c r="GK4" s="501"/>
      <c r="GL4" s="501"/>
      <c r="GM4" s="501"/>
      <c r="GN4" s="501"/>
      <c r="GO4" s="501"/>
      <c r="GP4" s="501"/>
      <c r="GQ4" s="501"/>
      <c r="GR4" s="501"/>
      <c r="GS4" s="501"/>
      <c r="GT4" s="501"/>
      <c r="GU4" s="501"/>
      <c r="GV4" s="501"/>
      <c r="GW4" s="501"/>
      <c r="GX4" s="501"/>
      <c r="GY4" s="501"/>
      <c r="GZ4" s="501"/>
      <c r="HA4" s="501"/>
      <c r="HB4" s="501"/>
      <c r="HC4" s="501"/>
      <c r="HD4" s="501"/>
      <c r="HE4" s="501"/>
      <c r="HF4" s="501"/>
      <c r="HG4" s="501"/>
      <c r="HH4" s="501"/>
      <c r="HI4" s="501"/>
      <c r="HJ4" s="501"/>
      <c r="HK4" s="501"/>
      <c r="HL4" s="501"/>
      <c r="HM4" s="501"/>
      <c r="HN4" s="501"/>
      <c r="HO4" s="501"/>
      <c r="HP4" s="501"/>
      <c r="HQ4" s="501"/>
      <c r="HR4" s="501"/>
      <c r="HS4" s="501"/>
      <c r="HT4" s="501"/>
      <c r="HU4" s="501"/>
      <c r="HV4" s="501"/>
      <c r="HW4" s="501"/>
      <c r="HX4" s="501"/>
      <c r="HY4" s="501"/>
      <c r="HZ4" s="501"/>
      <c r="IA4" s="501"/>
      <c r="IB4" s="501"/>
      <c r="IC4" s="501"/>
      <c r="ID4" s="501"/>
      <c r="IE4" s="501"/>
      <c r="IF4" s="501"/>
      <c r="IG4" s="501"/>
      <c r="IH4" s="501"/>
      <c r="II4" s="501"/>
      <c r="IJ4" s="501"/>
      <c r="IK4" s="501"/>
      <c r="IL4" s="501"/>
      <c r="IM4" s="501"/>
      <c r="IN4" s="501"/>
      <c r="IO4" s="501"/>
      <c r="IP4" s="501"/>
      <c r="IQ4" s="501"/>
      <c r="IR4" s="501"/>
      <c r="IS4" s="501"/>
      <c r="IT4" s="501"/>
      <c r="IU4" s="501"/>
      <c r="IV4" s="501"/>
    </row>
    <row r="5" spans="1:256" ht="15.75">
      <c r="A5" s="503" t="s">
        <v>635</v>
      </c>
      <c r="B5" s="503" t="s">
        <v>736</v>
      </c>
      <c r="C5" s="505" t="s">
        <v>737</v>
      </c>
      <c r="D5" s="508">
        <v>2</v>
      </c>
      <c r="E5" s="503"/>
      <c r="F5" s="503"/>
      <c r="G5" s="503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501"/>
      <c r="V5" s="501"/>
      <c r="W5" s="501"/>
      <c r="X5" s="501"/>
      <c r="Y5" s="501"/>
      <c r="Z5" s="501"/>
      <c r="AA5" s="501"/>
      <c r="AB5" s="501"/>
      <c r="AC5" s="501"/>
      <c r="AD5" s="501"/>
      <c r="AE5" s="501"/>
      <c r="AF5" s="501"/>
      <c r="AG5" s="501"/>
      <c r="AH5" s="501"/>
      <c r="AI5" s="501"/>
      <c r="AJ5" s="501"/>
      <c r="AK5" s="501"/>
      <c r="AL5" s="501"/>
      <c r="AM5" s="501"/>
      <c r="AN5" s="501"/>
      <c r="AO5" s="501"/>
      <c r="AP5" s="501"/>
      <c r="AQ5" s="501"/>
      <c r="AR5" s="501"/>
      <c r="AS5" s="501"/>
      <c r="AT5" s="501"/>
      <c r="AU5" s="501"/>
      <c r="AV5" s="501"/>
      <c r="AW5" s="501"/>
      <c r="AX5" s="501"/>
      <c r="AY5" s="501"/>
      <c r="AZ5" s="501"/>
      <c r="BA5" s="501"/>
      <c r="BB5" s="501"/>
      <c r="BC5" s="501"/>
      <c r="BD5" s="501"/>
      <c r="BE5" s="501"/>
      <c r="BF5" s="501"/>
      <c r="BG5" s="501"/>
      <c r="BH5" s="501"/>
      <c r="BI5" s="501"/>
      <c r="BJ5" s="501"/>
      <c r="BK5" s="501"/>
      <c r="BL5" s="501"/>
      <c r="BM5" s="501"/>
      <c r="BN5" s="501"/>
      <c r="BO5" s="501"/>
      <c r="BP5" s="501"/>
      <c r="BQ5" s="501"/>
      <c r="BR5" s="501"/>
      <c r="BS5" s="501"/>
      <c r="BT5" s="501"/>
      <c r="BU5" s="501"/>
      <c r="BV5" s="501"/>
      <c r="BW5" s="501"/>
      <c r="BX5" s="501"/>
      <c r="BY5" s="501"/>
      <c r="BZ5" s="501"/>
      <c r="CA5" s="501"/>
      <c r="CB5" s="501"/>
      <c r="CC5" s="501"/>
      <c r="CD5" s="501"/>
      <c r="CE5" s="501"/>
      <c r="CF5" s="501"/>
      <c r="CG5" s="501"/>
      <c r="CH5" s="501"/>
      <c r="CI5" s="501"/>
      <c r="CJ5" s="501"/>
      <c r="CK5" s="501"/>
      <c r="CL5" s="501"/>
      <c r="CM5" s="501"/>
      <c r="CN5" s="501"/>
      <c r="CO5" s="501"/>
      <c r="CP5" s="501"/>
      <c r="CQ5" s="501"/>
      <c r="CR5" s="501"/>
      <c r="CS5" s="501"/>
      <c r="CT5" s="501"/>
      <c r="CU5" s="501"/>
      <c r="CV5" s="501"/>
      <c r="CW5" s="501"/>
      <c r="CX5" s="501"/>
      <c r="CY5" s="501"/>
      <c r="CZ5" s="501"/>
      <c r="DA5" s="501"/>
      <c r="DB5" s="501"/>
      <c r="DC5" s="501"/>
      <c r="DD5" s="501"/>
      <c r="DE5" s="501"/>
      <c r="DF5" s="501"/>
      <c r="DG5" s="501"/>
      <c r="DH5" s="501"/>
      <c r="DI5" s="501"/>
      <c r="DJ5" s="501"/>
      <c r="DK5" s="501"/>
      <c r="DL5" s="501"/>
      <c r="DM5" s="501"/>
      <c r="DN5" s="501"/>
      <c r="DO5" s="501"/>
      <c r="DP5" s="501"/>
      <c r="DQ5" s="501"/>
      <c r="DR5" s="501"/>
      <c r="DS5" s="501"/>
      <c r="DT5" s="501"/>
      <c r="DU5" s="501"/>
      <c r="DV5" s="501"/>
      <c r="DW5" s="501"/>
      <c r="DX5" s="501"/>
      <c r="DY5" s="501"/>
      <c r="DZ5" s="501"/>
      <c r="EA5" s="501"/>
      <c r="EB5" s="501"/>
      <c r="EC5" s="501"/>
      <c r="ED5" s="501"/>
      <c r="EE5" s="501"/>
      <c r="EF5" s="501"/>
      <c r="EG5" s="501"/>
      <c r="EH5" s="501"/>
      <c r="EI5" s="501"/>
      <c r="EJ5" s="501"/>
      <c r="EK5" s="501"/>
      <c r="EL5" s="501"/>
      <c r="EM5" s="501"/>
      <c r="EN5" s="501"/>
      <c r="EO5" s="501"/>
      <c r="EP5" s="501"/>
      <c r="EQ5" s="501"/>
      <c r="ER5" s="501"/>
      <c r="ES5" s="501"/>
      <c r="ET5" s="501"/>
      <c r="EU5" s="501"/>
      <c r="EV5" s="501"/>
      <c r="EW5" s="501"/>
      <c r="EX5" s="501"/>
      <c r="EY5" s="501"/>
      <c r="EZ5" s="501"/>
      <c r="FA5" s="501"/>
      <c r="FB5" s="501"/>
      <c r="FC5" s="501"/>
      <c r="FD5" s="501"/>
      <c r="FE5" s="501"/>
      <c r="FF5" s="501"/>
      <c r="FG5" s="501"/>
      <c r="FH5" s="501"/>
      <c r="FI5" s="501"/>
      <c r="FJ5" s="501"/>
      <c r="FK5" s="501"/>
      <c r="FL5" s="501"/>
      <c r="FM5" s="501"/>
      <c r="FN5" s="501"/>
      <c r="FO5" s="501"/>
      <c r="FP5" s="501"/>
      <c r="FQ5" s="501"/>
      <c r="FR5" s="501"/>
      <c r="FS5" s="501"/>
      <c r="FT5" s="501"/>
      <c r="FU5" s="501"/>
      <c r="FV5" s="501"/>
      <c r="FW5" s="501"/>
      <c r="FX5" s="501"/>
      <c r="FY5" s="501"/>
      <c r="FZ5" s="501"/>
      <c r="GA5" s="501"/>
      <c r="GB5" s="501"/>
      <c r="GC5" s="501"/>
      <c r="GD5" s="501"/>
      <c r="GE5" s="501"/>
      <c r="GF5" s="501"/>
      <c r="GG5" s="501"/>
      <c r="GH5" s="501"/>
      <c r="GI5" s="501"/>
      <c r="GJ5" s="501"/>
      <c r="GK5" s="501"/>
      <c r="GL5" s="501"/>
      <c r="GM5" s="501"/>
      <c r="GN5" s="501"/>
      <c r="GO5" s="501"/>
      <c r="GP5" s="501"/>
      <c r="GQ5" s="501"/>
      <c r="GR5" s="501"/>
      <c r="GS5" s="501"/>
      <c r="GT5" s="501"/>
      <c r="GU5" s="501"/>
      <c r="GV5" s="501"/>
      <c r="GW5" s="501"/>
      <c r="GX5" s="501"/>
      <c r="GY5" s="501"/>
      <c r="GZ5" s="501"/>
      <c r="HA5" s="501"/>
      <c r="HB5" s="501"/>
      <c r="HC5" s="501"/>
      <c r="HD5" s="501"/>
      <c r="HE5" s="501"/>
      <c r="HF5" s="501"/>
      <c r="HG5" s="501"/>
      <c r="HH5" s="501"/>
      <c r="HI5" s="501"/>
      <c r="HJ5" s="501"/>
      <c r="HK5" s="501"/>
      <c r="HL5" s="501"/>
      <c r="HM5" s="501"/>
      <c r="HN5" s="501"/>
      <c r="HO5" s="501"/>
      <c r="HP5" s="501"/>
      <c r="HQ5" s="501"/>
      <c r="HR5" s="501"/>
      <c r="HS5" s="501"/>
      <c r="HT5" s="501"/>
      <c r="HU5" s="501"/>
      <c r="HV5" s="501"/>
      <c r="HW5" s="501"/>
      <c r="HX5" s="501"/>
      <c r="HY5" s="501"/>
      <c r="HZ5" s="501"/>
      <c r="IA5" s="501"/>
      <c r="IB5" s="501"/>
      <c r="IC5" s="501"/>
      <c r="ID5" s="501"/>
      <c r="IE5" s="501"/>
      <c r="IF5" s="501"/>
      <c r="IG5" s="501"/>
      <c r="IH5" s="501"/>
      <c r="II5" s="501"/>
      <c r="IJ5" s="501"/>
      <c r="IK5" s="501"/>
      <c r="IL5" s="501"/>
      <c r="IM5" s="501"/>
      <c r="IN5" s="501"/>
      <c r="IO5" s="501"/>
      <c r="IP5" s="501"/>
      <c r="IQ5" s="501"/>
      <c r="IR5" s="501"/>
      <c r="IS5" s="501"/>
      <c r="IT5" s="501"/>
      <c r="IU5" s="501"/>
      <c r="IV5" s="501"/>
    </row>
    <row r="6" spans="1:256" ht="15.75">
      <c r="A6" s="503" t="s">
        <v>645</v>
      </c>
      <c r="B6" s="503" t="s">
        <v>736</v>
      </c>
      <c r="C6" s="505" t="s">
        <v>737</v>
      </c>
      <c r="D6" s="508">
        <v>13</v>
      </c>
      <c r="E6" s="503"/>
      <c r="F6" s="503"/>
      <c r="G6" s="503"/>
      <c r="H6" s="501"/>
      <c r="I6" s="501"/>
    </row>
    <row r="7" spans="1:256" ht="15.75">
      <c r="A7" s="503" t="s">
        <v>583</v>
      </c>
      <c r="B7" s="503" t="s">
        <v>736</v>
      </c>
      <c r="C7" s="511" t="s">
        <v>741</v>
      </c>
      <c r="D7" s="512"/>
      <c r="H7" s="501"/>
      <c r="I7" s="501"/>
    </row>
    <row r="8" spans="1:256" ht="15.75">
      <c r="A8" s="503" t="s">
        <v>584</v>
      </c>
      <c r="B8" s="503" t="s">
        <v>736</v>
      </c>
      <c r="C8" s="505" t="s">
        <v>737</v>
      </c>
      <c r="D8" s="508">
        <v>16</v>
      </c>
      <c r="E8" s="503"/>
      <c r="F8" s="503"/>
      <c r="G8" s="504"/>
      <c r="H8" s="501"/>
      <c r="I8" s="501"/>
    </row>
    <row r="9" spans="1:256" ht="15.75">
      <c r="A9" s="503" t="s">
        <v>587</v>
      </c>
      <c r="B9" s="503" t="s">
        <v>736</v>
      </c>
      <c r="C9" s="505" t="s">
        <v>737</v>
      </c>
      <c r="D9" s="508">
        <v>17</v>
      </c>
      <c r="E9" s="503"/>
      <c r="F9" s="503"/>
      <c r="G9" s="504"/>
      <c r="H9" s="501"/>
      <c r="I9" s="501"/>
    </row>
    <row r="10" spans="1:256" ht="15.75">
      <c r="A10" s="503" t="s">
        <v>589</v>
      </c>
      <c r="B10" s="503" t="s">
        <v>736</v>
      </c>
      <c r="C10" s="505" t="s">
        <v>737</v>
      </c>
      <c r="D10" s="508">
        <v>12</v>
      </c>
      <c r="E10" s="503"/>
      <c r="F10" s="503"/>
      <c r="G10" s="504"/>
      <c r="H10" s="501"/>
      <c r="I10" s="501"/>
    </row>
    <row r="11" spans="1:256" ht="15.75">
      <c r="A11" s="503" t="s">
        <v>641</v>
      </c>
      <c r="B11" s="503" t="s">
        <v>736</v>
      </c>
      <c r="C11" s="505" t="s">
        <v>737</v>
      </c>
      <c r="D11" s="508">
        <v>9</v>
      </c>
      <c r="E11" s="503"/>
      <c r="F11" s="503"/>
      <c r="G11" s="503"/>
      <c r="H11" s="501"/>
      <c r="I11" s="501"/>
    </row>
    <row r="12" spans="1:256" ht="15.75">
      <c r="A12" s="503" t="s">
        <v>642</v>
      </c>
      <c r="B12" s="503" t="s">
        <v>736</v>
      </c>
      <c r="C12" s="505" t="s">
        <v>737</v>
      </c>
      <c r="D12" s="508">
        <v>10</v>
      </c>
      <c r="E12" s="503"/>
      <c r="F12" s="503"/>
      <c r="G12" s="503"/>
      <c r="H12" s="501"/>
      <c r="I12" s="501"/>
    </row>
    <row r="13" spans="1:256" ht="15.75">
      <c r="A13" s="503" t="s">
        <v>596</v>
      </c>
      <c r="B13" s="503" t="s">
        <v>736</v>
      </c>
      <c r="C13" s="505" t="s">
        <v>737</v>
      </c>
      <c r="D13" s="508">
        <v>11</v>
      </c>
      <c r="E13" s="503"/>
      <c r="F13" s="503"/>
      <c r="G13" s="503"/>
      <c r="H13" s="501"/>
      <c r="I13" s="501"/>
    </row>
    <row r="14" spans="1:256" ht="15.75">
      <c r="A14" s="503" t="s">
        <v>742</v>
      </c>
      <c r="B14" s="503" t="s">
        <v>736</v>
      </c>
      <c r="C14" s="511" t="s">
        <v>741</v>
      </c>
      <c r="D14" s="512"/>
      <c r="E14" s="503"/>
      <c r="F14" s="503"/>
      <c r="G14" s="503"/>
      <c r="H14" s="501"/>
      <c r="I14" s="501"/>
    </row>
    <row r="15" spans="1:256" ht="15.75">
      <c r="A15" s="503" t="s">
        <v>600</v>
      </c>
      <c r="B15" s="503" t="s">
        <v>736</v>
      </c>
      <c r="C15" s="505" t="s">
        <v>737</v>
      </c>
      <c r="D15" s="505">
        <v>5</v>
      </c>
      <c r="E15" s="503"/>
      <c r="F15" s="503"/>
      <c r="G15" s="503"/>
      <c r="H15" s="501"/>
      <c r="I15" s="501"/>
    </row>
    <row r="16" spans="1:256" ht="15.75">
      <c r="A16" s="503" t="s">
        <v>602</v>
      </c>
      <c r="B16" s="513" t="s">
        <v>736</v>
      </c>
      <c r="C16" s="505" t="s">
        <v>737</v>
      </c>
      <c r="D16" s="505">
        <v>4</v>
      </c>
      <c r="E16" s="503"/>
      <c r="F16" s="503"/>
      <c r="G16" s="503"/>
      <c r="H16" s="502"/>
      <c r="I16" s="501"/>
    </row>
    <row r="17" spans="1:9" ht="15.75">
      <c r="A17" s="503" t="s">
        <v>604</v>
      </c>
      <c r="B17" s="503" t="s">
        <v>736</v>
      </c>
      <c r="C17" s="505" t="s">
        <v>737</v>
      </c>
      <c r="D17" s="505">
        <v>6</v>
      </c>
      <c r="E17" s="503"/>
      <c r="F17" s="503"/>
      <c r="G17" s="503"/>
      <c r="H17" s="501"/>
      <c r="I17" s="501"/>
    </row>
    <row r="18" spans="1:9" ht="15.75">
      <c r="A18" s="503" t="s">
        <v>607</v>
      </c>
      <c r="B18" s="503" t="s">
        <v>736</v>
      </c>
      <c r="C18" s="511" t="s">
        <v>741</v>
      </c>
      <c r="D18" s="509"/>
      <c r="E18" s="503"/>
      <c r="F18" s="503"/>
      <c r="G18" s="503"/>
      <c r="H18" s="501"/>
      <c r="I18" s="501"/>
    </row>
    <row r="19" spans="1:9" ht="15.75">
      <c r="A19" s="503" t="s">
        <v>608</v>
      </c>
      <c r="B19" s="503" t="s">
        <v>736</v>
      </c>
      <c r="C19" s="511" t="s">
        <v>741</v>
      </c>
      <c r="D19" s="505"/>
      <c r="E19" s="503"/>
      <c r="F19" s="503"/>
      <c r="G19" s="503"/>
      <c r="H19" s="501"/>
    </row>
    <row r="20" spans="1:9">
      <c r="A20" s="503" t="s">
        <v>609</v>
      </c>
      <c r="B20" s="503" t="s">
        <v>736</v>
      </c>
      <c r="C20" s="511" t="s">
        <v>741</v>
      </c>
      <c r="D20" s="509"/>
      <c r="E20" s="503"/>
      <c r="F20" s="503"/>
      <c r="G20" s="504"/>
    </row>
    <row r="21" spans="1:9">
      <c r="A21" s="503" t="s">
        <v>612</v>
      </c>
      <c r="B21" s="503" t="s">
        <v>736</v>
      </c>
      <c r="C21" s="511" t="s">
        <v>741</v>
      </c>
      <c r="D21" s="509"/>
      <c r="E21" s="503"/>
      <c r="F21" s="503"/>
      <c r="G21" s="514"/>
    </row>
    <row r="22" spans="1:9">
      <c r="A22" s="503" t="s">
        <v>743</v>
      </c>
      <c r="B22" s="513" t="s">
        <v>736</v>
      </c>
      <c r="C22" s="511" t="s">
        <v>741</v>
      </c>
      <c r="D22" s="509"/>
      <c r="E22" s="503"/>
      <c r="F22" s="503"/>
      <c r="G22" s="514"/>
    </row>
    <row r="23" spans="1:9">
      <c r="A23" s="503" t="s">
        <v>620</v>
      </c>
      <c r="B23" s="503" t="s">
        <v>736</v>
      </c>
      <c r="C23" s="505" t="s">
        <v>737</v>
      </c>
      <c r="D23" s="505">
        <v>8</v>
      </c>
      <c r="E23" s="503"/>
      <c r="F23" s="503"/>
      <c r="G23" s="504"/>
    </row>
    <row r="24" spans="1:9">
      <c r="A24" s="503" t="s">
        <v>624</v>
      </c>
      <c r="B24" s="503" t="s">
        <v>736</v>
      </c>
      <c r="C24" s="505" t="s">
        <v>737</v>
      </c>
      <c r="D24" s="505">
        <v>7</v>
      </c>
      <c r="E24" s="503"/>
      <c r="F24" s="503"/>
      <c r="G24" s="504"/>
    </row>
    <row r="25" spans="1:9">
      <c r="A25" s="503" t="s">
        <v>628</v>
      </c>
      <c r="B25" s="503" t="s">
        <v>736</v>
      </c>
      <c r="C25" s="505" t="s">
        <v>737</v>
      </c>
      <c r="D25" s="505">
        <v>14</v>
      </c>
      <c r="E25" s="503"/>
      <c r="F25" s="503"/>
      <c r="G25" s="504"/>
    </row>
    <row r="26" spans="1:9">
      <c r="A26" s="503" t="s">
        <v>744</v>
      </c>
      <c r="B26" s="503" t="s">
        <v>736</v>
      </c>
      <c r="C26" s="505" t="s">
        <v>740</v>
      </c>
      <c r="D26" s="519">
        <v>33</v>
      </c>
      <c r="E26" s="503"/>
      <c r="F26" s="503"/>
      <c r="G26" s="504"/>
    </row>
    <row r="27" spans="1:9">
      <c r="A27" s="503" t="s">
        <v>745</v>
      </c>
      <c r="B27" s="503" t="s">
        <v>746</v>
      </c>
      <c r="C27" s="511" t="s">
        <v>741</v>
      </c>
      <c r="D27" s="515"/>
    </row>
    <row r="28" spans="1:9">
      <c r="A28" s="503" t="s">
        <v>747</v>
      </c>
      <c r="B28" s="503" t="s">
        <v>746</v>
      </c>
      <c r="C28" s="511" t="s">
        <v>741</v>
      </c>
      <c r="D28" s="515"/>
      <c r="E28" s="503"/>
    </row>
    <row r="29" spans="1:9">
      <c r="A29" s="503" t="s">
        <v>591</v>
      </c>
      <c r="B29" s="503" t="s">
        <v>746</v>
      </c>
      <c r="C29" s="510" t="s">
        <v>748</v>
      </c>
      <c r="D29" s="510" t="s">
        <v>749</v>
      </c>
      <c r="E29" s="503"/>
      <c r="F29" s="503"/>
      <c r="G29" s="503"/>
    </row>
    <row r="30" spans="1:9">
      <c r="A30" s="503" t="s">
        <v>750</v>
      </c>
      <c r="B30" s="503" t="s">
        <v>746</v>
      </c>
      <c r="C30" s="511" t="s">
        <v>741</v>
      </c>
      <c r="D30" s="515"/>
      <c r="E30" s="503"/>
      <c r="F30" s="503"/>
      <c r="G30" s="503"/>
    </row>
    <row r="31" spans="1:9">
      <c r="A31" s="513" t="s">
        <v>751</v>
      </c>
      <c r="B31" s="513" t="s">
        <v>746</v>
      </c>
      <c r="C31" s="511" t="s">
        <v>741</v>
      </c>
      <c r="D31" s="515"/>
      <c r="E31" s="503"/>
      <c r="F31" s="503"/>
      <c r="G31" s="503"/>
    </row>
    <row r="32" spans="1:9" ht="15.75">
      <c r="A32" s="516" t="s">
        <v>752</v>
      </c>
      <c r="B32" s="513" t="s">
        <v>746</v>
      </c>
      <c r="C32" s="505" t="s">
        <v>737</v>
      </c>
      <c r="D32" s="505">
        <v>15</v>
      </c>
      <c r="E32" s="503"/>
      <c r="F32" s="503"/>
      <c r="G32" s="503"/>
    </row>
    <row r="33" spans="1:8">
      <c r="A33" s="503" t="s">
        <v>753</v>
      </c>
      <c r="B33" s="503" t="s">
        <v>746</v>
      </c>
      <c r="C33" s="511" t="s">
        <v>741</v>
      </c>
      <c r="D33" s="515"/>
      <c r="E33" s="503"/>
      <c r="F33" s="503"/>
      <c r="G33" s="503"/>
    </row>
    <row r="34" spans="1:8">
      <c r="A34" s="503" t="s">
        <v>754</v>
      </c>
      <c r="B34" s="503" t="s">
        <v>746</v>
      </c>
      <c r="C34" s="511" t="s">
        <v>741</v>
      </c>
      <c r="D34" s="515"/>
      <c r="E34" s="503"/>
      <c r="F34" s="503"/>
      <c r="G34" s="503"/>
    </row>
    <row r="35" spans="1:8">
      <c r="A35" s="503" t="s">
        <v>755</v>
      </c>
      <c r="B35" s="503" t="s">
        <v>746</v>
      </c>
      <c r="C35" s="511" t="s">
        <v>741</v>
      </c>
      <c r="D35" s="515"/>
      <c r="E35" s="503"/>
      <c r="F35" s="503"/>
      <c r="G35" s="503"/>
    </row>
    <row r="36" spans="1:8">
      <c r="A36" s="503" t="s">
        <v>756</v>
      </c>
      <c r="B36" s="503" t="s">
        <v>746</v>
      </c>
      <c r="C36" s="510" t="s">
        <v>748</v>
      </c>
      <c r="D36" s="510" t="s">
        <v>673</v>
      </c>
      <c r="E36" s="503"/>
      <c r="F36" s="503"/>
      <c r="G36" s="503"/>
    </row>
    <row r="37" spans="1:8">
      <c r="A37" s="503" t="s">
        <v>757</v>
      </c>
      <c r="B37" s="503" t="s">
        <v>746</v>
      </c>
      <c r="C37" s="505" t="s">
        <v>737</v>
      </c>
      <c r="D37" s="505">
        <v>18</v>
      </c>
      <c r="E37" s="503"/>
      <c r="F37" s="503"/>
      <c r="G37" s="503"/>
    </row>
    <row r="38" spans="1:8">
      <c r="A38" s="513" t="s">
        <v>758</v>
      </c>
      <c r="B38" s="513" t="s">
        <v>746</v>
      </c>
      <c r="C38" s="510" t="s">
        <v>748</v>
      </c>
      <c r="D38" s="510" t="s">
        <v>759</v>
      </c>
      <c r="E38" s="503"/>
      <c r="F38" s="503"/>
      <c r="G38" s="503"/>
    </row>
    <row r="39" spans="1:8">
      <c r="A39" s="503" t="s">
        <v>760</v>
      </c>
      <c r="B39" s="503" t="s">
        <v>746</v>
      </c>
      <c r="C39" s="510" t="s">
        <v>748</v>
      </c>
      <c r="D39" s="510" t="s">
        <v>672</v>
      </c>
      <c r="E39" s="503"/>
      <c r="F39" s="503"/>
      <c r="G39" s="503"/>
    </row>
    <row r="40" spans="1:8">
      <c r="A40" s="503" t="s">
        <v>761</v>
      </c>
      <c r="B40" s="503" t="s">
        <v>746</v>
      </c>
      <c r="C40" s="510" t="s">
        <v>748</v>
      </c>
      <c r="D40" s="505" t="s">
        <v>762</v>
      </c>
      <c r="E40" s="503"/>
      <c r="F40" s="503"/>
      <c r="G40" s="503"/>
    </row>
    <row r="41" spans="1:8">
      <c r="A41" s="503" t="s">
        <v>606</v>
      </c>
      <c r="B41" s="503" t="s">
        <v>746</v>
      </c>
      <c r="C41" s="510" t="s">
        <v>748</v>
      </c>
      <c r="D41" s="505" t="s">
        <v>763</v>
      </c>
      <c r="E41" s="503"/>
      <c r="F41" s="503"/>
      <c r="G41" s="503"/>
    </row>
    <row r="42" spans="1:8" ht="15.75">
      <c r="A42" s="513" t="s">
        <v>622</v>
      </c>
      <c r="B42" s="503" t="s">
        <v>746</v>
      </c>
      <c r="C42" s="510" t="s">
        <v>748</v>
      </c>
      <c r="D42" s="505" t="s">
        <v>764</v>
      </c>
      <c r="E42" s="503"/>
      <c r="F42" s="503"/>
      <c r="G42" s="503"/>
      <c r="H42" s="373"/>
    </row>
    <row r="43" spans="1:8">
      <c r="A43" s="513" t="s">
        <v>765</v>
      </c>
      <c r="B43" s="503" t="s">
        <v>746</v>
      </c>
      <c r="C43" s="511" t="s">
        <v>741</v>
      </c>
      <c r="D43" s="515"/>
      <c r="E43" s="503"/>
      <c r="F43" s="503"/>
      <c r="G43" s="503"/>
    </row>
  </sheetData>
  <sheetProtection algorithmName="SHA-512" hashValue="AzDYY9AVkjdO9a5EoHeKlXBVmzC4+3loQNslvOczeSHTCbpi24v8Ng62hoga1geMNQS8Ehx5nhc9m3EGCJPmNw==" saltValue="CruxRUTSDQAgsqtX/qQF+Q==" spinCount="100000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C4" sqref="C4"/>
    </sheetView>
  </sheetViews>
  <sheetFormatPr defaultRowHeight="15"/>
  <cols>
    <col min="1" max="1" width="11.5546875" customWidth="1"/>
  </cols>
  <sheetData>
    <row r="1" spans="1:3">
      <c r="A1" t="s">
        <v>730</v>
      </c>
      <c r="B1" s="662" t="s">
        <v>1207</v>
      </c>
      <c r="C1" t="s">
        <v>1195</v>
      </c>
    </row>
    <row r="2" spans="1:3">
      <c r="A2" t="s">
        <v>1196</v>
      </c>
      <c r="B2" s="662" t="str">
        <f>VLOOKUP('Cover page'!$E$13,CountryArray,2,FALSE)</f>
        <v>HU</v>
      </c>
      <c r="C2" t="s">
        <v>1197</v>
      </c>
    </row>
    <row r="3" spans="1:3">
      <c r="A3" t="s">
        <v>1198</v>
      </c>
      <c r="B3" s="662" t="str">
        <f>IF(
         COUNTIF('Cover page'!$P$2:$R$7,"not fully completed*") &gt; 0,
         "no", "yes")</f>
        <v>yes</v>
      </c>
      <c r="C3" t="s">
        <v>1199</v>
      </c>
    </row>
    <row r="4" spans="1:3">
      <c r="A4" t="s">
        <v>1200</v>
      </c>
      <c r="B4" s="662" t="s">
        <v>1231</v>
      </c>
      <c r="C4" t="s">
        <v>1201</v>
      </c>
    </row>
    <row r="5" spans="1:3">
      <c r="A5" t="s">
        <v>1202</v>
      </c>
      <c r="B5" s="662" t="s">
        <v>1203</v>
      </c>
      <c r="C5" t="s">
        <v>1204</v>
      </c>
    </row>
    <row r="8" spans="1:3">
      <c r="A8" t="s">
        <v>1205</v>
      </c>
      <c r="B8" t="s">
        <v>1206</v>
      </c>
    </row>
    <row r="11" spans="1:3">
      <c r="A11" t="s">
        <v>1209</v>
      </c>
    </row>
    <row r="12" spans="1:3">
      <c r="A12" s="668" t="s">
        <v>4</v>
      </c>
      <c r="B12" s="669">
        <v>0</v>
      </c>
    </row>
    <row r="13" spans="1:3">
      <c r="A13" s="670" t="s">
        <v>449</v>
      </c>
      <c r="B13" s="671">
        <v>1</v>
      </c>
    </row>
    <row r="14" spans="1:3">
      <c r="A14" s="670" t="s">
        <v>450</v>
      </c>
      <c r="B14" s="671">
        <v>2</v>
      </c>
    </row>
    <row r="15" spans="1:3">
      <c r="A15" s="670" t="s">
        <v>451</v>
      </c>
      <c r="B15" s="671">
        <v>3</v>
      </c>
    </row>
    <row r="16" spans="1:3">
      <c r="A16" s="670" t="s">
        <v>5</v>
      </c>
      <c r="B16" s="671">
        <v>4</v>
      </c>
    </row>
    <row r="17" spans="1:2">
      <c r="A17" s="670" t="s">
        <v>459</v>
      </c>
      <c r="B17" s="671">
        <v>5</v>
      </c>
    </row>
    <row r="18" spans="1:2">
      <c r="A18" s="670" t="s">
        <v>452</v>
      </c>
      <c r="B18" s="671">
        <v>10</v>
      </c>
    </row>
    <row r="19" spans="1:2">
      <c r="A19" s="670" t="s">
        <v>453</v>
      </c>
      <c r="B19" s="671">
        <v>11</v>
      </c>
    </row>
    <row r="20" spans="1:2">
      <c r="A20" s="670" t="s">
        <v>454</v>
      </c>
      <c r="B20" s="671">
        <v>12</v>
      </c>
    </row>
    <row r="21" spans="1:2">
      <c r="A21" s="672" t="s">
        <v>455</v>
      </c>
      <c r="B21" s="673">
        <v>13</v>
      </c>
    </row>
  </sheetData>
  <sheetProtection algorithmName="SHA-512" hashValue="1btPcL8sVv/DAEbEwDWpvMOLim1SUdNnVmjW+oHdeMWQbH1QYGAY5yzJiJwCOo/qliterGY6HbQKaKaz8XOy1Q==" saltValue="wWS/+zBTV2HHttgpVbysMA==" spinCount="100000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defaultGridColor="0" topLeftCell="B1" colorId="22" zoomScaleNormal="100" zoomScaleSheetLayoutView="80" workbookViewId="0">
      <selection activeCell="D20" sqref="D20"/>
    </sheetView>
  </sheetViews>
  <sheetFormatPr defaultColWidth="9.77734375" defaultRowHeight="15.75"/>
  <cols>
    <col min="1" max="1" width="35.109375" style="20" hidden="1" customWidth="1"/>
    <col min="2" max="2" width="37.88671875" style="25" bestFit="1" customWidth="1"/>
    <col min="3" max="3" width="54.77734375" style="21" customWidth="1"/>
    <col min="4" max="4" width="10.5546875" style="10" customWidth="1"/>
    <col min="5" max="8" width="11.109375" style="10" customWidth="1"/>
    <col min="9" max="9" width="11.109375" style="208" customWidth="1"/>
    <col min="10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3"/>
    <col min="51" max="16384" width="9.77734375" style="10"/>
  </cols>
  <sheetData>
    <row r="1" spans="1:50" ht="18" customHeight="1">
      <c r="A1" s="268"/>
      <c r="B1" s="269"/>
      <c r="C1" s="270" t="s">
        <v>793</v>
      </c>
      <c r="D1" s="271"/>
      <c r="J1" s="14"/>
      <c r="K1" s="267"/>
      <c r="L1" s="267" t="s">
        <v>449</v>
      </c>
      <c r="M1" s="267">
        <v>4</v>
      </c>
      <c r="N1" s="267">
        <v>5</v>
      </c>
      <c r="O1" s="267">
        <v>6</v>
      </c>
      <c r="P1" s="267">
        <v>7</v>
      </c>
      <c r="Q1" s="267">
        <v>8</v>
      </c>
      <c r="AA1" s="657"/>
    </row>
    <row r="2" spans="1:50" ht="11.25" customHeight="1" thickBot="1">
      <c r="A2" s="268"/>
      <c r="B2" s="272"/>
      <c r="C2" s="273"/>
      <c r="D2" s="274"/>
      <c r="K2" s="333"/>
      <c r="L2" s="267" t="s">
        <v>450</v>
      </c>
      <c r="N2" s="684" t="s">
        <v>1230</v>
      </c>
      <c r="AA2" s="657"/>
    </row>
    <row r="3" spans="1:50" ht="11.25" customHeight="1" thickTop="1">
      <c r="A3" s="275"/>
      <c r="B3" s="276"/>
      <c r="C3" s="277"/>
      <c r="D3" s="278"/>
      <c r="E3" s="360"/>
      <c r="F3" s="360"/>
      <c r="G3" s="360"/>
      <c r="H3" s="360"/>
      <c r="I3" s="361"/>
      <c r="J3" s="15"/>
      <c r="K3" s="333"/>
      <c r="L3" s="267" t="s">
        <v>451</v>
      </c>
      <c r="N3" s="686">
        <f>IF($N$2='Cover page'!$N$2,0,1)</f>
        <v>0</v>
      </c>
      <c r="AA3" s="657"/>
    </row>
    <row r="4" spans="1:50" ht="18.75">
      <c r="A4" s="279"/>
      <c r="B4" s="280"/>
      <c r="C4" s="272" t="str">
        <f>'Cover page'!E13</f>
        <v>Member State: Hungary</v>
      </c>
      <c r="D4" s="281"/>
      <c r="E4" s="362" t="s">
        <v>2</v>
      </c>
      <c r="F4" s="363"/>
      <c r="G4" s="364"/>
      <c r="H4" s="363"/>
      <c r="I4" s="365"/>
      <c r="J4" s="16"/>
      <c r="AA4" s="657"/>
    </row>
    <row r="5" spans="1:50">
      <c r="A5" s="282"/>
      <c r="B5" s="283" t="s">
        <v>485</v>
      </c>
      <c r="C5" s="22" t="s">
        <v>1238</v>
      </c>
      <c r="D5" s="284" t="s">
        <v>465</v>
      </c>
      <c r="E5" s="688">
        <f>2016</f>
        <v>2016</v>
      </c>
      <c r="F5" s="354">
        <f>E5+1</f>
        <v>2017</v>
      </c>
      <c r="G5" s="354">
        <f>F5+1</f>
        <v>2018</v>
      </c>
      <c r="H5" s="354">
        <f>G5+1</f>
        <v>2019</v>
      </c>
      <c r="I5" s="355">
        <f>H5+1</f>
        <v>2020</v>
      </c>
      <c r="J5" s="16"/>
      <c r="AA5" s="657"/>
    </row>
    <row r="6" spans="1:50">
      <c r="A6" s="282"/>
      <c r="B6" s="285"/>
      <c r="C6" s="286" t="str">
        <f>'Cover page'!E14</f>
        <v>Date: 31/03/2020</v>
      </c>
      <c r="D6" s="284" t="s">
        <v>3</v>
      </c>
      <c r="E6" s="366"/>
      <c r="F6" s="366"/>
      <c r="G6" s="366"/>
      <c r="H6" s="366"/>
      <c r="I6" s="358"/>
      <c r="J6" s="16"/>
      <c r="AA6" s="657"/>
    </row>
    <row r="7" spans="1:50" ht="16.5" thickBot="1">
      <c r="A7" s="279"/>
      <c r="B7" s="280"/>
      <c r="C7" s="287"/>
      <c r="D7" s="288"/>
      <c r="E7" s="367"/>
      <c r="F7" s="367"/>
      <c r="G7" s="367"/>
      <c r="H7" s="367"/>
      <c r="I7" s="358"/>
      <c r="J7" s="16"/>
      <c r="AA7" s="657"/>
    </row>
    <row r="8" spans="1:50">
      <c r="A8" s="282"/>
      <c r="B8" s="289"/>
      <c r="C8" s="290"/>
      <c r="D8" s="291"/>
      <c r="E8" s="158" t="s">
        <v>451</v>
      </c>
      <c r="F8" s="158" t="s">
        <v>451</v>
      </c>
      <c r="G8" s="158" t="s">
        <v>450</v>
      </c>
      <c r="H8" s="158" t="s">
        <v>449</v>
      </c>
      <c r="I8" s="210" t="s">
        <v>5</v>
      </c>
      <c r="J8" s="16"/>
      <c r="AA8" s="657"/>
    </row>
    <row r="9" spans="1:50" ht="16.5" thickBot="1">
      <c r="A9" s="292"/>
      <c r="B9" s="293"/>
      <c r="C9" s="294" t="s">
        <v>769</v>
      </c>
      <c r="D9" s="295" t="s">
        <v>466</v>
      </c>
      <c r="E9" s="674">
        <f>IFERROR(VLOOKUP(E8,StatusTable,2,FALSE), -1)</f>
        <v>3</v>
      </c>
      <c r="F9" s="675">
        <f>IFERROR(VLOOKUP(F8,StatusTable,2,FALSE), -1)</f>
        <v>3</v>
      </c>
      <c r="G9" s="675">
        <f>IFERROR(VLOOKUP(G8,StatusTable,2,FALSE), -1)</f>
        <v>2</v>
      </c>
      <c r="H9" s="675">
        <f>IFERROR(VLOOKUP(H8,StatusTable,2,FALSE), -1)</f>
        <v>1</v>
      </c>
      <c r="I9" s="676">
        <f>IFERROR(VLOOKUP(I8,StatusTable,2,FALSE), -1)</f>
        <v>4</v>
      </c>
      <c r="J9" s="16"/>
      <c r="AA9" s="657"/>
      <c r="AX9" s="663" t="str">
        <f>CountryCode &amp; ".T1.B9_STATUS.S13.MNAC." &amp; RefVintage</f>
        <v>HU.T1.B9_STATUS.S13.MNAC.W.2020</v>
      </c>
    </row>
    <row r="10" spans="1:50" ht="17.25" thickTop="1" thickBot="1">
      <c r="A10" s="296" t="s">
        <v>185</v>
      </c>
      <c r="B10" s="495" t="s">
        <v>883</v>
      </c>
      <c r="C10" s="297" t="s">
        <v>6</v>
      </c>
      <c r="D10" s="298" t="s">
        <v>7</v>
      </c>
      <c r="E10" s="261">
        <v>-650564.75472040044</v>
      </c>
      <c r="F10" s="261">
        <v>-953887.89723600168</v>
      </c>
      <c r="G10" s="261">
        <v>-916636.54936599999</v>
      </c>
      <c r="H10" s="261">
        <v>-958052.06136019831</v>
      </c>
      <c r="I10" s="211">
        <v>-1420522.7213459825</v>
      </c>
      <c r="J10" s="16"/>
      <c r="AA10" s="657"/>
      <c r="AX10" s="663" t="str">
        <f>CountryCode &amp; ".T1.B9.S13.MNAC." &amp; RefVintage</f>
        <v>HU.T1.B9.S13.MNAC.W.2020</v>
      </c>
    </row>
    <row r="11" spans="1:50" ht="16.5" thickTop="1">
      <c r="A11" s="296" t="s">
        <v>186</v>
      </c>
      <c r="B11" s="495" t="s">
        <v>884</v>
      </c>
      <c r="C11" s="299" t="s">
        <v>8</v>
      </c>
      <c r="D11" s="300" t="s">
        <v>9</v>
      </c>
      <c r="E11" s="87">
        <v>-717912.90376199991</v>
      </c>
      <c r="F11" s="87">
        <v>-938544.93635700131</v>
      </c>
      <c r="G11" s="87">
        <v>-1019557</v>
      </c>
      <c r="H11" s="87">
        <v>-798960.30976189848</v>
      </c>
      <c r="I11" s="212">
        <v>-1196202.6213459822</v>
      </c>
      <c r="J11" s="16"/>
      <c r="AA11" s="657"/>
      <c r="AX11" s="663" t="str">
        <f>CountryCode &amp; ".T1.B9.S1311.MNAC." &amp; RefVintage</f>
        <v>HU.T1.B9.S1311.MNAC.W.2020</v>
      </c>
    </row>
    <row r="12" spans="1:50">
      <c r="A12" s="296" t="s">
        <v>187</v>
      </c>
      <c r="B12" s="495" t="s">
        <v>885</v>
      </c>
      <c r="C12" s="301" t="s">
        <v>10</v>
      </c>
      <c r="D12" s="302" t="s">
        <v>11</v>
      </c>
      <c r="E12" s="88" t="s">
        <v>1284</v>
      </c>
      <c r="F12" s="88" t="s">
        <v>1284</v>
      </c>
      <c r="G12" s="88" t="s">
        <v>1284</v>
      </c>
      <c r="H12" s="88" t="s">
        <v>1284</v>
      </c>
      <c r="I12" s="213" t="s">
        <v>1284</v>
      </c>
      <c r="J12" s="16"/>
      <c r="AA12" s="657"/>
      <c r="AX12" s="663" t="str">
        <f>CountryCode &amp; ".T1.B9.S1312.MNAC." &amp; RefVintage</f>
        <v>HU.T1.B9.S1312.MNAC.W.2020</v>
      </c>
    </row>
    <row r="13" spans="1:50">
      <c r="A13" s="296" t="s">
        <v>188</v>
      </c>
      <c r="B13" s="495" t="s">
        <v>886</v>
      </c>
      <c r="C13" s="301" t="s">
        <v>12</v>
      </c>
      <c r="D13" s="302" t="s">
        <v>13</v>
      </c>
      <c r="E13" s="88">
        <v>103176.97255859978</v>
      </c>
      <c r="F13" s="88">
        <v>20538.081457999884</v>
      </c>
      <c r="G13" s="88">
        <v>26308</v>
      </c>
      <c r="H13" s="88">
        <v>-22038.151736299878</v>
      </c>
      <c r="I13" s="213">
        <v>63629.90000000046</v>
      </c>
      <c r="J13" s="16"/>
      <c r="AA13" s="657"/>
      <c r="AX13" s="663" t="str">
        <f>CountryCode &amp; ".T1.B9.S1313.MNAC." &amp; RefVintage</f>
        <v>HU.T1.B9.S1313.MNAC.W.2020</v>
      </c>
    </row>
    <row r="14" spans="1:50">
      <c r="A14" s="296" t="s">
        <v>189</v>
      </c>
      <c r="B14" s="495" t="s">
        <v>887</v>
      </c>
      <c r="C14" s="301" t="s">
        <v>14</v>
      </c>
      <c r="D14" s="302" t="s">
        <v>15</v>
      </c>
      <c r="E14" s="88">
        <v>-35828.823517000332</v>
      </c>
      <c r="F14" s="88">
        <v>-35881.042337000254</v>
      </c>
      <c r="G14" s="88">
        <v>76612.450634000008</v>
      </c>
      <c r="H14" s="88">
        <v>-137053.59986199997</v>
      </c>
      <c r="I14" s="213">
        <v>-287950.00000000058</v>
      </c>
      <c r="J14" s="16"/>
      <c r="AA14" s="657"/>
      <c r="AX14" s="663" t="str">
        <f>CountryCode &amp; ".T1.B9.S1314.MNAC." &amp; RefVintage</f>
        <v>HU.T1.B9.S1314.MNAC.W.2020</v>
      </c>
    </row>
    <row r="15" spans="1:50" ht="16.5" thickBot="1">
      <c r="A15" s="296"/>
      <c r="B15" s="495"/>
      <c r="C15" s="303"/>
      <c r="D15" s="304"/>
      <c r="E15" s="85"/>
      <c r="F15" s="86"/>
      <c r="G15" s="86"/>
      <c r="H15" s="86"/>
      <c r="I15" s="214"/>
      <c r="J15" s="16"/>
      <c r="AA15" s="657"/>
    </row>
    <row r="16" spans="1:50">
      <c r="A16" s="296"/>
      <c r="B16" s="495"/>
      <c r="C16" s="305"/>
      <c r="D16" s="306"/>
      <c r="E16" s="158" t="s">
        <v>451</v>
      </c>
      <c r="F16" s="158" t="s">
        <v>451</v>
      </c>
      <c r="G16" s="158" t="s">
        <v>450</v>
      </c>
      <c r="H16" s="158" t="s">
        <v>449</v>
      </c>
      <c r="I16" s="210" t="s">
        <v>5</v>
      </c>
      <c r="J16" s="16"/>
      <c r="AA16" s="657"/>
    </row>
    <row r="17" spans="1:50" ht="16.5" thickBot="1">
      <c r="A17" s="296"/>
      <c r="B17" s="495"/>
      <c r="C17" s="294" t="s">
        <v>16</v>
      </c>
      <c r="D17" s="307"/>
      <c r="E17" s="677">
        <f>IFERROR(VLOOKUP(E16,StatusTable,2,FALSE), -1)</f>
        <v>3</v>
      </c>
      <c r="F17" s="678">
        <f>IFERROR(VLOOKUP(F16,StatusTable,2,FALSE), -1)</f>
        <v>3</v>
      </c>
      <c r="G17" s="678">
        <f>IFERROR(VLOOKUP(G16,StatusTable,2,FALSE), -1)</f>
        <v>2</v>
      </c>
      <c r="H17" s="678">
        <f>IFERROR(VLOOKUP(H16,StatusTable,2,FALSE), -1)</f>
        <v>1</v>
      </c>
      <c r="I17" s="679">
        <f>IFERROR(VLOOKUP(I16,StatusTable,2,FALSE), -1)</f>
        <v>4</v>
      </c>
      <c r="J17" s="16"/>
      <c r="AA17" s="657"/>
      <c r="AX17" s="663" t="str">
        <f>CountryCode &amp; ".T1.DEBT_STATUS.S13.MNAC." &amp; RefVintage</f>
        <v>HU.T1.DEBT_STATUS.S13.MNAC.W.2020</v>
      </c>
    </row>
    <row r="18" spans="1:50" ht="17.25" thickTop="1" thickBot="1">
      <c r="A18" s="296" t="s">
        <v>190</v>
      </c>
      <c r="B18" s="495" t="s">
        <v>888</v>
      </c>
      <c r="C18" s="308" t="s">
        <v>483</v>
      </c>
      <c r="D18" s="309"/>
      <c r="E18" s="260">
        <v>27100847</v>
      </c>
      <c r="F18" s="100">
        <v>28311913</v>
      </c>
      <c r="G18" s="100">
        <v>29962641</v>
      </c>
      <c r="H18" s="100">
        <v>31040376</v>
      </c>
      <c r="I18" s="215">
        <v>32900488.553069007</v>
      </c>
      <c r="J18" s="16"/>
      <c r="AA18" s="657"/>
      <c r="AX18" s="663" t="str">
        <f>CountryCode &amp; ".T1.DEBT.S13.MNAC." &amp; RefVintage</f>
        <v>HU.T1.DEBT.S13.MNAC.W.2020</v>
      </c>
    </row>
    <row r="19" spans="1:50" ht="16.5" thickTop="1">
      <c r="A19" s="296"/>
      <c r="B19" s="495"/>
      <c r="C19" s="310" t="s">
        <v>17</v>
      </c>
      <c r="D19" s="311"/>
      <c r="E19" s="101"/>
      <c r="F19" s="102"/>
      <c r="G19" s="102"/>
      <c r="H19" s="102"/>
      <c r="I19" s="216"/>
      <c r="J19" s="16"/>
      <c r="AA19" s="657"/>
    </row>
    <row r="20" spans="1:50">
      <c r="A20" s="296" t="s">
        <v>191</v>
      </c>
      <c r="B20" s="495" t="s">
        <v>889</v>
      </c>
      <c r="C20" s="312" t="s">
        <v>18</v>
      </c>
      <c r="D20" s="302" t="s">
        <v>19</v>
      </c>
      <c r="E20" s="103">
        <v>180782</v>
      </c>
      <c r="F20" s="103">
        <v>148085</v>
      </c>
      <c r="G20" s="103">
        <v>176316</v>
      </c>
      <c r="H20" s="103">
        <v>184288</v>
      </c>
      <c r="I20" s="217"/>
      <c r="J20" s="16"/>
      <c r="AA20" s="657"/>
      <c r="AX20" s="663" t="str">
        <f>CountryCode &amp; ".T1.AF2.S13.MNAC." &amp; RefVintage</f>
        <v>HU.T1.AF2.S13.MNAC.W.2020</v>
      </c>
    </row>
    <row r="21" spans="1:50">
      <c r="A21" s="313" t="s">
        <v>506</v>
      </c>
      <c r="B21" s="495" t="s">
        <v>890</v>
      </c>
      <c r="C21" s="312" t="s">
        <v>456</v>
      </c>
      <c r="D21" s="302" t="s">
        <v>457</v>
      </c>
      <c r="E21" s="104">
        <v>23225407</v>
      </c>
      <c r="F21" s="104">
        <v>24847204</v>
      </c>
      <c r="G21" s="104">
        <v>26384383</v>
      </c>
      <c r="H21" s="104">
        <v>27149591</v>
      </c>
      <c r="I21" s="216"/>
      <c r="J21" s="16"/>
      <c r="AA21" s="657"/>
      <c r="AX21" s="663" t="str">
        <f>CountryCode &amp; ".T1.AF3.S13.MNAC." &amp; RefVintage</f>
        <v>HU.T1.AF3.S13.MNAC.W.2020</v>
      </c>
    </row>
    <row r="22" spans="1:50">
      <c r="A22" s="313" t="s">
        <v>507</v>
      </c>
      <c r="B22" s="495" t="s">
        <v>891</v>
      </c>
      <c r="C22" s="314" t="s">
        <v>20</v>
      </c>
      <c r="D22" s="302" t="s">
        <v>467</v>
      </c>
      <c r="E22" s="105">
        <v>4039412</v>
      </c>
      <c r="F22" s="105">
        <v>4683132</v>
      </c>
      <c r="G22" s="105">
        <v>4934604</v>
      </c>
      <c r="H22" s="105">
        <v>3101859</v>
      </c>
      <c r="I22" s="217"/>
      <c r="J22" s="16"/>
      <c r="AA22" s="657"/>
      <c r="AX22" s="663" t="str">
        <f>CountryCode &amp; ".T1.AF31.S13.MNAC." &amp; RefVintage</f>
        <v>HU.T1.AF31.S13.MNAC.W.2020</v>
      </c>
    </row>
    <row r="23" spans="1:50">
      <c r="A23" s="313" t="s">
        <v>508</v>
      </c>
      <c r="B23" s="495" t="s">
        <v>892</v>
      </c>
      <c r="C23" s="315" t="s">
        <v>21</v>
      </c>
      <c r="D23" s="302" t="s">
        <v>468</v>
      </c>
      <c r="E23" s="104">
        <v>19185995</v>
      </c>
      <c r="F23" s="104">
        <v>20164072</v>
      </c>
      <c r="G23" s="104">
        <v>21449779.000000004</v>
      </c>
      <c r="H23" s="104">
        <v>24047732</v>
      </c>
      <c r="I23" s="217"/>
      <c r="J23" s="16"/>
      <c r="AA23" s="657"/>
      <c r="AX23" s="663" t="str">
        <f>CountryCode &amp; ".T1.AF32.S13.MNAC." &amp; RefVintage</f>
        <v>HU.T1.AF32.S13.MNAC.W.2020</v>
      </c>
    </row>
    <row r="24" spans="1:50">
      <c r="A24" s="296" t="s">
        <v>192</v>
      </c>
      <c r="B24" s="495" t="s">
        <v>893</v>
      </c>
      <c r="C24" s="312" t="s">
        <v>22</v>
      </c>
      <c r="D24" s="302" t="s">
        <v>23</v>
      </c>
      <c r="E24" s="104">
        <v>3694658</v>
      </c>
      <c r="F24" s="104">
        <v>3316624</v>
      </c>
      <c r="G24" s="104">
        <v>3401942</v>
      </c>
      <c r="H24" s="104">
        <v>3706497</v>
      </c>
      <c r="I24" s="216"/>
      <c r="J24" s="16"/>
      <c r="N24" s="207"/>
      <c r="AA24" s="657"/>
      <c r="AX24" s="663" t="str">
        <f>CountryCode &amp; ".T1.AF4.S13.MNAC." &amp; RefVintage</f>
        <v>HU.T1.AF4.S13.MNAC.W.2020</v>
      </c>
    </row>
    <row r="25" spans="1:50">
      <c r="A25" s="296" t="s">
        <v>193</v>
      </c>
      <c r="B25" s="495" t="s">
        <v>894</v>
      </c>
      <c r="C25" s="314" t="s">
        <v>20</v>
      </c>
      <c r="D25" s="302" t="s">
        <v>24</v>
      </c>
      <c r="E25" s="104">
        <v>809353</v>
      </c>
      <c r="F25" s="104">
        <v>365462</v>
      </c>
      <c r="G25" s="104">
        <v>294133</v>
      </c>
      <c r="H25" s="104">
        <v>291308</v>
      </c>
      <c r="I25" s="217"/>
      <c r="J25" s="16"/>
      <c r="N25" s="207"/>
      <c r="AA25" s="657"/>
      <c r="AX25" s="663" t="str">
        <f>CountryCode &amp; ".T1.AF41.S13.MNAC." &amp; RefVintage</f>
        <v>HU.T1.AF41.S13.MNAC.W.2020</v>
      </c>
    </row>
    <row r="26" spans="1:50">
      <c r="A26" s="296" t="s">
        <v>194</v>
      </c>
      <c r="B26" s="495" t="s">
        <v>895</v>
      </c>
      <c r="C26" s="316" t="s">
        <v>21</v>
      </c>
      <c r="D26" s="302" t="s">
        <v>25</v>
      </c>
      <c r="E26" s="104">
        <v>2885305</v>
      </c>
      <c r="F26" s="103">
        <v>2951162</v>
      </c>
      <c r="G26" s="103">
        <v>3107809</v>
      </c>
      <c r="H26" s="103">
        <v>3415189</v>
      </c>
      <c r="I26" s="217"/>
      <c r="J26" s="16"/>
      <c r="AA26" s="657"/>
      <c r="AX26" s="663" t="str">
        <f>CountryCode &amp; ".T1.AF42.S13.MNAC." &amp; RefVintage</f>
        <v>HU.T1.AF42.S13.MNAC.W.2020</v>
      </c>
    </row>
    <row r="27" spans="1:50">
      <c r="A27" s="296"/>
      <c r="B27" s="495"/>
      <c r="C27" s="317"/>
      <c r="D27" s="318"/>
      <c r="E27" s="203"/>
      <c r="F27" s="204"/>
      <c r="G27" s="204"/>
      <c r="H27" s="204"/>
      <c r="I27" s="216"/>
      <c r="J27" s="16"/>
      <c r="AA27" s="657"/>
    </row>
    <row r="28" spans="1:50" ht="16.5" thickBot="1">
      <c r="A28" s="296"/>
      <c r="B28" s="495"/>
      <c r="C28" s="319"/>
      <c r="D28" s="320"/>
      <c r="E28" s="205"/>
      <c r="F28" s="206"/>
      <c r="G28" s="206"/>
      <c r="H28" s="206"/>
      <c r="I28" s="218"/>
      <c r="J28" s="16"/>
      <c r="AA28" s="657"/>
    </row>
    <row r="29" spans="1:50">
      <c r="A29" s="296"/>
      <c r="B29" s="495"/>
      <c r="C29" s="317"/>
      <c r="D29" s="318"/>
      <c r="E29" s="201"/>
      <c r="F29" s="202"/>
      <c r="G29" s="202"/>
      <c r="H29" s="202"/>
      <c r="I29" s="216"/>
      <c r="J29" s="16"/>
      <c r="AA29" s="657"/>
    </row>
    <row r="30" spans="1:50">
      <c r="A30" s="296"/>
      <c r="B30" s="495"/>
      <c r="C30" s="294" t="s">
        <v>63</v>
      </c>
      <c r="D30" s="307"/>
      <c r="E30" s="101"/>
      <c r="F30" s="102"/>
      <c r="G30" s="102"/>
      <c r="H30" s="102"/>
      <c r="I30" s="219"/>
      <c r="J30" s="16"/>
      <c r="AA30" s="657"/>
    </row>
    <row r="31" spans="1:50">
      <c r="A31" s="296" t="s">
        <v>195</v>
      </c>
      <c r="B31" s="495" t="s">
        <v>896</v>
      </c>
      <c r="C31" s="321" t="s">
        <v>26</v>
      </c>
      <c r="D31" s="302" t="s">
        <v>469</v>
      </c>
      <c r="E31" s="104">
        <v>1142605.060702</v>
      </c>
      <c r="F31" s="104">
        <v>1763006</v>
      </c>
      <c r="G31" s="104">
        <v>2505259</v>
      </c>
      <c r="H31" s="104">
        <v>2809798.1393800005</v>
      </c>
      <c r="I31" s="220">
        <v>2691000</v>
      </c>
      <c r="J31" s="16"/>
      <c r="AA31" s="657"/>
      <c r="AX31" s="663" t="str">
        <f>CountryCode &amp; ".T1.P51.S13.MNAC." &amp; RefVintage</f>
        <v>HU.T1.P51.S13.MNAC.W.2020</v>
      </c>
    </row>
    <row r="32" spans="1:50">
      <c r="A32" s="313" t="s">
        <v>484</v>
      </c>
      <c r="B32" s="495" t="s">
        <v>897</v>
      </c>
      <c r="C32" s="321" t="s">
        <v>27</v>
      </c>
      <c r="D32" s="302" t="s">
        <v>55</v>
      </c>
      <c r="E32" s="104">
        <v>1117922.6694120003</v>
      </c>
      <c r="F32" s="104">
        <v>1040239.7764840004</v>
      </c>
      <c r="G32" s="104">
        <v>1020366</v>
      </c>
      <c r="H32" s="104">
        <v>1070549.6518708889</v>
      </c>
      <c r="I32" s="220">
        <v>1151777.5772296526</v>
      </c>
      <c r="J32" s="16"/>
      <c r="AA32" s="657"/>
      <c r="AX32" s="663" t="str">
        <f>CountryCode &amp; ".T1.ESAD41.S13.MNAC." &amp; RefVintage</f>
        <v>HU.T1.ESAD41.S13.MNAC.W.2020</v>
      </c>
    </row>
    <row r="33" spans="1:50" ht="16.5" thickBot="1">
      <c r="A33" s="296"/>
      <c r="B33" s="495"/>
      <c r="C33" s="323"/>
      <c r="D33" s="324"/>
      <c r="E33" s="101"/>
      <c r="F33" s="206"/>
      <c r="G33" s="206"/>
      <c r="H33" s="206"/>
      <c r="I33" s="233"/>
      <c r="J33" s="16"/>
      <c r="AA33" s="657"/>
    </row>
    <row r="34" spans="1:50" ht="16.5" thickBot="1">
      <c r="A34" s="296"/>
      <c r="B34" s="495"/>
      <c r="C34" s="290"/>
      <c r="D34" s="325"/>
      <c r="E34" s="106"/>
      <c r="F34" s="107"/>
      <c r="G34" s="107"/>
      <c r="H34" s="107"/>
      <c r="I34" s="221"/>
      <c r="J34" s="16"/>
      <c r="AA34" s="657"/>
    </row>
    <row r="35" spans="1:50" ht="17.25" thickTop="1" thickBot="1">
      <c r="A35" s="296" t="s">
        <v>196</v>
      </c>
      <c r="B35" s="495" t="s">
        <v>898</v>
      </c>
      <c r="C35" s="308" t="s">
        <v>28</v>
      </c>
      <c r="D35" s="326" t="s">
        <v>29</v>
      </c>
      <c r="E35" s="99">
        <v>35896329</v>
      </c>
      <c r="F35" s="100">
        <v>38835222</v>
      </c>
      <c r="G35" s="100">
        <v>42661805</v>
      </c>
      <c r="H35" s="100">
        <v>46786713</v>
      </c>
      <c r="I35" s="215">
        <v>48824767.286354333</v>
      </c>
      <c r="J35" s="16"/>
      <c r="AA35" s="657"/>
      <c r="AX35" s="663" t="str">
        <f>CountryCode &amp; ".T1.GDP.S1.MNAC." &amp; RefVintage</f>
        <v>HU.T1.GDP.S1.MNAC.W.2020</v>
      </c>
    </row>
    <row r="36" spans="1:50" ht="27" thickTop="1">
      <c r="A36" s="279"/>
      <c r="B36" s="280"/>
      <c r="C36" s="327" t="s">
        <v>30</v>
      </c>
      <c r="D36" s="171"/>
      <c r="J36" s="16"/>
      <c r="AA36" s="657"/>
    </row>
    <row r="37" spans="1:50" ht="13.5" customHeight="1">
      <c r="A37" s="279"/>
      <c r="B37" s="280"/>
      <c r="C37" s="328"/>
      <c r="D37" s="171"/>
      <c r="J37" s="16"/>
      <c r="AA37" s="657"/>
    </row>
    <row r="38" spans="1:50" ht="15.75" customHeight="1" thickBot="1">
      <c r="A38" s="329"/>
      <c r="B38" s="330"/>
      <c r="C38" s="331"/>
      <c r="D38" s="332"/>
      <c r="E38" s="36"/>
      <c r="F38" s="36"/>
      <c r="G38" s="36"/>
      <c r="H38" s="36"/>
      <c r="I38" s="222"/>
      <c r="J38" s="17"/>
      <c r="AA38" s="657"/>
    </row>
    <row r="39" spans="1:50" ht="16.5" thickTop="1">
      <c r="A39" s="268"/>
      <c r="B39" s="269"/>
      <c r="C39" s="287"/>
      <c r="D39" s="333"/>
      <c r="AA39" s="657"/>
    </row>
    <row r="40" spans="1:50">
      <c r="A40" s="268"/>
      <c r="B40" s="269"/>
      <c r="C40" s="287"/>
      <c r="D40" s="333"/>
      <c r="AA40" s="657"/>
    </row>
    <row r="41" spans="1:50" ht="32.25" customHeight="1">
      <c r="A41" s="268"/>
      <c r="B41" s="269"/>
      <c r="C41" s="389" t="s">
        <v>122</v>
      </c>
      <c r="D41" s="240"/>
      <c r="E41" s="699" t="str">
        <f>IF(COUNTA(E10:I14,E18:I18,E20:H26,E31:I32,E35:I35)/73*100=100,"OK - Table 1 is fully completed","WARNING - Table 1 is not fully completed, please fill in figure, L, M or 0")</f>
        <v>OK - Table 1 is fully completed</v>
      </c>
      <c r="F41" s="699"/>
      <c r="G41" s="699"/>
      <c r="H41" s="699"/>
      <c r="I41" s="699"/>
      <c r="J41" s="241"/>
      <c r="AA41" s="657"/>
    </row>
    <row r="42" spans="1:50" ht="15">
      <c r="A42" s="268"/>
      <c r="B42" s="269"/>
      <c r="C42" s="242" t="s">
        <v>123</v>
      </c>
      <c r="D42" s="243"/>
      <c r="E42" s="700"/>
      <c r="F42" s="700"/>
      <c r="G42" s="700"/>
      <c r="H42" s="700"/>
      <c r="I42" s="700"/>
      <c r="J42" s="244"/>
      <c r="AA42" s="657"/>
    </row>
    <row r="43" spans="1:50">
      <c r="A43" s="268"/>
      <c r="B43" s="269"/>
      <c r="C43" s="251" t="s">
        <v>124</v>
      </c>
      <c r="D43" s="245"/>
      <c r="E43" s="246">
        <f>IF(E10="M",0,E10)-IF(E11="M",0,E11)-IF(E12="M",0,E12)-IF(E13="M",0,E13)-IF(E14="M",0,E14)</f>
        <v>0</v>
      </c>
      <c r="F43" s="246">
        <f>IF(F10="M",0,F10)-IF(F11="M",0,F11)-IF(F12="M",0,F12)-IF(F13="M",0,F13)-IF(F14="M",0,F14)</f>
        <v>0</v>
      </c>
      <c r="G43" s="246">
        <f>IF(G10="M",0,G10)-IF(G11="M",0,G11)-IF(G12="M",0,G12)-IF(G13="M",0,G13)-IF(G14="M",0,G14)</f>
        <v>0</v>
      </c>
      <c r="H43" s="246">
        <f>IF(H10="M",0,H10)-IF(H11="M",0,H11)-IF(H12="M",0,H12)-IF(H13="M",0,H13)-IF(H14="M",0,H14)</f>
        <v>0</v>
      </c>
      <c r="I43" s="246">
        <f>IF(I10="M",0,I10)-IF(I11="M",0,I11)-IF(I12="M",0,I12)-IF(I13="M",0,I13)-IF(I14="M",0,I14)</f>
        <v>0</v>
      </c>
      <c r="J43" s="247"/>
      <c r="AA43" s="657"/>
    </row>
    <row r="44" spans="1:50">
      <c r="A44" s="268"/>
      <c r="B44" s="269"/>
      <c r="C44" s="251" t="s">
        <v>509</v>
      </c>
      <c r="D44" s="245"/>
      <c r="E44" s="246">
        <f>IF(E18="M",0,E18)-IF(E20="M",0,E20)-IF(E21="M",0,E21)-IF(E24="M",0,E24)</f>
        <v>0</v>
      </c>
      <c r="F44" s="246">
        <f>IF(F18="M",0,F18)-IF(F20="M",0,F20)-IF(F21="M",0,F21)-IF(F24="M",0,F24)</f>
        <v>0</v>
      </c>
      <c r="G44" s="246">
        <f>IF(G18="M",0,G18)-IF(G20="M",0,G20)-IF(G21="M",0,G21)-IF(G24="M",0,G24)</f>
        <v>0</v>
      </c>
      <c r="H44" s="246">
        <f>IF(H18="M",0,H18)-IF(H20="M",0,H20)-IF(H21="M",0,H21)-IF(H24="M",0,H24)</f>
        <v>0</v>
      </c>
      <c r="I44" s="246"/>
      <c r="J44" s="247"/>
      <c r="AA44" s="657"/>
    </row>
    <row r="45" spans="1:50">
      <c r="A45" s="268"/>
      <c r="B45" s="269"/>
      <c r="C45" s="251" t="s">
        <v>510</v>
      </c>
      <c r="D45" s="245"/>
      <c r="E45" s="246">
        <f>IF(E21="M",0,E21)-IF(E22="M",0,E22)-IF(E23="M",0,E23)</f>
        <v>0</v>
      </c>
      <c r="F45" s="246">
        <f>IF(F21="M",0,F21)-IF(F22="M",0,F22)-IF(F23="M",0,F23)</f>
        <v>0</v>
      </c>
      <c r="G45" s="246">
        <f>IF(G21="M",0,G21)-IF(G22="M",0,G22)-IF(G23="M",0,G23)</f>
        <v>0</v>
      </c>
      <c r="H45" s="246">
        <f>IF(H21="M",0,H21)-IF(H22="M",0,H22)-IF(H23="M",0,H23)</f>
        <v>0</v>
      </c>
      <c r="I45" s="246"/>
      <c r="J45" s="247"/>
      <c r="AA45" s="657"/>
    </row>
    <row r="46" spans="1:50">
      <c r="A46" s="268"/>
      <c r="B46" s="269"/>
      <c r="C46" s="252" t="s">
        <v>125</v>
      </c>
      <c r="D46" s="248"/>
      <c r="E46" s="249">
        <f>IF(E24="M",0,E24)-IF(E25="M",0,E25)-IF(E26="M",0,E26)</f>
        <v>0</v>
      </c>
      <c r="F46" s="249">
        <f>IF(F24="M",0,F24)-IF(F25="M",0,F25)-IF(F26="M",0,F26)</f>
        <v>0</v>
      </c>
      <c r="G46" s="249">
        <f>IF(G24="M",0,G24)-IF(G25="M",0,G25)-IF(G26="M",0,G26)</f>
        <v>0</v>
      </c>
      <c r="H46" s="249">
        <f>IF(H24="M",0,H24)-IF(H25="M",0,H25)-IF(H26="M",0,H26)</f>
        <v>0</v>
      </c>
      <c r="I46" s="249"/>
      <c r="J46" s="250"/>
      <c r="AA46" s="657"/>
    </row>
    <row r="47" spans="1:50">
      <c r="AA47" s="657"/>
    </row>
    <row r="48" spans="1:50">
      <c r="AA48" s="657"/>
    </row>
    <row r="49" spans="4:27">
      <c r="AA49" s="657"/>
    </row>
    <row r="50" spans="4:27">
      <c r="D50" s="13"/>
      <c r="AA50" s="657"/>
    </row>
    <row r="51" spans="4:27">
      <c r="D51" s="13"/>
    </row>
    <row r="52" spans="4:27">
      <c r="D52" s="13"/>
    </row>
    <row r="53" spans="4:27">
      <c r="D53" s="13"/>
    </row>
    <row r="54" spans="4:27">
      <c r="D54" s="13"/>
    </row>
    <row r="55" spans="4:27">
      <c r="D55" s="13"/>
    </row>
    <row r="56" spans="4:27">
      <c r="D56" s="13"/>
    </row>
    <row r="57" spans="4:27">
      <c r="D57" s="13"/>
    </row>
    <row r="58" spans="4:27">
      <c r="D58" s="13"/>
    </row>
    <row r="59" spans="4:27">
      <c r="D59" s="13"/>
    </row>
    <row r="60" spans="4:27">
      <c r="D60" s="13"/>
    </row>
    <row r="61" spans="4:27">
      <c r="D61" s="13"/>
    </row>
    <row r="62" spans="4:27">
      <c r="D62" s="13"/>
    </row>
    <row r="63" spans="4:27">
      <c r="D63" s="13"/>
    </row>
    <row r="64" spans="4:27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4.25">
      <c r="A248" s="20"/>
      <c r="B248" s="191"/>
      <c r="C248" s="37"/>
      <c r="I248" s="223"/>
      <c r="AX248" s="664"/>
    </row>
    <row r="249" spans="1:50" s="19" customFormat="1" ht="12.75">
      <c r="A249" s="20"/>
      <c r="B249" s="255"/>
      <c r="C249" s="38"/>
      <c r="I249" s="224"/>
      <c r="AX249" s="665"/>
    </row>
    <row r="250" spans="1:50" s="18" customFormat="1" ht="14.25">
      <c r="A250" s="20"/>
      <c r="B250" s="191"/>
      <c r="C250" s="37"/>
      <c r="I250" s="223"/>
      <c r="AX250" s="664"/>
    </row>
    <row r="251" spans="1:50" s="18" customFormat="1" ht="14.25">
      <c r="A251" s="20"/>
      <c r="B251" s="191"/>
      <c r="C251" s="37"/>
      <c r="I251" s="223"/>
      <c r="AX251" s="664"/>
    </row>
    <row r="252" spans="1:50" s="18" customFormat="1" ht="14.25">
      <c r="A252" s="20"/>
      <c r="B252" s="191"/>
      <c r="C252" s="37"/>
      <c r="I252" s="223"/>
      <c r="AX252" s="664"/>
    </row>
    <row r="253" spans="1:50" s="18" customFormat="1" ht="14.25">
      <c r="A253" s="20"/>
      <c r="B253" s="191"/>
      <c r="C253" s="37"/>
      <c r="I253" s="223"/>
      <c r="AX253" s="664"/>
    </row>
    <row r="254" spans="1:50" s="18" customFormat="1" ht="14.25">
      <c r="A254" s="20"/>
      <c r="B254" s="191"/>
      <c r="C254" s="37"/>
      <c r="I254" s="223"/>
      <c r="AX254" s="664"/>
    </row>
    <row r="255" spans="1:50" s="18" customFormat="1" ht="14.25">
      <c r="A255" s="20"/>
      <c r="B255" s="191"/>
      <c r="C255" s="37"/>
      <c r="I255" s="223"/>
      <c r="AX255" s="664"/>
    </row>
    <row r="256" spans="1:50" s="18" customFormat="1" ht="14.25">
      <c r="A256" s="20"/>
      <c r="B256" s="191"/>
      <c r="C256" s="37"/>
      <c r="I256" s="223"/>
      <c r="AX256" s="664"/>
    </row>
    <row r="257" spans="1:50" s="18" customFormat="1" ht="14.25">
      <c r="A257" s="20"/>
      <c r="B257" s="191"/>
      <c r="C257" s="37"/>
      <c r="I257" s="223"/>
      <c r="AX257" s="664"/>
    </row>
    <row r="258" spans="1:50" s="18" customFormat="1" ht="14.25">
      <c r="A258" s="20"/>
      <c r="B258" s="191"/>
      <c r="C258" s="37"/>
      <c r="I258" s="223"/>
      <c r="AX258" s="664"/>
    </row>
    <row r="259" spans="1:50" s="18" customFormat="1" ht="14.25">
      <c r="A259" s="20"/>
      <c r="B259" s="191"/>
      <c r="C259" s="37"/>
      <c r="I259" s="223"/>
      <c r="AX259" s="664"/>
    </row>
    <row r="260" spans="1:50" s="18" customFormat="1" ht="14.25">
      <c r="A260" s="20"/>
      <c r="B260" s="191"/>
      <c r="C260" s="37"/>
      <c r="I260" s="223"/>
      <c r="AX260" s="664"/>
    </row>
    <row r="261" spans="1:50" s="18" customFormat="1" ht="14.25">
      <c r="A261" s="20"/>
      <c r="B261" s="191"/>
      <c r="C261" s="37"/>
      <c r="I261" s="223"/>
      <c r="AX261" s="664"/>
    </row>
    <row r="262" spans="1:50" s="18" customFormat="1" ht="14.25">
      <c r="A262" s="20"/>
      <c r="B262" s="191"/>
      <c r="C262" s="37"/>
      <c r="I262" s="223"/>
      <c r="AX262" s="664"/>
    </row>
    <row r="263" spans="1:50" s="18" customFormat="1" ht="14.25">
      <c r="A263" s="20"/>
      <c r="B263" s="191"/>
      <c r="C263" s="37"/>
      <c r="I263" s="223"/>
      <c r="AX263" s="664"/>
    </row>
    <row r="264" spans="1:50" s="18" customFormat="1" ht="14.25">
      <c r="A264" s="20"/>
      <c r="B264" s="191"/>
      <c r="C264" s="37"/>
      <c r="I264" s="223"/>
      <c r="AX264" s="664"/>
    </row>
    <row r="265" spans="1:50" s="18" customFormat="1" ht="14.25">
      <c r="A265" s="20"/>
      <c r="B265" s="191"/>
      <c r="C265" s="37"/>
      <c r="I265" s="223"/>
      <c r="AX265" s="664"/>
    </row>
    <row r="266" spans="1:50" s="18" customFormat="1" ht="14.25">
      <c r="A266" s="20"/>
      <c r="B266" s="191"/>
      <c r="C266" s="37"/>
      <c r="I266" s="223"/>
      <c r="AX266" s="664"/>
    </row>
    <row r="267" spans="1:50" s="18" customFormat="1" ht="14.25">
      <c r="A267" s="20"/>
      <c r="B267" s="191"/>
      <c r="C267" s="37"/>
      <c r="I267" s="223"/>
      <c r="AX267" s="664"/>
    </row>
    <row r="268" spans="1:50" s="18" customFormat="1" ht="14.25">
      <c r="A268" s="20"/>
      <c r="B268" s="191"/>
      <c r="C268" s="37"/>
      <c r="I268" s="223"/>
      <c r="AX268" s="664"/>
    </row>
    <row r="269" spans="1:50" s="18" customFormat="1" ht="14.25">
      <c r="A269" s="20"/>
      <c r="B269" s="191"/>
      <c r="C269" s="37"/>
      <c r="I269" s="223"/>
      <c r="AX269" s="664"/>
    </row>
    <row r="270" spans="1:50" s="18" customFormat="1" ht="14.25">
      <c r="A270" s="20"/>
      <c r="B270" s="191"/>
      <c r="C270" s="37"/>
      <c r="I270" s="223"/>
      <c r="AX270" s="664"/>
    </row>
    <row r="271" spans="1:50" s="18" customFormat="1" ht="14.25">
      <c r="A271" s="20"/>
      <c r="B271" s="191"/>
      <c r="C271" s="37"/>
      <c r="I271" s="223"/>
      <c r="AX271" s="664"/>
    </row>
    <row r="272" spans="1:50" s="18" customFormat="1" ht="14.25">
      <c r="A272" s="20"/>
      <c r="B272" s="191"/>
      <c r="C272" s="37"/>
      <c r="I272" s="223"/>
      <c r="AX272" s="664"/>
    </row>
    <row r="273" spans="1:50" s="18" customFormat="1" ht="14.25">
      <c r="A273" s="20"/>
      <c r="B273" s="191"/>
      <c r="C273" s="37"/>
      <c r="I273" s="223"/>
      <c r="AX273" s="664"/>
    </row>
    <row r="274" spans="1:50" s="18" customFormat="1" ht="14.25">
      <c r="A274" s="20"/>
      <c r="B274" s="191"/>
      <c r="C274" s="37"/>
      <c r="I274" s="223"/>
      <c r="AX274" s="664"/>
    </row>
    <row r="275" spans="1:50" s="18" customFormat="1" ht="14.25">
      <c r="A275" s="20"/>
      <c r="B275" s="191"/>
      <c r="C275" s="37"/>
      <c r="I275" s="223"/>
      <c r="AX275" s="664"/>
    </row>
    <row r="276" spans="1:50" s="18" customFormat="1" ht="14.25">
      <c r="A276" s="20"/>
      <c r="B276" s="191"/>
      <c r="C276" s="37"/>
      <c r="I276" s="223"/>
      <c r="AX276" s="664"/>
    </row>
    <row r="277" spans="1:50" s="18" customFormat="1" ht="14.25">
      <c r="A277" s="20"/>
      <c r="B277" s="191"/>
      <c r="C277" s="37"/>
      <c r="I277" s="223"/>
      <c r="AX277" s="664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4.25">
      <c r="A302" s="20"/>
      <c r="B302" s="191"/>
      <c r="C302" s="37"/>
      <c r="I302" s="223"/>
      <c r="AX302" s="664"/>
    </row>
    <row r="303" spans="1:50" s="19" customFormat="1" ht="12.75">
      <c r="A303" s="20"/>
      <c r="B303" s="255"/>
      <c r="C303" s="38"/>
      <c r="I303" s="224"/>
      <c r="AX303" s="665"/>
    </row>
    <row r="304" spans="1:50" s="18" customFormat="1" ht="14.25">
      <c r="A304" s="20"/>
      <c r="B304" s="191"/>
      <c r="C304" s="37"/>
      <c r="I304" s="223"/>
      <c r="AX304" s="664"/>
    </row>
    <row r="305" spans="1:50" s="18" customFormat="1" ht="14.25">
      <c r="A305" s="20"/>
      <c r="B305" s="191"/>
      <c r="C305" s="37"/>
      <c r="I305" s="223"/>
      <c r="AX305" s="664"/>
    </row>
    <row r="306" spans="1:50" s="18" customFormat="1" ht="14.25">
      <c r="A306" s="20"/>
      <c r="B306" s="191"/>
      <c r="C306" s="37"/>
      <c r="I306" s="223"/>
      <c r="AX306" s="664"/>
    </row>
    <row r="307" spans="1:50" s="18" customFormat="1" ht="14.25">
      <c r="A307" s="20"/>
      <c r="B307" s="191"/>
      <c r="C307" s="37"/>
      <c r="I307" s="223"/>
      <c r="AX307" s="664"/>
    </row>
    <row r="308" spans="1:50" s="18" customFormat="1" ht="14.25">
      <c r="A308" s="20"/>
      <c r="B308" s="191"/>
      <c r="C308" s="37"/>
      <c r="I308" s="223"/>
      <c r="AX308" s="664"/>
    </row>
    <row r="309" spans="1:50" s="18" customFormat="1" ht="14.25">
      <c r="A309" s="20"/>
      <c r="B309" s="191"/>
      <c r="C309" s="37"/>
      <c r="I309" s="223"/>
      <c r="AX309" s="664"/>
    </row>
    <row r="310" spans="1:50" s="18" customFormat="1" ht="14.25">
      <c r="A310" s="20"/>
      <c r="B310" s="191"/>
      <c r="C310" s="37"/>
      <c r="I310" s="223"/>
      <c r="AX310" s="664"/>
    </row>
    <row r="311" spans="1:50" s="18" customFormat="1" ht="14.25">
      <c r="A311" s="20"/>
      <c r="B311" s="191"/>
      <c r="C311" s="37"/>
      <c r="I311" s="223"/>
      <c r="AX311" s="664"/>
    </row>
    <row r="312" spans="1:50" s="18" customFormat="1" ht="14.25">
      <c r="A312" s="20"/>
      <c r="B312" s="191"/>
      <c r="C312" s="37"/>
      <c r="I312" s="223"/>
      <c r="AX312" s="664"/>
    </row>
    <row r="313" spans="1:50" s="18" customFormat="1" ht="14.25">
      <c r="A313" s="20"/>
      <c r="B313" s="191"/>
      <c r="C313" s="37"/>
      <c r="I313" s="223"/>
      <c r="AX313" s="664"/>
    </row>
    <row r="314" spans="1:50" s="18" customFormat="1" ht="14.25">
      <c r="A314" s="20"/>
      <c r="B314" s="191"/>
      <c r="C314" s="37"/>
      <c r="I314" s="223"/>
      <c r="AX314" s="664"/>
    </row>
    <row r="315" spans="1:50" s="18" customFormat="1" ht="14.25">
      <c r="A315" s="20"/>
      <c r="B315" s="191"/>
      <c r="C315" s="37"/>
      <c r="I315" s="223"/>
      <c r="AX315" s="664"/>
    </row>
    <row r="316" spans="1:50" s="18" customFormat="1" ht="14.25">
      <c r="A316" s="20"/>
      <c r="B316" s="191"/>
      <c r="C316" s="37"/>
      <c r="I316" s="223"/>
      <c r="AX316" s="664"/>
    </row>
    <row r="317" spans="1:50" s="18" customFormat="1" ht="14.25">
      <c r="A317" s="20"/>
      <c r="B317" s="191"/>
      <c r="C317" s="37"/>
      <c r="I317" s="223"/>
      <c r="AX317" s="664"/>
    </row>
    <row r="318" spans="1:50" s="18" customFormat="1" ht="14.25">
      <c r="A318" s="20"/>
      <c r="B318" s="191"/>
      <c r="C318" s="37"/>
      <c r="I318" s="223"/>
      <c r="AX318" s="664"/>
    </row>
    <row r="319" spans="1:50" s="18" customFormat="1" ht="14.25">
      <c r="A319" s="20"/>
      <c r="B319" s="191"/>
      <c r="C319" s="37"/>
      <c r="I319" s="223"/>
      <c r="AX319" s="664"/>
    </row>
    <row r="320" spans="1:50" s="18" customFormat="1" ht="14.25">
      <c r="A320" s="20"/>
      <c r="B320" s="191"/>
      <c r="C320" s="37"/>
      <c r="I320" s="223"/>
      <c r="AX320" s="664"/>
    </row>
    <row r="321" spans="1:50" s="18" customFormat="1" ht="14.25">
      <c r="A321" s="20"/>
      <c r="B321" s="191"/>
      <c r="C321" s="37"/>
      <c r="I321" s="223"/>
      <c r="AX321" s="664"/>
    </row>
    <row r="322" spans="1:50" s="18" customFormat="1" ht="14.25">
      <c r="A322" s="20"/>
      <c r="B322" s="191"/>
      <c r="C322" s="37"/>
      <c r="I322" s="223"/>
      <c r="AX322" s="664"/>
    </row>
    <row r="323" spans="1:50" s="18" customFormat="1" ht="14.25">
      <c r="A323" s="20"/>
      <c r="B323" s="191"/>
      <c r="C323" s="37"/>
      <c r="I323" s="223"/>
      <c r="AX323" s="664"/>
    </row>
    <row r="324" spans="1:50" s="18" customFormat="1" ht="14.25">
      <c r="A324" s="20"/>
      <c r="B324" s="191"/>
      <c r="C324" s="37"/>
      <c r="I324" s="223"/>
      <c r="AX324" s="664"/>
    </row>
    <row r="325" spans="1:50" s="18" customFormat="1" ht="14.25">
      <c r="A325" s="20"/>
      <c r="B325" s="191"/>
      <c r="C325" s="37"/>
      <c r="I325" s="223"/>
      <c r="AX325" s="664"/>
    </row>
    <row r="326" spans="1:50" s="18" customFormat="1" ht="14.25">
      <c r="A326" s="20"/>
      <c r="B326" s="191"/>
      <c r="C326" s="37"/>
      <c r="I326" s="223"/>
      <c r="AX326" s="664"/>
    </row>
    <row r="327" spans="1:50" s="18" customFormat="1" ht="14.25">
      <c r="A327" s="20"/>
      <c r="B327" s="191"/>
      <c r="C327" s="37"/>
      <c r="I327" s="223"/>
      <c r="AX327" s="664"/>
    </row>
    <row r="328" spans="1:50" s="18" customFormat="1" ht="14.25">
      <c r="A328" s="20"/>
      <c r="B328" s="191"/>
      <c r="C328" s="37"/>
      <c r="I328" s="223"/>
      <c r="AX328" s="664"/>
    </row>
    <row r="329" spans="1:50" s="18" customFormat="1" ht="14.25">
      <c r="A329" s="20"/>
      <c r="B329" s="191"/>
      <c r="C329" s="37"/>
      <c r="I329" s="223"/>
      <c r="AX329" s="664"/>
    </row>
    <row r="330" spans="1:50" s="18" customFormat="1" ht="14.25">
      <c r="A330" s="20"/>
      <c r="B330" s="191"/>
      <c r="C330" s="37"/>
      <c r="I330" s="223"/>
      <c r="AX330" s="664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4.25">
      <c r="A357" s="20"/>
      <c r="B357" s="191"/>
      <c r="C357" s="37"/>
      <c r="I357" s="223"/>
      <c r="AX357" s="664"/>
    </row>
    <row r="358" spans="1:50" s="19" customFormat="1" ht="12.75">
      <c r="A358" s="20"/>
      <c r="B358" s="255"/>
      <c r="C358" s="38"/>
      <c r="I358" s="224"/>
      <c r="AX358" s="665"/>
    </row>
    <row r="359" spans="1:50" s="18" customFormat="1" ht="14.25">
      <c r="A359" s="20"/>
      <c r="B359" s="191"/>
      <c r="C359" s="37"/>
      <c r="I359" s="223"/>
      <c r="AX359" s="664"/>
    </row>
    <row r="360" spans="1:50" s="18" customFormat="1" ht="14.25">
      <c r="A360" s="20"/>
      <c r="B360" s="191"/>
      <c r="C360" s="37"/>
      <c r="I360" s="223"/>
      <c r="AX360" s="664"/>
    </row>
    <row r="361" spans="1:50" s="18" customFormat="1" ht="14.25">
      <c r="A361" s="20"/>
      <c r="B361" s="191"/>
      <c r="C361" s="37"/>
      <c r="I361" s="223"/>
      <c r="AX361" s="664"/>
    </row>
    <row r="362" spans="1:50" s="18" customFormat="1" ht="14.25">
      <c r="A362" s="20"/>
      <c r="B362" s="191"/>
      <c r="C362" s="37"/>
      <c r="I362" s="223"/>
      <c r="AX362" s="664"/>
    </row>
    <row r="363" spans="1:50" s="18" customFormat="1" ht="14.25">
      <c r="A363" s="20"/>
      <c r="B363" s="191"/>
      <c r="C363" s="37"/>
      <c r="I363" s="223"/>
      <c r="AX363" s="664"/>
    </row>
    <row r="364" spans="1:50" s="18" customFormat="1" ht="14.25">
      <c r="A364" s="20"/>
      <c r="B364" s="191"/>
      <c r="C364" s="37"/>
      <c r="I364" s="223"/>
      <c r="AX364" s="664"/>
    </row>
    <row r="365" spans="1:50" s="18" customFormat="1" ht="14.25">
      <c r="A365" s="20"/>
      <c r="B365" s="191"/>
      <c r="C365" s="37"/>
      <c r="I365" s="223"/>
      <c r="AX365" s="664"/>
    </row>
    <row r="366" spans="1:50" s="18" customFormat="1" ht="14.25">
      <c r="A366" s="20"/>
      <c r="B366" s="191"/>
      <c r="C366" s="37"/>
      <c r="I366" s="223"/>
      <c r="AX366" s="664"/>
    </row>
    <row r="367" spans="1:50" s="18" customFormat="1" ht="14.25">
      <c r="A367" s="20"/>
      <c r="B367" s="191"/>
      <c r="C367" s="37"/>
      <c r="I367" s="223"/>
      <c r="AX367" s="664"/>
    </row>
    <row r="368" spans="1:50" s="18" customFormat="1" ht="14.25">
      <c r="A368" s="20"/>
      <c r="B368" s="191"/>
      <c r="C368" s="37"/>
      <c r="I368" s="223"/>
      <c r="AX368" s="664"/>
    </row>
    <row r="369" spans="1:50" s="18" customFormat="1" ht="14.25">
      <c r="A369" s="20"/>
      <c r="B369" s="191"/>
      <c r="C369" s="37"/>
      <c r="I369" s="223"/>
      <c r="AX369" s="664"/>
    </row>
    <row r="370" spans="1:50" s="18" customFormat="1" ht="14.25">
      <c r="A370" s="20"/>
      <c r="B370" s="191"/>
      <c r="C370" s="37"/>
      <c r="I370" s="223"/>
      <c r="AX370" s="664"/>
    </row>
    <row r="371" spans="1:50" s="18" customFormat="1" ht="14.25">
      <c r="A371" s="20"/>
      <c r="B371" s="191"/>
      <c r="C371" s="37"/>
      <c r="I371" s="223"/>
      <c r="AX371" s="664"/>
    </row>
    <row r="372" spans="1:50" s="18" customFormat="1" ht="14.25">
      <c r="A372" s="20"/>
      <c r="B372" s="191"/>
      <c r="C372" s="37"/>
      <c r="I372" s="223"/>
      <c r="AX372" s="664"/>
    </row>
    <row r="373" spans="1:50" s="18" customFormat="1" ht="14.25">
      <c r="A373" s="20"/>
      <c r="B373" s="191"/>
      <c r="C373" s="37"/>
      <c r="I373" s="223"/>
      <c r="AX373" s="664"/>
    </row>
    <row r="374" spans="1:50" s="18" customFormat="1" ht="14.25">
      <c r="A374" s="20"/>
      <c r="B374" s="191"/>
      <c r="C374" s="37"/>
      <c r="I374" s="223"/>
      <c r="AX374" s="664"/>
    </row>
    <row r="375" spans="1:50" s="18" customFormat="1" ht="14.25">
      <c r="A375" s="20"/>
      <c r="B375" s="191"/>
      <c r="C375" s="37"/>
      <c r="I375" s="223"/>
      <c r="AX375" s="664"/>
    </row>
    <row r="376" spans="1:50" s="18" customFormat="1" ht="14.25">
      <c r="A376" s="20"/>
      <c r="B376" s="191"/>
      <c r="C376" s="37"/>
      <c r="I376" s="223"/>
      <c r="AX376" s="664"/>
    </row>
    <row r="377" spans="1:50" s="18" customFormat="1" ht="14.25">
      <c r="A377" s="20"/>
      <c r="B377" s="191"/>
      <c r="C377" s="37"/>
      <c r="I377" s="223"/>
      <c r="AX377" s="664"/>
    </row>
    <row r="378" spans="1:50" s="18" customFormat="1" ht="14.25">
      <c r="A378" s="20"/>
      <c r="B378" s="191"/>
      <c r="C378" s="37"/>
      <c r="I378" s="223"/>
      <c r="AX378" s="664"/>
    </row>
    <row r="379" spans="1:50" s="18" customFormat="1" ht="14.25">
      <c r="A379" s="20"/>
      <c r="B379" s="191"/>
      <c r="C379" s="37"/>
      <c r="I379" s="223"/>
      <c r="AX379" s="664"/>
    </row>
    <row r="380" spans="1:50" s="18" customFormat="1" ht="14.25">
      <c r="A380" s="20"/>
      <c r="B380" s="191"/>
      <c r="C380" s="37"/>
      <c r="I380" s="223"/>
      <c r="AX380" s="664"/>
    </row>
    <row r="381" spans="1:50" s="18" customFormat="1" ht="14.25">
      <c r="A381" s="20"/>
      <c r="B381" s="191"/>
      <c r="C381" s="37"/>
      <c r="I381" s="223"/>
      <c r="AX381" s="664"/>
    </row>
    <row r="382" spans="1:50" s="18" customFormat="1" ht="14.25">
      <c r="A382" s="20"/>
      <c r="B382" s="191"/>
      <c r="C382" s="37"/>
      <c r="I382" s="223"/>
      <c r="AX382" s="664"/>
    </row>
    <row r="383" spans="1:50" s="18" customFormat="1" ht="14.25">
      <c r="A383" s="20"/>
      <c r="B383" s="191"/>
      <c r="C383" s="37"/>
      <c r="I383" s="223"/>
      <c r="AX383" s="664"/>
    </row>
    <row r="384" spans="1:50" s="18" customFormat="1" ht="14.25">
      <c r="A384" s="20"/>
      <c r="B384" s="191"/>
      <c r="C384" s="37"/>
      <c r="I384" s="223"/>
      <c r="AX384" s="664"/>
    </row>
    <row r="385" spans="1:50" s="18" customFormat="1" ht="14.25">
      <c r="A385" s="20"/>
      <c r="B385" s="191"/>
      <c r="C385" s="37"/>
      <c r="I385" s="223"/>
      <c r="AX385" s="664"/>
    </row>
    <row r="386" spans="1:50" s="18" customFormat="1" ht="14.25">
      <c r="A386" s="20"/>
      <c r="B386" s="191"/>
      <c r="C386" s="37"/>
      <c r="I386" s="223"/>
      <c r="AX386" s="664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4.25">
      <c r="A411" s="20"/>
      <c r="B411" s="191"/>
      <c r="C411" s="37"/>
      <c r="I411" s="223"/>
      <c r="AX411" s="664"/>
    </row>
    <row r="412" spans="1:50" s="18" customFormat="1" ht="14.25">
      <c r="A412" s="20"/>
      <c r="B412" s="191"/>
      <c r="C412" s="37"/>
      <c r="I412" s="223"/>
      <c r="AX412" s="664"/>
    </row>
    <row r="413" spans="1:50" s="18" customFormat="1" ht="14.25">
      <c r="A413" s="20"/>
      <c r="B413" s="191"/>
      <c r="C413" s="37"/>
      <c r="I413" s="223"/>
      <c r="AX413" s="664"/>
    </row>
    <row r="414" spans="1:50" s="18" customFormat="1" ht="14.25">
      <c r="A414" s="20"/>
      <c r="B414" s="191"/>
      <c r="C414" s="37"/>
      <c r="I414" s="223"/>
      <c r="AX414" s="664"/>
    </row>
    <row r="415" spans="1:50" s="18" customFormat="1" ht="14.25">
      <c r="A415" s="20"/>
      <c r="B415" s="191"/>
      <c r="C415" s="37"/>
      <c r="I415" s="223"/>
      <c r="AX415" s="664"/>
    </row>
    <row r="416" spans="1:50" s="18" customFormat="1" ht="14.25">
      <c r="A416" s="20"/>
      <c r="B416" s="191"/>
      <c r="C416" s="37"/>
      <c r="I416" s="223"/>
      <c r="AX416" s="664"/>
    </row>
    <row r="417" spans="1:50" s="18" customFormat="1" ht="14.25">
      <c r="A417" s="20"/>
      <c r="B417" s="191"/>
      <c r="C417" s="37"/>
      <c r="I417" s="223"/>
      <c r="AX417" s="664"/>
    </row>
    <row r="418" spans="1:50" s="18" customFormat="1" ht="14.25">
      <c r="A418" s="20"/>
      <c r="B418" s="191"/>
      <c r="C418" s="37"/>
      <c r="I418" s="223"/>
      <c r="AX418" s="664"/>
    </row>
    <row r="419" spans="1:50" s="18" customFormat="1" ht="14.25">
      <c r="A419" s="20"/>
      <c r="B419" s="191"/>
      <c r="C419" s="37"/>
      <c r="I419" s="223"/>
      <c r="AX419" s="664"/>
    </row>
    <row r="420" spans="1:50" s="18" customFormat="1" ht="14.25">
      <c r="A420" s="20"/>
      <c r="B420" s="191"/>
      <c r="C420" s="37"/>
      <c r="I420" s="223"/>
      <c r="AX420" s="664"/>
    </row>
    <row r="421" spans="1:50" s="18" customFormat="1" ht="14.25">
      <c r="A421" s="20"/>
      <c r="B421" s="191"/>
      <c r="C421" s="37"/>
      <c r="I421" s="223"/>
      <c r="AX421" s="664"/>
    </row>
    <row r="422" spans="1:50" s="18" customFormat="1" ht="14.25">
      <c r="A422" s="20"/>
      <c r="B422" s="191"/>
      <c r="C422" s="37"/>
      <c r="I422" s="223"/>
      <c r="AX422" s="664"/>
    </row>
    <row r="423" spans="1:50" s="18" customFormat="1" ht="14.25">
      <c r="A423" s="20"/>
      <c r="B423" s="191"/>
      <c r="C423" s="37"/>
      <c r="I423" s="223"/>
      <c r="AX423" s="664"/>
    </row>
    <row r="424" spans="1:50" s="18" customFormat="1" ht="14.25">
      <c r="A424" s="20"/>
      <c r="B424" s="191"/>
      <c r="C424" s="37"/>
      <c r="I424" s="223"/>
      <c r="AX424" s="664"/>
    </row>
    <row r="425" spans="1:50" s="18" customFormat="1" ht="14.25">
      <c r="A425" s="20"/>
      <c r="B425" s="191"/>
      <c r="C425" s="37"/>
      <c r="I425" s="223"/>
      <c r="AX425" s="664"/>
    </row>
    <row r="426" spans="1:50" s="18" customFormat="1" ht="14.25">
      <c r="A426" s="20"/>
      <c r="B426" s="191"/>
      <c r="C426" s="37"/>
      <c r="I426" s="223"/>
      <c r="AX426" s="664"/>
    </row>
    <row r="427" spans="1:50" s="18" customFormat="1" ht="14.25">
      <c r="A427" s="20"/>
      <c r="B427" s="191"/>
      <c r="C427" s="37"/>
      <c r="I427" s="223"/>
      <c r="AX427" s="664"/>
    </row>
    <row r="428" spans="1:50" s="18" customFormat="1" ht="14.25">
      <c r="A428" s="20"/>
      <c r="B428" s="191"/>
      <c r="C428" s="37"/>
      <c r="I428" s="223"/>
      <c r="AX428" s="664"/>
    </row>
    <row r="429" spans="1:50" s="18" customFormat="1" ht="14.25">
      <c r="A429" s="20"/>
      <c r="B429" s="191"/>
      <c r="C429" s="37"/>
      <c r="I429" s="223"/>
      <c r="AX429" s="664"/>
    </row>
    <row r="430" spans="1:50" s="18" customFormat="1" ht="14.25">
      <c r="A430" s="20"/>
      <c r="B430" s="191"/>
      <c r="C430" s="37"/>
      <c r="I430" s="223"/>
      <c r="AX430" s="664"/>
    </row>
    <row r="431" spans="1:50" s="18" customFormat="1" ht="14.25">
      <c r="A431" s="20"/>
      <c r="B431" s="191"/>
      <c r="C431" s="37"/>
      <c r="I431" s="223"/>
      <c r="AX431" s="664"/>
    </row>
    <row r="432" spans="1:50" s="18" customFormat="1" ht="14.25">
      <c r="A432" s="20"/>
      <c r="B432" s="191"/>
      <c r="C432" s="37"/>
      <c r="I432" s="223"/>
      <c r="AX432" s="664"/>
    </row>
    <row r="433" spans="1:50" s="18" customFormat="1" ht="14.25">
      <c r="A433" s="20"/>
      <c r="B433" s="191"/>
      <c r="C433" s="37"/>
      <c r="I433" s="223"/>
      <c r="AX433" s="664"/>
    </row>
    <row r="434" spans="1:50" s="18" customFormat="1" ht="14.25">
      <c r="A434" s="20"/>
      <c r="B434" s="191"/>
      <c r="C434" s="37"/>
      <c r="I434" s="223"/>
      <c r="AX434" s="664"/>
    </row>
    <row r="435" spans="1:50" s="18" customFormat="1" ht="14.25">
      <c r="A435" s="20"/>
      <c r="B435" s="191"/>
      <c r="C435" s="37"/>
      <c r="I435" s="223"/>
      <c r="AX435" s="664"/>
    </row>
    <row r="436" spans="1:50" s="18" customFormat="1" ht="14.25">
      <c r="A436" s="20"/>
      <c r="B436" s="191"/>
      <c r="C436" s="37"/>
      <c r="I436" s="223"/>
      <c r="AX436" s="664"/>
    </row>
    <row r="437" spans="1:50" s="18" customFormat="1" ht="14.25">
      <c r="A437" s="20"/>
      <c r="B437" s="191"/>
      <c r="C437" s="37"/>
      <c r="I437" s="223"/>
      <c r="AX437" s="664"/>
    </row>
    <row r="438" spans="1:50" s="18" customFormat="1" ht="14.25">
      <c r="A438" s="20"/>
      <c r="B438" s="191"/>
      <c r="C438" s="37"/>
      <c r="I438" s="223"/>
      <c r="AX438" s="664"/>
    </row>
    <row r="439" spans="1:50" s="18" customFormat="1" ht="14.25">
      <c r="A439" s="20"/>
      <c r="B439" s="191"/>
      <c r="C439" s="37"/>
      <c r="I439" s="223"/>
      <c r="AX439" s="664"/>
    </row>
    <row r="440" spans="1:50" s="18" customFormat="1" ht="9" customHeight="1">
      <c r="A440" s="20"/>
      <c r="B440" s="191"/>
      <c r="C440" s="37"/>
      <c r="I440" s="223"/>
      <c r="AX440" s="664"/>
    </row>
    <row r="442" spans="1:50" ht="8.25" customHeight="1"/>
    <row r="443" spans="1:50" ht="16.5" customHeight="1"/>
  </sheetData>
  <sheetProtection algorithmName="SHA-512" hashValue="ql6QGRtdUGgGegVqpJR2dGkqy6ODHUNJCFZZCAuTnSULzj9xdTkFT02zfbXZz3HiLWgl60U80NOq1cwYb2X8yg==" saltValue="DRwBbL7CJpaGysGjEswZGA==" spinCount="100000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23" priority="2" stopIfTrue="1">
      <formula>(COUNTA(E10:I14,E18:I18,E20:H26,E31:I32,E35:I35)/73)*100&lt;&gt;100</formula>
    </cfRule>
  </conditionalFormatting>
  <conditionalFormatting sqref="E35:I35 E31:I32 E20:H26 E18:I18 E10:I14">
    <cfRule type="cellIs" dxfId="22" priority="8" stopIfTrue="1" operator="equal">
      <formula>""</formula>
    </cfRule>
  </conditionalFormatting>
  <dataValidations xWindow="1507" yWindow="707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80"/>
  <sheetViews>
    <sheetView showGridLines="0" defaultGridColor="0" topLeftCell="B37" colorId="22" zoomScaleNormal="100" zoomScaleSheetLayoutView="80" workbookViewId="0">
      <selection activeCell="I18" sqref="I18"/>
    </sheetView>
  </sheetViews>
  <sheetFormatPr defaultColWidth="9.77734375" defaultRowHeight="15.75"/>
  <cols>
    <col min="1" max="1" width="45.6640625" style="20" hidden="1" customWidth="1"/>
    <col min="2" max="2" width="41.21875" style="253" bestFit="1" customWidth="1"/>
    <col min="3" max="3" width="64.21875" style="25" customWidth="1"/>
    <col min="4" max="7" width="12.77734375" style="10" customWidth="1"/>
    <col min="8" max="8" width="12.77734375" style="208" customWidth="1"/>
    <col min="9" max="9" width="76.33203125" style="10" bestFit="1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3"/>
    <col min="51" max="16384" width="9.77734375" style="10"/>
  </cols>
  <sheetData>
    <row r="1" spans="1:50" ht="18">
      <c r="A1" s="334"/>
      <c r="B1" s="335"/>
      <c r="C1" s="343" t="s">
        <v>794</v>
      </c>
      <c r="D1" s="271"/>
      <c r="E1" s="333"/>
      <c r="F1" s="333"/>
      <c r="G1" s="333"/>
      <c r="H1" s="344"/>
      <c r="L1" s="267" t="s">
        <v>452</v>
      </c>
      <c r="M1" s="267"/>
      <c r="N1" s="267">
        <v>3</v>
      </c>
      <c r="O1" s="267">
        <v>4</v>
      </c>
      <c r="P1" s="267">
        <v>5</v>
      </c>
      <c r="Q1" s="267">
        <v>6</v>
      </c>
      <c r="R1" s="267">
        <v>7</v>
      </c>
    </row>
    <row r="2" spans="1:50" ht="11.25" customHeight="1" thickBot="1">
      <c r="A2" s="334"/>
      <c r="B2" s="335"/>
      <c r="C2" s="345"/>
      <c r="D2" s="346"/>
      <c r="E2" s="333"/>
      <c r="F2" s="333"/>
      <c r="G2" s="333"/>
      <c r="H2" s="344"/>
      <c r="K2" s="13"/>
      <c r="L2" s="267" t="s">
        <v>453</v>
      </c>
      <c r="M2" s="333"/>
      <c r="N2" s="684" t="s">
        <v>1230</v>
      </c>
    </row>
    <row r="3" spans="1:50" ht="16.5" thickTop="1">
      <c r="A3" s="336"/>
      <c r="B3" s="337"/>
      <c r="C3" s="347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6">
        <f>IF($N$2='Cover page'!$N$2,0,1)</f>
        <v>0</v>
      </c>
    </row>
    <row r="4" spans="1:50">
      <c r="A4" s="282"/>
      <c r="B4" s="338"/>
      <c r="C4" s="272" t="str">
        <f>'Cover page'!E13</f>
        <v>Member State: Hungary</v>
      </c>
      <c r="D4" s="351"/>
      <c r="E4" s="352"/>
      <c r="F4" s="352" t="s">
        <v>2</v>
      </c>
      <c r="G4" s="352"/>
      <c r="H4" s="353"/>
      <c r="I4" s="43"/>
      <c r="J4" s="45"/>
      <c r="L4" s="267" t="s">
        <v>455</v>
      </c>
      <c r="M4" s="333"/>
      <c r="O4" s="13"/>
    </row>
    <row r="5" spans="1:50">
      <c r="A5" s="282"/>
      <c r="B5" s="283" t="s">
        <v>485</v>
      </c>
      <c r="C5" s="22" t="s">
        <v>1238</v>
      </c>
      <c r="D5" s="354">
        <f>'Table 1'!E5</f>
        <v>2016</v>
      </c>
      <c r="E5" s="354">
        <f>'Table 1'!F5</f>
        <v>2017</v>
      </c>
      <c r="F5" s="354">
        <f>'Table 1'!G5</f>
        <v>2018</v>
      </c>
      <c r="G5" s="354">
        <f>'Table 1'!H5</f>
        <v>2019</v>
      </c>
      <c r="H5" s="354">
        <f>'Table 1'!I5</f>
        <v>2020</v>
      </c>
      <c r="I5" s="46"/>
      <c r="J5" s="45"/>
      <c r="O5" s="13"/>
    </row>
    <row r="6" spans="1:50">
      <c r="A6" s="282"/>
      <c r="B6" s="338"/>
      <c r="C6" s="286" t="str">
        <f>'Cover page'!E14</f>
        <v>Date: 31/03/2020</v>
      </c>
      <c r="D6" s="356"/>
      <c r="E6" s="356"/>
      <c r="F6" s="356"/>
      <c r="G6" s="357"/>
      <c r="H6" s="357"/>
      <c r="I6" s="49"/>
      <c r="J6" s="45"/>
      <c r="O6" s="13"/>
    </row>
    <row r="7" spans="1:50" ht="10.5" customHeight="1" thickBot="1">
      <c r="A7" s="282"/>
      <c r="B7" s="339"/>
      <c r="C7" s="342"/>
      <c r="D7" s="359"/>
      <c r="E7" s="359"/>
      <c r="F7" s="359"/>
      <c r="G7" s="359"/>
      <c r="H7" s="500"/>
      <c r="I7" s="34"/>
      <c r="J7" s="45"/>
      <c r="O7" s="13"/>
    </row>
    <row r="8" spans="1:50" ht="17.25" thickTop="1" thickBot="1">
      <c r="A8" s="340" t="s">
        <v>197</v>
      </c>
      <c r="B8" s="495" t="s">
        <v>899</v>
      </c>
      <c r="C8" s="368" t="s">
        <v>67</v>
      </c>
      <c r="D8" s="89">
        <v>-748070.9</v>
      </c>
      <c r="E8" s="90">
        <v>-1690325.0000000009</v>
      </c>
      <c r="F8" s="90">
        <v>-1367748</v>
      </c>
      <c r="G8" s="90">
        <v>-984617.90293899784</v>
      </c>
      <c r="H8" s="499">
        <v>-1298357.3</v>
      </c>
      <c r="I8" s="1"/>
      <c r="J8" s="51"/>
      <c r="O8" s="13"/>
      <c r="AX8" s="663" t="str">
        <f>CountryCode &amp; ".T2.WB.S1311.MNAC." &amp; RefVintage</f>
        <v>HU.T2.WB.S1311.MNAC.W.2020</v>
      </c>
    </row>
    <row r="9" spans="1:50" ht="16.5" thickTop="1">
      <c r="A9" s="340"/>
      <c r="B9" s="495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454</v>
      </c>
      <c r="H9" s="158" t="s">
        <v>5</v>
      </c>
      <c r="I9" s="2"/>
      <c r="J9" s="52"/>
      <c r="O9" s="13"/>
    </row>
    <row r="10" spans="1:50" ht="11.25" customHeight="1">
      <c r="A10" s="340"/>
      <c r="B10" s="495"/>
      <c r="C10" s="177"/>
      <c r="D10" s="680">
        <f>IFERROR(VLOOKUP(D9,StatusTable,2,FALSE), -1)</f>
        <v>10</v>
      </c>
      <c r="E10" s="681">
        <f>IFERROR(VLOOKUP(E9,StatusTable,2,FALSE), -1)</f>
        <v>10</v>
      </c>
      <c r="F10" s="681">
        <f>IFERROR(VLOOKUP(F9,StatusTable,2,FALSE), -1)</f>
        <v>10</v>
      </c>
      <c r="G10" s="681">
        <f>IFERROR(VLOOKUP(G9,StatusTable,2,FALSE), -1)</f>
        <v>12</v>
      </c>
      <c r="H10" s="681">
        <f>IFERROR(VLOOKUP(H9,StatusTable,2,FALSE), -1)</f>
        <v>4</v>
      </c>
      <c r="I10" s="135"/>
      <c r="J10" s="52"/>
      <c r="O10" s="13"/>
      <c r="AX10" s="663" t="str">
        <f>CountryCode &amp; ".T2.WB_STATUS.S1311.MNAC." &amp; RefVintage</f>
        <v>HU.T2.WB_STATUS.S1311.MNAC.W.2020</v>
      </c>
    </row>
    <row r="11" spans="1:50">
      <c r="A11" s="340" t="s">
        <v>198</v>
      </c>
      <c r="B11" s="495" t="s">
        <v>900</v>
      </c>
      <c r="C11" s="370" t="s">
        <v>92</v>
      </c>
      <c r="D11" s="136">
        <v>-53154.966140999997</v>
      </c>
      <c r="E11" s="136">
        <v>-108500.66901400001</v>
      </c>
      <c r="F11" s="136">
        <v>10874</v>
      </c>
      <c r="G11" s="136">
        <v>181308.42448000005</v>
      </c>
      <c r="H11" s="136">
        <v>-74181.798929167635</v>
      </c>
      <c r="I11" s="137"/>
      <c r="J11" s="52"/>
      <c r="O11" s="13"/>
      <c r="AX11" s="663" t="str">
        <f>CountryCode &amp; ".T2.FT.S1311.MNAC." &amp; RefVintage</f>
        <v>HU.T2.FT.S1311.MNAC.W.2020</v>
      </c>
    </row>
    <row r="12" spans="1:50">
      <c r="A12" s="340" t="s">
        <v>199</v>
      </c>
      <c r="B12" s="495" t="s">
        <v>901</v>
      </c>
      <c r="C12" s="371" t="s">
        <v>31</v>
      </c>
      <c r="D12" s="136">
        <v>43434.789104000003</v>
      </c>
      <c r="E12" s="136">
        <v>139585.24151299999</v>
      </c>
      <c r="F12" s="136">
        <v>102794</v>
      </c>
      <c r="G12" s="136">
        <v>145985.215983</v>
      </c>
      <c r="H12" s="136">
        <v>26003.746372832375</v>
      </c>
      <c r="I12" s="137" t="s">
        <v>36</v>
      </c>
      <c r="J12" s="52"/>
      <c r="O12" s="13"/>
      <c r="AX12" s="663" t="str">
        <f>CountryCode &amp; ".T2.F4ACQ.S1311.MNAC." &amp; RefVintage</f>
        <v>HU.T2.F4ACQ.S1311.MNAC.W.2020</v>
      </c>
    </row>
    <row r="13" spans="1:50">
      <c r="A13" s="340" t="s">
        <v>200</v>
      </c>
      <c r="B13" s="495" t="s">
        <v>902</v>
      </c>
      <c r="C13" s="372" t="s">
        <v>32</v>
      </c>
      <c r="D13" s="136">
        <v>-10473.956533999999</v>
      </c>
      <c r="E13" s="136">
        <v>-13248.508934999998</v>
      </c>
      <c r="F13" s="136">
        <v>-13951</v>
      </c>
      <c r="G13" s="136">
        <v>-21965.674072000002</v>
      </c>
      <c r="H13" s="136">
        <v>-22711.600000000002</v>
      </c>
      <c r="I13" s="137"/>
      <c r="J13" s="52"/>
      <c r="O13" s="13"/>
      <c r="AX13" s="663" t="str">
        <f>CountryCode &amp; ".T2.F4DIS.S1311.MNAC." &amp; RefVintage</f>
        <v>HU.T2.F4DIS.S1311.MNAC.W.2020</v>
      </c>
    </row>
    <row r="14" spans="1:50">
      <c r="A14" s="340" t="s">
        <v>201</v>
      </c>
      <c r="B14" s="495" t="s">
        <v>903</v>
      </c>
      <c r="C14" s="372" t="s">
        <v>33</v>
      </c>
      <c r="D14" s="136">
        <v>52131.457461999998</v>
      </c>
      <c r="E14" s="136">
        <v>41849.862690999995</v>
      </c>
      <c r="F14" s="136">
        <v>16236</v>
      </c>
      <c r="G14" s="136">
        <v>162044.06513200002</v>
      </c>
      <c r="H14" s="136">
        <v>9006.2000000000007</v>
      </c>
      <c r="I14" s="689" t="s">
        <v>1294</v>
      </c>
      <c r="J14" s="52"/>
      <c r="O14" s="13"/>
      <c r="AX14" s="663" t="str">
        <f>CountryCode &amp; ".T2.F5ACQ.S1311.MNAC." &amp; RefVintage</f>
        <v>HU.T2.F5ACQ.S1311.MNAC.W.2020</v>
      </c>
    </row>
    <row r="15" spans="1:50">
      <c r="A15" s="340" t="s">
        <v>202</v>
      </c>
      <c r="B15" s="495" t="s">
        <v>904</v>
      </c>
      <c r="C15" s="373" t="s">
        <v>34</v>
      </c>
      <c r="D15" s="136">
        <v>-7467.3348509999996</v>
      </c>
      <c r="E15" s="136">
        <v>-147.881362</v>
      </c>
      <c r="F15" s="136">
        <v>-4598</v>
      </c>
      <c r="G15" s="136">
        <v>-26882.397287</v>
      </c>
      <c r="H15" s="136">
        <v>-15</v>
      </c>
      <c r="I15" s="137"/>
      <c r="J15" s="52"/>
      <c r="O15" s="13"/>
      <c r="AX15" s="663" t="str">
        <f>CountryCode &amp; ".T2.F5DIS.S1311.MNAC." &amp; RefVintage</f>
        <v>HU.T2.F5DIS.S1311.MNAC.W.2020</v>
      </c>
    </row>
    <row r="16" spans="1:50">
      <c r="A16" s="340" t="s">
        <v>203</v>
      </c>
      <c r="B16" s="495" t="s">
        <v>905</v>
      </c>
      <c r="C16" s="266" t="s">
        <v>35</v>
      </c>
      <c r="D16" s="264">
        <v>-130779.92132199999</v>
      </c>
      <c r="E16" s="264">
        <v>-276539.38292100001</v>
      </c>
      <c r="F16" s="264">
        <v>-89607</v>
      </c>
      <c r="G16" s="264">
        <v>-77872.785275999995</v>
      </c>
      <c r="H16" s="264">
        <v>-86465.145302000004</v>
      </c>
      <c r="I16" s="137"/>
      <c r="J16" s="52"/>
      <c r="O16" s="13"/>
      <c r="AX16" s="663" t="str">
        <f>CountryCode &amp; ".T2.OFT.S1311.MNAC." &amp; RefVintage</f>
        <v>HU.T2.OFT.S1311.MNAC.W.2020</v>
      </c>
    </row>
    <row r="17" spans="1:50" ht="16.5" thickBot="1">
      <c r="A17" s="340" t="s">
        <v>204</v>
      </c>
      <c r="B17" s="495" t="s">
        <v>906</v>
      </c>
      <c r="C17" s="265" t="s">
        <v>512</v>
      </c>
      <c r="D17" s="264" t="s">
        <v>667</v>
      </c>
      <c r="E17" s="264" t="s">
        <v>667</v>
      </c>
      <c r="F17" s="264" t="s">
        <v>667</v>
      </c>
      <c r="G17" s="264" t="s">
        <v>667</v>
      </c>
      <c r="H17" s="264" t="s">
        <v>667</v>
      </c>
      <c r="I17" s="137"/>
      <c r="J17" s="52"/>
      <c r="O17" s="13"/>
      <c r="AX17" s="663" t="str">
        <f>CountryCode &amp; ".T2.OFTDL.S1311.MNAC." &amp; RefVintage</f>
        <v>HU.T2.OFTDL.S1311.MNAC.W.2020</v>
      </c>
    </row>
    <row r="18" spans="1:50" ht="16.5" thickBot="1">
      <c r="A18" s="341" t="s">
        <v>486</v>
      </c>
      <c r="B18" s="495" t="s">
        <v>907</v>
      </c>
      <c r="C18" s="265" t="s">
        <v>513</v>
      </c>
      <c r="D18" s="264">
        <v>-119060</v>
      </c>
      <c r="E18" s="264">
        <v>-113887</v>
      </c>
      <c r="F18" s="264">
        <v>-85235</v>
      </c>
      <c r="G18" s="264">
        <v>-97018</v>
      </c>
      <c r="H18" s="264">
        <v>-83350.845302000002</v>
      </c>
      <c r="I18" s="137"/>
      <c r="J18" s="52"/>
      <c r="O18" s="13"/>
      <c r="AX18" s="663" t="str">
        <f>CountryCode &amp; ".T2.F71K.S1311.MNAC." &amp; RefVintage</f>
        <v>HU.T2.F71K.S1311.MNAC.W.2020</v>
      </c>
    </row>
    <row r="19" spans="1:50">
      <c r="A19" s="176" t="s">
        <v>205</v>
      </c>
      <c r="B19" s="495" t="s">
        <v>908</v>
      </c>
      <c r="C19" s="146" t="s">
        <v>514</v>
      </c>
      <c r="D19" s="138">
        <v>-7755.2814419999995</v>
      </c>
      <c r="E19" s="138">
        <v>48833.163814</v>
      </c>
      <c r="F19" s="138"/>
      <c r="G19" s="138"/>
      <c r="H19" s="138"/>
      <c r="I19" s="139"/>
      <c r="J19" s="52"/>
      <c r="O19" s="13"/>
      <c r="AX19" s="663" t="str">
        <f>CountryCode &amp; ".T2.OFT1.S1311.MNAC." &amp; RefVintage</f>
        <v>HU.T2.OFT1.S1311.MNAC.W.2020</v>
      </c>
    </row>
    <row r="20" spans="1:50">
      <c r="A20" s="176" t="s">
        <v>206</v>
      </c>
      <c r="B20" s="495" t="s">
        <v>909</v>
      </c>
      <c r="C20" s="146" t="s">
        <v>515</v>
      </c>
      <c r="D20" s="138"/>
      <c r="E20" s="138"/>
      <c r="F20" s="138"/>
      <c r="G20" s="138"/>
      <c r="H20" s="138"/>
      <c r="I20" s="139"/>
      <c r="J20" s="52"/>
      <c r="O20" s="13"/>
      <c r="AX20" s="663" t="str">
        <f>CountryCode &amp; ".T2.OFT2.S1311.MNAC." &amp; RefVintage</f>
        <v>HU.T2.OFT2.S1311.MNAC.W.2020</v>
      </c>
    </row>
    <row r="21" spans="1:50">
      <c r="A21" s="340"/>
      <c r="B21" s="495"/>
      <c r="C21" s="147"/>
      <c r="D21" s="140"/>
      <c r="E21" s="93"/>
      <c r="F21" s="93"/>
      <c r="G21" s="93"/>
      <c r="H21" s="93"/>
      <c r="I21" s="137"/>
      <c r="J21" s="52"/>
      <c r="O21" s="13"/>
    </row>
    <row r="22" spans="1:50">
      <c r="A22" s="340" t="s">
        <v>207</v>
      </c>
      <c r="B22" s="495" t="s">
        <v>910</v>
      </c>
      <c r="C22" s="263" t="s">
        <v>121</v>
      </c>
      <c r="D22" s="264" t="s">
        <v>1284</v>
      </c>
      <c r="E22" s="264" t="s">
        <v>1284</v>
      </c>
      <c r="F22" s="264" t="s">
        <v>1284</v>
      </c>
      <c r="G22" s="264" t="s">
        <v>1284</v>
      </c>
      <c r="H22" s="264" t="s">
        <v>1284</v>
      </c>
      <c r="I22" s="137"/>
      <c r="J22" s="52"/>
      <c r="O22" s="13"/>
      <c r="AX22" s="663" t="str">
        <f>CountryCode &amp; ".T2.ONFT.S1311.MNAC." &amp; RefVintage</f>
        <v>HU.T2.ONFT.S1311.MNAC.W.2020</v>
      </c>
    </row>
    <row r="23" spans="1:50">
      <c r="A23" s="176" t="s">
        <v>208</v>
      </c>
      <c r="B23" s="495" t="s">
        <v>911</v>
      </c>
      <c r="C23" s="146" t="s">
        <v>71</v>
      </c>
      <c r="D23" s="138"/>
      <c r="E23" s="138"/>
      <c r="F23" s="138"/>
      <c r="G23" s="138"/>
      <c r="H23" s="138"/>
      <c r="I23" s="139"/>
      <c r="J23" s="52"/>
      <c r="O23" s="13"/>
      <c r="AX23" s="663" t="str">
        <f>CountryCode &amp; ".T2.ONFT1.S1311.MNAC." &amp; RefVintage</f>
        <v>HU.T2.ONFT1.S1311.MNAC.W.2020</v>
      </c>
    </row>
    <row r="24" spans="1:50">
      <c r="A24" s="176" t="s">
        <v>209</v>
      </c>
      <c r="B24" s="495" t="s">
        <v>912</v>
      </c>
      <c r="C24" s="146" t="s">
        <v>72</v>
      </c>
      <c r="D24" s="138"/>
      <c r="E24" s="138"/>
      <c r="F24" s="138"/>
      <c r="G24" s="138"/>
      <c r="H24" s="138"/>
      <c r="I24" s="139"/>
      <c r="J24" s="52"/>
      <c r="O24" s="13"/>
      <c r="AX24" s="663" t="str">
        <f>CountryCode &amp; ".T2.ONFT2.S1311.MNAC." &amp; RefVintage</f>
        <v>HU.T2.ONFT2.S1311.MNAC.W.2020</v>
      </c>
    </row>
    <row r="25" spans="1:50">
      <c r="A25" s="340"/>
      <c r="B25" s="495"/>
      <c r="C25" s="179"/>
      <c r="D25" s="140"/>
      <c r="E25" s="93"/>
      <c r="F25" s="93"/>
      <c r="G25" s="93"/>
      <c r="H25" s="93"/>
      <c r="I25" s="137"/>
      <c r="J25" s="52"/>
      <c r="O25" s="13"/>
    </row>
    <row r="26" spans="1:50">
      <c r="A26" s="340" t="s">
        <v>210</v>
      </c>
      <c r="B26" s="495" t="s">
        <v>913</v>
      </c>
      <c r="C26" s="370" t="s">
        <v>470</v>
      </c>
      <c r="D26" s="136">
        <v>83603</v>
      </c>
      <c r="E26" s="136">
        <v>154737</v>
      </c>
      <c r="F26" s="136">
        <v>86106</v>
      </c>
      <c r="G26" s="136">
        <v>-47276</v>
      </c>
      <c r="H26" s="136">
        <v>92311.688407880662</v>
      </c>
      <c r="I26" s="141"/>
      <c r="J26" s="52"/>
      <c r="O26" s="13"/>
      <c r="AX26" s="663" t="str">
        <f>CountryCode &amp; ".T2.D41DIF.S1311.MNAC." &amp; RefVintage</f>
        <v>HU.T2.D41DIF.S1311.MNAC.W.2020</v>
      </c>
    </row>
    <row r="27" spans="1:50">
      <c r="A27" s="340"/>
      <c r="B27" s="495"/>
      <c r="C27" s="147"/>
      <c r="D27" s="140"/>
      <c r="E27" s="93"/>
      <c r="F27" s="93"/>
      <c r="G27" s="93"/>
      <c r="H27" s="93"/>
      <c r="I27" s="137"/>
      <c r="J27" s="52"/>
      <c r="O27" s="13"/>
    </row>
    <row r="28" spans="1:50">
      <c r="A28" s="340" t="s">
        <v>534</v>
      </c>
      <c r="B28" s="495" t="s">
        <v>914</v>
      </c>
      <c r="C28" s="263" t="s">
        <v>48</v>
      </c>
      <c r="D28" s="264">
        <v>-234727.91262099985</v>
      </c>
      <c r="E28" s="264">
        <v>202885.42972099976</v>
      </c>
      <c r="F28" s="264">
        <v>40299</v>
      </c>
      <c r="G28" s="264">
        <v>149795.44275199997</v>
      </c>
      <c r="H28" s="264">
        <v>177734.41676004999</v>
      </c>
      <c r="I28" s="137"/>
      <c r="J28" s="52"/>
      <c r="O28" s="13"/>
      <c r="AX28" s="663" t="str">
        <f>CountryCode &amp; ".T2.F8ASS.S1311.MNAC." &amp; RefVintage</f>
        <v>HU.T2.F8ASS.S1311.MNAC.W.2020</v>
      </c>
    </row>
    <row r="29" spans="1:50">
      <c r="A29" s="176" t="s">
        <v>535</v>
      </c>
      <c r="B29" s="495" t="s">
        <v>915</v>
      </c>
      <c r="C29" s="146" t="s">
        <v>1244</v>
      </c>
      <c r="D29" s="138">
        <v>1659</v>
      </c>
      <c r="E29" s="138">
        <v>-379</v>
      </c>
      <c r="F29" s="138">
        <v>-28</v>
      </c>
      <c r="G29" s="138">
        <v>-1267</v>
      </c>
      <c r="H29" s="138">
        <v>2152.9</v>
      </c>
      <c r="I29" s="139"/>
      <c r="J29" s="52"/>
      <c r="O29" s="13"/>
      <c r="AX29" s="663" t="str">
        <f>CountryCode &amp; ".T2.F8ASS1.S1311.MNAC." &amp; RefVintage</f>
        <v>HU.T2.F8ASS1.S1311.MNAC.W.2020</v>
      </c>
    </row>
    <row r="30" spans="1:50">
      <c r="A30" s="176"/>
      <c r="B30" s="495" t="s">
        <v>916</v>
      </c>
      <c r="C30" s="146" t="s">
        <v>1245</v>
      </c>
      <c r="D30" s="138">
        <v>39901</v>
      </c>
      <c r="E30" s="138">
        <v>41922.642119999975</v>
      </c>
      <c r="F30" s="138">
        <v>64195</v>
      </c>
      <c r="G30" s="138">
        <v>112735.90091100005</v>
      </c>
      <c r="H30" s="138">
        <v>-24399.583239949992</v>
      </c>
      <c r="I30" s="139"/>
      <c r="J30" s="52"/>
      <c r="O30" s="13"/>
    </row>
    <row r="31" spans="1:50">
      <c r="A31" s="176"/>
      <c r="B31" s="495" t="s">
        <v>1239</v>
      </c>
      <c r="C31" s="146" t="s">
        <v>1246</v>
      </c>
      <c r="D31" s="138">
        <v>27375</v>
      </c>
      <c r="E31" s="138">
        <v>26040</v>
      </c>
      <c r="F31" s="138">
        <v>26040</v>
      </c>
      <c r="G31" s="138">
        <v>26040</v>
      </c>
      <c r="H31" s="138">
        <v>27042</v>
      </c>
      <c r="I31" s="139"/>
      <c r="J31" s="52"/>
      <c r="O31" s="13"/>
    </row>
    <row r="32" spans="1:50">
      <c r="A32" s="176"/>
      <c r="B32" s="495" t="s">
        <v>1240</v>
      </c>
      <c r="C32" s="146" t="s">
        <v>1247</v>
      </c>
      <c r="D32" s="138">
        <v>-51457.7</v>
      </c>
      <c r="E32" s="138">
        <v>30888.7</v>
      </c>
      <c r="F32" s="138">
        <v>23736</v>
      </c>
      <c r="G32" s="138">
        <v>176031.4</v>
      </c>
      <c r="H32" s="138">
        <v>51907.799999999974</v>
      </c>
      <c r="I32" s="690" t="s">
        <v>1295</v>
      </c>
      <c r="J32" s="52"/>
      <c r="O32" s="13"/>
    </row>
    <row r="33" spans="1:50">
      <c r="A33" s="176"/>
      <c r="B33" s="495" t="s">
        <v>1241</v>
      </c>
      <c r="C33" s="146" t="s">
        <v>1248</v>
      </c>
      <c r="D33" s="138">
        <v>20423</v>
      </c>
      <c r="E33" s="138">
        <v>-17588</v>
      </c>
      <c r="F33" s="138">
        <v>1909</v>
      </c>
      <c r="G33" s="138">
        <v>3581</v>
      </c>
      <c r="H33" s="138">
        <v>400</v>
      </c>
      <c r="I33" s="691"/>
      <c r="J33" s="52"/>
      <c r="O33" s="13"/>
    </row>
    <row r="34" spans="1:50">
      <c r="A34" s="176"/>
      <c r="B34" s="495" t="s">
        <v>1242</v>
      </c>
      <c r="C34" s="146" t="s">
        <v>1249</v>
      </c>
      <c r="D34" s="138">
        <v>-275566</v>
      </c>
      <c r="E34" s="138">
        <v>112357.69289299997</v>
      </c>
      <c r="F34" s="138">
        <v>-75259</v>
      </c>
      <c r="G34" s="138">
        <v>-163189.80000000002</v>
      </c>
      <c r="H34" s="138">
        <v>120631.3</v>
      </c>
      <c r="I34" s="691"/>
      <c r="J34" s="52"/>
      <c r="O34" s="13"/>
    </row>
    <row r="35" spans="1:50">
      <c r="A35" s="176" t="s">
        <v>536</v>
      </c>
      <c r="B35" s="495" t="s">
        <v>1243</v>
      </c>
      <c r="C35" s="146" t="s">
        <v>1250</v>
      </c>
      <c r="D35" s="138">
        <v>2937.7873790001563</v>
      </c>
      <c r="E35" s="138">
        <v>9643.3947079998088</v>
      </c>
      <c r="F35" s="138">
        <v>-294</v>
      </c>
      <c r="G35" s="138">
        <v>-4136.0581590000156</v>
      </c>
      <c r="H35" s="138"/>
      <c r="I35" s="690" t="s">
        <v>1296</v>
      </c>
      <c r="J35" s="52"/>
      <c r="O35" s="13"/>
      <c r="AX35" s="663" t="str">
        <f>CountryCode &amp; ".T2.F8ASS2.S1311.MNAC." &amp; RefVintage</f>
        <v>HU.T2.F8ASS2.S1311.MNAC.W.2020</v>
      </c>
    </row>
    <row r="36" spans="1:50">
      <c r="A36" s="340" t="s">
        <v>531</v>
      </c>
      <c r="B36" s="495" t="s">
        <v>917</v>
      </c>
      <c r="C36" s="263" t="s">
        <v>47</v>
      </c>
      <c r="D36" s="264">
        <v>129647</v>
      </c>
      <c r="E36" s="264">
        <v>450244.30293600005</v>
      </c>
      <c r="F36" s="264">
        <v>267850</v>
      </c>
      <c r="G36" s="264">
        <v>-157897</v>
      </c>
      <c r="H36" s="264">
        <v>-142288.70204305</v>
      </c>
      <c r="I36" s="137"/>
      <c r="J36" s="52"/>
      <c r="O36" s="13"/>
      <c r="AX36" s="663" t="str">
        <f>CountryCode &amp; ".T2.F8LIA.S1311.MNAC." &amp; RefVintage</f>
        <v>HU.T2.F8LIA.S1311.MNAC.W.2020</v>
      </c>
    </row>
    <row r="37" spans="1:50">
      <c r="A37" s="176" t="s">
        <v>532</v>
      </c>
      <c r="B37" s="495" t="s">
        <v>918</v>
      </c>
      <c r="C37" s="146" t="s">
        <v>1259</v>
      </c>
      <c r="D37" s="138">
        <v>-14381</v>
      </c>
      <c r="E37" s="138">
        <v>-39368</v>
      </c>
      <c r="F37" s="138">
        <v>1291</v>
      </c>
      <c r="G37" s="138">
        <v>-42460</v>
      </c>
      <c r="H37" s="138">
        <v>-15000</v>
      </c>
      <c r="I37" s="139"/>
      <c r="J37" s="52"/>
      <c r="O37" s="13"/>
      <c r="AX37" s="663" t="str">
        <f>CountryCode &amp; ".T2.F8LIA1.S1311.MNAC." &amp; RefVintage</f>
        <v>HU.T2.F8LIA1.S1311.MNAC.W.2020</v>
      </c>
    </row>
    <row r="38" spans="1:50">
      <c r="A38" s="176"/>
      <c r="B38" s="495" t="s">
        <v>919</v>
      </c>
      <c r="C38" s="146" t="s">
        <v>1260</v>
      </c>
      <c r="D38" s="138">
        <v>-30002</v>
      </c>
      <c r="E38" s="138">
        <v>-19668</v>
      </c>
      <c r="F38" s="138">
        <v>-13532</v>
      </c>
      <c r="G38" s="138">
        <v>-18562</v>
      </c>
      <c r="H38" s="138">
        <v>0</v>
      </c>
      <c r="I38" s="139"/>
      <c r="J38" s="52"/>
      <c r="O38" s="13"/>
    </row>
    <row r="39" spans="1:50">
      <c r="A39" s="176"/>
      <c r="B39" s="495" t="s">
        <v>1251</v>
      </c>
      <c r="C39" s="146" t="s">
        <v>1261</v>
      </c>
      <c r="D39" s="138">
        <v>-12845</v>
      </c>
      <c r="E39" s="138">
        <v>56386</v>
      </c>
      <c r="F39" s="138">
        <v>118705</v>
      </c>
      <c r="G39" s="138">
        <v>-90566</v>
      </c>
      <c r="H39" s="138">
        <v>0</v>
      </c>
      <c r="I39" s="139"/>
      <c r="J39" s="52"/>
      <c r="O39" s="13"/>
    </row>
    <row r="40" spans="1:50">
      <c r="A40" s="176"/>
      <c r="B40" s="495" t="s">
        <v>1252</v>
      </c>
      <c r="C40" s="146" t="s">
        <v>1262</v>
      </c>
      <c r="D40" s="138">
        <v>8270</v>
      </c>
      <c r="E40" s="138">
        <v>-244</v>
      </c>
      <c r="F40" s="138">
        <v>-1639</v>
      </c>
      <c r="G40" s="138">
        <v>-15433</v>
      </c>
      <c r="H40" s="138">
        <v>15431.5</v>
      </c>
      <c r="I40" s="139"/>
      <c r="J40" s="52"/>
      <c r="O40" s="13"/>
    </row>
    <row r="41" spans="1:50">
      <c r="A41" s="176"/>
      <c r="B41" s="495" t="s">
        <v>1253</v>
      </c>
      <c r="C41" s="146" t="s">
        <v>1263</v>
      </c>
      <c r="D41" s="138">
        <v>15223</v>
      </c>
      <c r="E41" s="138">
        <v>24630.302936000051</v>
      </c>
      <c r="F41" s="138">
        <v>-9094</v>
      </c>
      <c r="G41" s="138">
        <v>93031</v>
      </c>
      <c r="H41" s="138">
        <v>3620.983239950001</v>
      </c>
      <c r="I41" s="692" t="s">
        <v>1297</v>
      </c>
      <c r="J41" s="52"/>
      <c r="O41" s="13"/>
    </row>
    <row r="42" spans="1:50">
      <c r="A42" s="176"/>
      <c r="B42" s="495" t="s">
        <v>1254</v>
      </c>
      <c r="C42" s="146" t="s">
        <v>1264</v>
      </c>
      <c r="D42" s="138">
        <v>-6762</v>
      </c>
      <c r="E42" s="138">
        <v>-29269</v>
      </c>
      <c r="F42" s="138">
        <v>-27074</v>
      </c>
      <c r="G42" s="138">
        <v>76664</v>
      </c>
      <c r="H42" s="138">
        <v>33761.214717000003</v>
      </c>
      <c r="I42" s="691"/>
      <c r="J42" s="52"/>
      <c r="O42" s="13"/>
    </row>
    <row r="43" spans="1:50">
      <c r="A43" s="176"/>
      <c r="B43" s="495" t="s">
        <v>1255</v>
      </c>
      <c r="C43" s="146" t="s">
        <v>1265</v>
      </c>
      <c r="D43" s="138">
        <v>157966</v>
      </c>
      <c r="E43" s="138">
        <v>475823</v>
      </c>
      <c r="F43" s="138">
        <v>199671</v>
      </c>
      <c r="G43" s="138">
        <v>-49356</v>
      </c>
      <c r="H43" s="138">
        <v>-83492.399999999994</v>
      </c>
      <c r="I43" s="691"/>
      <c r="J43" s="52"/>
      <c r="O43" s="13"/>
    </row>
    <row r="44" spans="1:50">
      <c r="A44" s="176"/>
      <c r="B44" s="495" t="s">
        <v>1256</v>
      </c>
      <c r="C44" s="146" t="s">
        <v>1266</v>
      </c>
      <c r="D44" s="138"/>
      <c r="E44" s="138">
        <v>-6880</v>
      </c>
      <c r="F44" s="138">
        <v>279</v>
      </c>
      <c r="G44" s="138"/>
      <c r="H44" s="138">
        <v>0</v>
      </c>
      <c r="I44" s="693"/>
      <c r="J44" s="52"/>
      <c r="O44" s="13"/>
    </row>
    <row r="45" spans="1:50">
      <c r="A45" s="176"/>
      <c r="B45" s="495" t="s">
        <v>1257</v>
      </c>
      <c r="C45" s="146" t="s">
        <v>1267</v>
      </c>
      <c r="D45" s="138">
        <v>11257</v>
      </c>
      <c r="E45" s="138">
        <v>-11257</v>
      </c>
      <c r="F45" s="138">
        <v>0</v>
      </c>
      <c r="G45" s="138">
        <v>-32000</v>
      </c>
      <c r="H45" s="138">
        <v>0</v>
      </c>
      <c r="I45" s="691"/>
      <c r="J45" s="52"/>
      <c r="O45" s="13"/>
    </row>
    <row r="46" spans="1:50">
      <c r="A46" s="176" t="s">
        <v>533</v>
      </c>
      <c r="B46" s="495" t="s">
        <v>1258</v>
      </c>
      <c r="C46" s="146" t="s">
        <v>1268</v>
      </c>
      <c r="D46" s="138">
        <v>921</v>
      </c>
      <c r="E46" s="138">
        <v>91</v>
      </c>
      <c r="F46" s="138">
        <v>-757</v>
      </c>
      <c r="G46" s="138">
        <v>-79215</v>
      </c>
      <c r="H46" s="138">
        <v>-96610</v>
      </c>
      <c r="I46" s="692" t="s">
        <v>1298</v>
      </c>
      <c r="J46" s="52"/>
      <c r="O46" s="13"/>
      <c r="AX46" s="663" t="str">
        <f>CountryCode &amp; ".T2.F8LIA2.S1311.MNAC." &amp; RefVintage</f>
        <v>HU.T2.F8LIA2.S1311.MNAC.W.2020</v>
      </c>
    </row>
    <row r="47" spans="1:50">
      <c r="A47" s="342"/>
      <c r="B47" s="495"/>
      <c r="C47" s="262"/>
      <c r="D47" s="142"/>
      <c r="E47" s="143"/>
      <c r="F47" s="143"/>
      <c r="G47" s="143"/>
      <c r="H47" s="143"/>
      <c r="I47" s="137"/>
      <c r="J47" s="52"/>
      <c r="O47" s="13"/>
    </row>
    <row r="48" spans="1:50">
      <c r="A48" s="340" t="s">
        <v>211</v>
      </c>
      <c r="B48" s="495" t="s">
        <v>920</v>
      </c>
      <c r="C48" s="263" t="s">
        <v>76</v>
      </c>
      <c r="D48" s="264" t="s">
        <v>1284</v>
      </c>
      <c r="E48" s="264" t="s">
        <v>1284</v>
      </c>
      <c r="F48" s="264" t="s">
        <v>1284</v>
      </c>
      <c r="G48" s="264" t="s">
        <v>1284</v>
      </c>
      <c r="H48" s="264" t="s">
        <v>1284</v>
      </c>
      <c r="I48" s="137"/>
      <c r="J48" s="52"/>
      <c r="O48" s="13"/>
      <c r="AX48" s="663" t="str">
        <f>CountryCode &amp; ".T2.B9_OWB.S1311.MNAC." &amp; RefVintage</f>
        <v>HU.T2.B9_OWB.S1311.MNAC.W.2020</v>
      </c>
    </row>
    <row r="49" spans="1:50">
      <c r="A49" s="340" t="s">
        <v>212</v>
      </c>
      <c r="B49" s="495" t="s">
        <v>921</v>
      </c>
      <c r="C49" s="263" t="s">
        <v>786</v>
      </c>
      <c r="D49" s="264">
        <v>138082.875</v>
      </c>
      <c r="E49" s="264">
        <v>118782</v>
      </c>
      <c r="F49" s="264">
        <v>117331</v>
      </c>
      <c r="G49" s="264">
        <v>195929.47594509934</v>
      </c>
      <c r="H49" s="264">
        <v>26182.992528408766</v>
      </c>
      <c r="I49" s="137"/>
      <c r="J49" s="52"/>
      <c r="O49" s="13"/>
      <c r="AX49" s="663" t="str">
        <f>CountryCode &amp; ".T2.B9_OB.S1311.MNAC." &amp; RefVintage</f>
        <v>HU.T2.B9_OB.S1311.MNAC.W.2020</v>
      </c>
    </row>
    <row r="50" spans="1:50">
      <c r="A50" s="176" t="s">
        <v>213</v>
      </c>
      <c r="B50" s="495" t="s">
        <v>922</v>
      </c>
      <c r="C50" s="146" t="s">
        <v>1269</v>
      </c>
      <c r="D50" s="138">
        <v>147920</v>
      </c>
      <c r="E50" s="138">
        <v>112504</v>
      </c>
      <c r="F50" s="138">
        <v>117219</v>
      </c>
      <c r="G50" s="138">
        <v>218180.96471469934</v>
      </c>
      <c r="H50" s="138">
        <v>9728.5343058154831</v>
      </c>
      <c r="I50" s="139"/>
      <c r="J50" s="52"/>
      <c r="O50" s="13"/>
      <c r="AX50" s="663" t="str">
        <f>CountryCode &amp; ".T2.B9_OB1.S1311.MNAC." &amp; RefVintage</f>
        <v>HU.T2.B9_OB1.S1311.MNAC.W.2020</v>
      </c>
    </row>
    <row r="51" spans="1:50">
      <c r="A51" s="176" t="s">
        <v>214</v>
      </c>
      <c r="B51" s="495" t="s">
        <v>923</v>
      </c>
      <c r="C51" s="146" t="s">
        <v>1270</v>
      </c>
      <c r="D51" s="138">
        <v>-9837.1249999999927</v>
      </c>
      <c r="E51" s="138">
        <v>6278</v>
      </c>
      <c r="F51" s="138">
        <v>112</v>
      </c>
      <c r="G51" s="138">
        <v>-22251.488769600001</v>
      </c>
      <c r="H51" s="138">
        <v>16454.458222593283</v>
      </c>
      <c r="I51" s="139"/>
      <c r="J51" s="52"/>
      <c r="O51" s="13"/>
      <c r="AX51" s="663" t="str">
        <f>CountryCode &amp; ".T2.B9_OB2.S1311.MNAC." &amp; RefVintage</f>
        <v>HU.T2.B9_OB2.S1311.MNAC.W.2020</v>
      </c>
    </row>
    <row r="52" spans="1:50">
      <c r="A52" s="340"/>
      <c r="B52" s="495"/>
      <c r="C52" s="147"/>
      <c r="D52" s="140"/>
      <c r="E52" s="93"/>
      <c r="F52" s="93"/>
      <c r="G52" s="93"/>
      <c r="H52" s="93"/>
      <c r="I52" s="137"/>
      <c r="J52" s="52"/>
      <c r="O52" s="13"/>
    </row>
    <row r="53" spans="1:50">
      <c r="A53" s="340" t="s">
        <v>215</v>
      </c>
      <c r="B53" s="495" t="s">
        <v>924</v>
      </c>
      <c r="C53" s="263" t="s">
        <v>49</v>
      </c>
      <c r="D53" s="264">
        <v>-33292</v>
      </c>
      <c r="E53" s="264">
        <v>-66368</v>
      </c>
      <c r="F53" s="264">
        <v>-174269</v>
      </c>
      <c r="G53" s="264">
        <v>-136202.75</v>
      </c>
      <c r="H53" s="264">
        <v>22396.081929896023</v>
      </c>
      <c r="I53" s="137"/>
      <c r="J53" s="52"/>
      <c r="O53" s="13"/>
      <c r="AX53" s="663" t="str">
        <f>CountryCode &amp; ".T2.OA.S1311.MNAC." &amp; RefVintage</f>
        <v>HU.T2.OA.S1311.MNAC.W.2020</v>
      </c>
    </row>
    <row r="54" spans="1:50">
      <c r="A54" s="176" t="s">
        <v>216</v>
      </c>
      <c r="B54" s="495" t="s">
        <v>925</v>
      </c>
      <c r="C54" s="146" t="s">
        <v>1275</v>
      </c>
      <c r="D54" s="138">
        <v>-30083</v>
      </c>
      <c r="E54" s="138">
        <v>-89693</v>
      </c>
      <c r="F54" s="138">
        <v>-137503</v>
      </c>
      <c r="G54" s="138">
        <v>-83988</v>
      </c>
      <c r="H54" s="138">
        <v>0</v>
      </c>
      <c r="I54" s="139"/>
      <c r="J54" s="52"/>
      <c r="O54" s="13"/>
      <c r="AX54" s="663" t="str">
        <f>CountryCode &amp; ".T2.OA1.S1311.MNAC." &amp; RefVintage</f>
        <v>HU.T2.OA1.S1311.MNAC.W.2020</v>
      </c>
    </row>
    <row r="55" spans="1:50">
      <c r="A55" s="176"/>
      <c r="B55" s="495" t="s">
        <v>926</v>
      </c>
      <c r="C55" s="146" t="s">
        <v>1276</v>
      </c>
      <c r="D55" s="138">
        <v>-4884</v>
      </c>
      <c r="E55" s="138">
        <v>-4762</v>
      </c>
      <c r="F55" s="138">
        <v>-4611</v>
      </c>
      <c r="G55" s="138">
        <v>-4519</v>
      </c>
      <c r="H55" s="138">
        <v>-3649.0704046545184</v>
      </c>
      <c r="I55" s="139"/>
      <c r="J55" s="52"/>
      <c r="O55" s="13"/>
    </row>
    <row r="56" spans="1:50">
      <c r="A56" s="176"/>
      <c r="B56" s="495" t="s">
        <v>927</v>
      </c>
      <c r="C56" s="146" t="s">
        <v>1277</v>
      </c>
      <c r="D56" s="138">
        <v>8430</v>
      </c>
      <c r="E56" s="138">
        <v>22718</v>
      </c>
      <c r="F56" s="138">
        <v>-878</v>
      </c>
      <c r="G56" s="138">
        <v>-20380</v>
      </c>
      <c r="H56" s="138">
        <v>0</v>
      </c>
      <c r="I56" s="139"/>
      <c r="J56" s="52"/>
      <c r="O56" s="13"/>
    </row>
    <row r="57" spans="1:50">
      <c r="A57" s="176"/>
      <c r="B57" s="495" t="s">
        <v>928</v>
      </c>
      <c r="C57" s="146" t="s">
        <v>1278</v>
      </c>
      <c r="D57" s="138">
        <v>9244</v>
      </c>
      <c r="E57" s="138">
        <v>12359</v>
      </c>
      <c r="F57" s="138">
        <v>15653</v>
      </c>
      <c r="G57" s="138">
        <v>19132.25</v>
      </c>
      <c r="H57" s="138">
        <v>22808.152334550541</v>
      </c>
      <c r="I57" s="139"/>
      <c r="J57" s="52"/>
      <c r="O57" s="13"/>
    </row>
    <row r="58" spans="1:50">
      <c r="A58" s="176"/>
      <c r="B58" s="495" t="s">
        <v>929</v>
      </c>
      <c r="C58" s="146" t="s">
        <v>1279</v>
      </c>
      <c r="D58" s="138"/>
      <c r="E58" s="138"/>
      <c r="F58" s="138">
        <v>-41562</v>
      </c>
      <c r="G58" s="138">
        <v>0</v>
      </c>
      <c r="H58" s="138">
        <v>0</v>
      </c>
      <c r="I58" s="139"/>
      <c r="J58" s="52"/>
      <c r="O58" s="13"/>
    </row>
    <row r="59" spans="1:50">
      <c r="A59" s="176" t="s">
        <v>217</v>
      </c>
      <c r="B59" s="495" t="s">
        <v>1271</v>
      </c>
      <c r="C59" s="146" t="s">
        <v>1280</v>
      </c>
      <c r="D59" s="138">
        <v>-8629</v>
      </c>
      <c r="E59" s="138">
        <v>-9651</v>
      </c>
      <c r="F59" s="138">
        <v>-9493</v>
      </c>
      <c r="G59" s="138">
        <v>0</v>
      </c>
      <c r="H59" s="138">
        <v>0</v>
      </c>
      <c r="I59" s="139"/>
      <c r="J59" s="52"/>
      <c r="O59" s="13"/>
      <c r="AX59" s="663" t="str">
        <f>CountryCode &amp; ".T2.OA2.S1311.MNAC." &amp; RefVintage</f>
        <v>HU.T2.OA2.S1311.MNAC.W.2020</v>
      </c>
    </row>
    <row r="60" spans="1:50">
      <c r="A60" s="176" t="s">
        <v>218</v>
      </c>
      <c r="B60" s="495" t="s">
        <v>1272</v>
      </c>
      <c r="C60" s="146" t="s">
        <v>1281</v>
      </c>
      <c r="D60" s="138">
        <v>2630</v>
      </c>
      <c r="E60" s="138">
        <v>2661</v>
      </c>
      <c r="F60" s="138">
        <v>4125</v>
      </c>
      <c r="G60" s="138">
        <v>15892</v>
      </c>
      <c r="H60" s="138">
        <v>3237</v>
      </c>
      <c r="I60" s="139"/>
      <c r="J60" s="52"/>
      <c r="O60" s="13"/>
      <c r="AX60" s="663" t="str">
        <f>CountryCode &amp; ".T2.OA3.S1311.MNAC." &amp; RefVintage</f>
        <v>HU.T2.OA3.S1311.MNAC.W.2020</v>
      </c>
    </row>
    <row r="61" spans="1:50">
      <c r="A61" s="176" t="s">
        <v>219</v>
      </c>
      <c r="B61" s="495" t="s">
        <v>1273</v>
      </c>
      <c r="C61" s="146" t="s">
        <v>1282</v>
      </c>
      <c r="D61" s="138">
        <v>-10000</v>
      </c>
      <c r="E61" s="138"/>
      <c r="F61" s="138"/>
      <c r="G61" s="138"/>
      <c r="H61" s="138"/>
      <c r="I61" s="139"/>
      <c r="J61" s="52"/>
      <c r="O61" s="13"/>
      <c r="AX61" s="663" t="str">
        <f>CountryCode &amp; ".T2.OA4.S1311.MNAC." &amp; RefVintage</f>
        <v>HU.T2.OA4.S1311.MNAC.W.2020</v>
      </c>
    </row>
    <row r="62" spans="1:50">
      <c r="A62" s="176" t="s">
        <v>220</v>
      </c>
      <c r="B62" s="495" t="s">
        <v>1274</v>
      </c>
      <c r="C62" s="146" t="s">
        <v>1283</v>
      </c>
      <c r="D62" s="138"/>
      <c r="E62" s="138"/>
      <c r="F62" s="138"/>
      <c r="G62" s="138">
        <v>-62340</v>
      </c>
      <c r="H62" s="138"/>
      <c r="I62" s="139"/>
      <c r="J62" s="52"/>
      <c r="O62" s="13"/>
      <c r="AX62" s="663" t="str">
        <f>CountryCode &amp; ".T2.OA5.S1311.MNAC." &amp; RefVintage</f>
        <v>HU.T2.OA5.S1311.MNAC.W.2020</v>
      </c>
    </row>
    <row r="63" spans="1:50" ht="16.5" thickBot="1">
      <c r="A63" s="340"/>
      <c r="B63" s="596"/>
      <c r="C63" s="179"/>
      <c r="D63" s="144"/>
      <c r="E63" s="145"/>
      <c r="F63" s="145"/>
      <c r="G63" s="145"/>
      <c r="H63" s="145"/>
      <c r="I63" s="3"/>
      <c r="J63" s="52"/>
      <c r="O63" s="13"/>
    </row>
    <row r="64" spans="1:50" ht="17.25" thickTop="1" thickBot="1">
      <c r="A64" s="340" t="s">
        <v>221</v>
      </c>
      <c r="B64" s="597" t="s">
        <v>930</v>
      </c>
      <c r="C64" s="374" t="s">
        <v>770</v>
      </c>
      <c r="D64" s="91">
        <v>-717912.90376199991</v>
      </c>
      <c r="E64" s="91">
        <v>-938544.93635700131</v>
      </c>
      <c r="F64" s="91">
        <v>-1019557</v>
      </c>
      <c r="G64" s="91">
        <v>-798960.30976189848</v>
      </c>
      <c r="H64" s="92">
        <v>-1196202.6213459822</v>
      </c>
      <c r="I64" s="4"/>
      <c r="J64" s="51"/>
      <c r="O64" s="13"/>
      <c r="AX64" s="663" t="str">
        <f>CountryCode &amp; ".T2.B9.S1311.MNAC." &amp; RefVintage</f>
        <v>HU.T2.B9.S1311.MNAC.W.2020</v>
      </c>
    </row>
    <row r="65" spans="1:50" ht="16.5" thickTop="1">
      <c r="A65" s="292"/>
      <c r="B65" s="338"/>
      <c r="C65" s="375" t="s">
        <v>471</v>
      </c>
      <c r="D65" s="20"/>
      <c r="E65" s="20"/>
      <c r="F65" s="20"/>
      <c r="G65" s="30"/>
      <c r="H65" s="226"/>
      <c r="I65" s="20"/>
      <c r="J65" s="52"/>
      <c r="K65" s="13"/>
    </row>
    <row r="66" spans="1:50" ht="9" customHeight="1">
      <c r="A66" s="292"/>
      <c r="B66" s="338"/>
      <c r="C66" s="181"/>
      <c r="D66" s="20"/>
      <c r="E66" s="20"/>
      <c r="F66" s="20"/>
      <c r="G66" s="20"/>
      <c r="H66" s="226"/>
      <c r="I66" s="20"/>
      <c r="J66" s="52"/>
      <c r="K66" s="13"/>
    </row>
    <row r="67" spans="1:50" s="23" customFormat="1">
      <c r="A67" s="292"/>
      <c r="B67" s="338"/>
      <c r="C67" s="376" t="s">
        <v>90</v>
      </c>
      <c r="D67" s="377"/>
      <c r="E67" s="268"/>
      <c r="F67" s="20"/>
      <c r="G67" s="20"/>
      <c r="H67" s="226"/>
      <c r="I67" s="20"/>
      <c r="J67" s="52"/>
      <c r="K67" s="13"/>
      <c r="AX67" s="663"/>
    </row>
    <row r="68" spans="1:50" ht="26.25">
      <c r="A68" s="292"/>
      <c r="B68" s="338"/>
      <c r="C68" s="272" t="s">
        <v>93</v>
      </c>
      <c r="D68" s="268"/>
      <c r="E68" s="268"/>
      <c r="F68" s="20"/>
      <c r="G68" s="171"/>
      <c r="H68" s="226"/>
      <c r="I68" s="20"/>
      <c r="J68" s="52"/>
      <c r="K68" s="13"/>
    </row>
    <row r="69" spans="1:50" ht="12" customHeight="1" thickBot="1">
      <c r="A69" s="182"/>
      <c r="B69" s="254"/>
      <c r="C69" s="183"/>
      <c r="D69" s="53"/>
      <c r="E69" s="53"/>
      <c r="F69" s="53"/>
      <c r="G69" s="53"/>
      <c r="H69" s="227"/>
      <c r="I69" s="53"/>
      <c r="J69" s="54"/>
      <c r="L69" s="13"/>
    </row>
    <row r="70" spans="1:50" ht="16.5" thickTop="1">
      <c r="D70" s="55"/>
    </row>
    <row r="71" spans="1:50">
      <c r="C71" s="56"/>
    </row>
    <row r="72" spans="1:50" ht="15">
      <c r="C72" s="239" t="s">
        <v>122</v>
      </c>
      <c r="D72" s="701" t="str">
        <f>IF(COUNTA(D8:H8,D11:H18,D22:H22,D26:H26,D28:H28,D36:H36,D48:H49,D53:H53,D64:H64)/85*100=100,"OK - Table 2A is fully completed","WARNING - Table 2A is not fully completed, please fill in figure, L, M or 0")</f>
        <v>OK - Table 2A is fully completed</v>
      </c>
      <c r="E72" s="701"/>
      <c r="F72" s="701"/>
      <c r="G72" s="701"/>
      <c r="H72" s="701"/>
      <c r="I72" s="378"/>
      <c r="J72" s="241"/>
    </row>
    <row r="73" spans="1:50">
      <c r="C73" s="242" t="s">
        <v>123</v>
      </c>
      <c r="D73" s="243"/>
      <c r="E73" s="243"/>
      <c r="F73" s="243"/>
      <c r="G73" s="243"/>
      <c r="H73" s="379"/>
      <c r="I73" s="243"/>
      <c r="J73" s="244"/>
    </row>
    <row r="74" spans="1:50" ht="25.5" customHeight="1">
      <c r="C74" s="380" t="s">
        <v>537</v>
      </c>
      <c r="D74" s="381">
        <f>IF(D64="M",0,D64)-IF(D8="M",0,D8)-IF(D11="M",0,D11)-IF(D22="M",0,D22)-IF(D26="M",0,D26)-IF(D28="M",0,D28)-IF(D36="M",0,D36)-IF(D48="M",0,D48)-IF(D49="M",0,D49)-IF(D53="M",0,D53)</f>
        <v>-5.8207660913467407E-11</v>
      </c>
      <c r="E74" s="381">
        <f>IF(E64="M",0,E64)-IF(E8="M",0,E8)-IF(E11="M",0,E11)-IF(E22="M",0,E22)-IF(E26="M",0,E26)-IF(E28="M",0,E28)-IF(E36="M",0,E36)-IF(E48="M",0,E48)-IF(E49="M",0,E49)-IF(E53="M",0,E53)</f>
        <v>-2.3283064365386963E-10</v>
      </c>
      <c r="F74" s="381">
        <f>IF(F64="M",0,F64)-IF(F8="M",0,F8)-IF(F11="M",0,F11)-IF(F22="M",0,F22)-IF(F26="M",0,F26)-IF(F28="M",0,F28)-IF(F36="M",0,F36)-IF(F48="M",0,F48)-IF(F49="M",0,F49)-IF(F53="M",0,F53)</f>
        <v>0</v>
      </c>
      <c r="G74" s="381">
        <f>IF(G64="M",0,G64)-IF(G8="M",0,G8)-IF(G11="M",0,G11)-IF(G22="M",0,G22)-IF(G26="M",0,G26)-IF(G28="M",0,G28)-IF(G36="M",0,G36)-IF(G48="M",0,G48)-IF(G49="M",0,G49)-IF(G53="M",0,G53)</f>
        <v>0</v>
      </c>
      <c r="H74" s="382">
        <f>IF(H64="M",0,H64)-IF(H8="M",0,H8)-IF(H11="M",0,H11)-IF(H22="M",0,H22)-IF(H26="M",0,H26)-IF(H28="M",0,H28)-IF(H36="M",0,H36)-IF(H48="M",0,H48)-IF(H49="M",0,H49)-IF(H53="M",0,H53)</f>
        <v>3.2741809263825417E-11</v>
      </c>
      <c r="I74" s="243"/>
      <c r="J74" s="244"/>
    </row>
    <row r="75" spans="1:50">
      <c r="C75" s="380" t="s">
        <v>127</v>
      </c>
      <c r="D75" s="381">
        <f>IF(D11="M",0,D11)-IF(D12="M",0,D12)-IF(D13="M",0,D13)-IF(D14="M",0,D14)-IF(D15="M",0,D15)-IF(D16="M",0,D16)</f>
        <v>0</v>
      </c>
      <c r="E75" s="381">
        <f>IF(E11="M",0,E11)-IF(E12="M",0,E12)-IF(E13="M",0,E13)-IF(E14="M",0,E14)-IF(E15="M",0,E15)-IF(E16="M",0,E16)</f>
        <v>0</v>
      </c>
      <c r="F75" s="381">
        <f>IF(F11="M",0,F11)-IF(F12="M",0,F12)-IF(F13="M",0,F13)-IF(F14="M",0,F14)-IF(F15="M",0,F15)-IF(F16="M",0,F16)</f>
        <v>0</v>
      </c>
      <c r="G75" s="381">
        <f>IF(G11="M",0,G11)-IF(G12="M",0,G12)-IF(G13="M",0,G13)-IF(G14="M",0,G14)-IF(G15="M",0,G15)-IF(G16="M",0,G16)</f>
        <v>0</v>
      </c>
      <c r="H75" s="382">
        <f>IF(H11="M",0,H11)-IF(H12="M",0,H12)-IF(H13="M",0,H13)-IF(H14="M",0,H14)-IF(H15="M",0,H15)-IF(H16="M",0,H16)</f>
        <v>0</v>
      </c>
      <c r="I75" s="243"/>
      <c r="J75" s="244"/>
    </row>
    <row r="76" spans="1:50">
      <c r="C76" s="380" t="s">
        <v>128</v>
      </c>
      <c r="D76" s="381">
        <f>D53-SUM(D54:D63)</f>
        <v>0</v>
      </c>
      <c r="E76" s="381">
        <f>E53-SUM(E54:E63)</f>
        <v>0</v>
      </c>
      <c r="F76" s="381">
        <f>F53-SUM(F54:F63)</f>
        <v>0</v>
      </c>
      <c r="G76" s="381">
        <f>G53-SUM(G54:G63)</f>
        <v>0</v>
      </c>
      <c r="H76" s="382">
        <f>H53-SUM(H54:H63)</f>
        <v>0</v>
      </c>
      <c r="I76" s="243"/>
      <c r="J76" s="244"/>
    </row>
    <row r="77" spans="1:50">
      <c r="A77" s="24"/>
      <c r="C77" s="383" t="s">
        <v>129</v>
      </c>
      <c r="D77" s="246"/>
      <c r="E77" s="246"/>
      <c r="F77" s="246"/>
      <c r="G77" s="246"/>
      <c r="H77" s="384"/>
      <c r="I77" s="243"/>
      <c r="J77" s="244"/>
    </row>
    <row r="78" spans="1:50">
      <c r="A78" s="24"/>
      <c r="C78" s="385" t="s">
        <v>130</v>
      </c>
      <c r="D78" s="249">
        <f>IF('Table 1'!E11="M",0,'Table 1'!E11)-IF('Table 2A'!D64="M",0,'Table 2A'!D64)</f>
        <v>0</v>
      </c>
      <c r="E78" s="249">
        <f>IF('Table 1'!F11="M",0,'Table 1'!F11)-IF('Table 2A'!E64="M",0,'Table 2A'!E64)</f>
        <v>0</v>
      </c>
      <c r="F78" s="249">
        <f>IF('Table 1'!G11="M",0,'Table 1'!G11)-IF('Table 2A'!F64="M",0,'Table 2A'!F64)</f>
        <v>0</v>
      </c>
      <c r="G78" s="249">
        <f>IF('Table 1'!H11="M",0,'Table 1'!H11)-IF('Table 2A'!G64="M",0,'Table 2A'!G64)</f>
        <v>0</v>
      </c>
      <c r="H78" s="386">
        <f>IF('Table 1'!I11="M",0,'Table 1'!I11)-IF('Table 2A'!H64="M",0,'Table 2A'!H64)</f>
        <v>0</v>
      </c>
      <c r="I78" s="387"/>
      <c r="J78" s="388"/>
    </row>
    <row r="79" spans="1:50">
      <c r="A79" s="24"/>
    </row>
    <row r="80" spans="1:50">
      <c r="A80" s="24"/>
    </row>
  </sheetData>
  <sheetProtection algorithmName="SHA-512" hashValue="0cvUjV3R4j6AMnq9gp5eOI9mGncSyzuGp+JDQpGfl+j4P2MGcW6EU9M3pXVtF1CmyyrU8tgIr8tWobHUMBIw9g==" saltValue="FoB7oo7Xx5DvB9nBgndydg==" spinCount="100000" sheet="1" objects="1" formatColumns="0" formatRows="0" insertRows="0" insertHyperlinks="0" deleteRows="0"/>
  <mergeCells count="1">
    <mergeCell ref="D72:H72"/>
  </mergeCells>
  <phoneticPr fontId="36" type="noConversion"/>
  <conditionalFormatting sqref="D72:H72">
    <cfRule type="expression" dxfId="21" priority="36" stopIfTrue="1">
      <formula>COUNTA(D8:H8,D11:H18,D22:H22,D26:H26,D28:H28,D36:H36,D48:H49,D53:H53,D64:H64)/85*100&lt;&gt;100</formula>
    </cfRule>
  </conditionalFormatting>
  <conditionalFormatting sqref="D8:H8 D11:H18 D22:H22 D26:H26 D28:H28 D36:H36 D48:H49 D53:H53 D64:H64">
    <cfRule type="cellIs" dxfId="20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B25" colorId="22" zoomScaleNormal="100" zoomScaleSheetLayoutView="80" workbookViewId="0">
      <selection activeCell="F21" sqref="F21"/>
    </sheetView>
  </sheetViews>
  <sheetFormatPr defaultColWidth="9.77734375" defaultRowHeight="15.75"/>
  <cols>
    <col min="1" max="1" width="34.77734375" style="20" hidden="1" customWidth="1"/>
    <col min="2" max="2" width="41" style="20" bestFit="1" customWidth="1"/>
    <col min="3" max="3" width="63.441406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1.664062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3"/>
    <col min="51" max="16384" width="9.77734375" style="10"/>
  </cols>
  <sheetData>
    <row r="1" spans="1:50" ht="18">
      <c r="A1" s="334"/>
      <c r="B1" s="334"/>
      <c r="C1" s="172" t="s">
        <v>795</v>
      </c>
      <c r="D1" s="271"/>
      <c r="E1" s="333"/>
      <c r="F1" s="333"/>
      <c r="G1" s="333"/>
      <c r="H1" s="344"/>
      <c r="L1" s="267" t="s">
        <v>452</v>
      </c>
      <c r="M1" s="267"/>
      <c r="N1" s="517">
        <v>3</v>
      </c>
      <c r="O1" s="517">
        <v>4</v>
      </c>
      <c r="P1" s="517">
        <v>5</v>
      </c>
      <c r="Q1" s="517">
        <v>6</v>
      </c>
      <c r="R1" s="517">
        <v>7</v>
      </c>
    </row>
    <row r="2" spans="1:50" ht="11.25" customHeight="1" thickBot="1">
      <c r="A2" s="334"/>
      <c r="B2" s="334"/>
      <c r="C2" s="173"/>
      <c r="D2" s="346"/>
      <c r="E2" s="333"/>
      <c r="F2" s="333"/>
      <c r="G2" s="333"/>
      <c r="H2" s="344"/>
      <c r="K2" s="13"/>
      <c r="L2" s="267" t="s">
        <v>453</v>
      </c>
      <c r="M2" s="333"/>
      <c r="N2" s="684" t="s">
        <v>1230</v>
      </c>
    </row>
    <row r="3" spans="1:50" ht="16.5" thickTop="1">
      <c r="A3" s="336"/>
      <c r="B3" s="402"/>
      <c r="C3" s="175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6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7"/>
      <c r="I4" s="57"/>
      <c r="J4" s="45"/>
      <c r="L4" s="267" t="s">
        <v>455</v>
      </c>
      <c r="M4" s="333"/>
      <c r="O4" s="13"/>
    </row>
    <row r="5" spans="1:50">
      <c r="A5" s="282"/>
      <c r="B5" s="403" t="s">
        <v>485</v>
      </c>
      <c r="C5" s="410" t="s">
        <v>70</v>
      </c>
      <c r="D5" s="354">
        <f>'Table 1'!E5</f>
        <v>2016</v>
      </c>
      <c r="E5" s="354">
        <f>'Table 1'!F5</f>
        <v>2017</v>
      </c>
      <c r="F5" s="354">
        <f>'Table 1'!G5</f>
        <v>2018</v>
      </c>
      <c r="G5" s="354">
        <f>'Table 1'!H5</f>
        <v>2019</v>
      </c>
      <c r="H5" s="354">
        <f>'Table 1'!I5</f>
        <v>2020</v>
      </c>
      <c r="I5" s="58"/>
      <c r="J5" s="45"/>
      <c r="O5" s="13"/>
    </row>
    <row r="6" spans="1:50">
      <c r="A6" s="282"/>
      <c r="B6" s="338"/>
      <c r="C6" s="286" t="str">
        <f>'Cover page'!E14</f>
        <v>Date: 31/03/2020</v>
      </c>
      <c r="D6" s="47"/>
      <c r="E6" s="47"/>
      <c r="F6" s="47"/>
      <c r="G6" s="48"/>
      <c r="H6" s="209"/>
      <c r="I6" s="49"/>
      <c r="J6" s="45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45"/>
      <c r="O7" s="13"/>
    </row>
    <row r="8" spans="1:50" ht="17.25" thickTop="1" thickBot="1">
      <c r="A8" s="340" t="s">
        <v>222</v>
      </c>
      <c r="B8" s="495" t="s">
        <v>931</v>
      </c>
      <c r="C8" s="368" t="s">
        <v>50</v>
      </c>
      <c r="D8" s="89" t="s">
        <v>1284</v>
      </c>
      <c r="E8" s="90" t="s">
        <v>1284</v>
      </c>
      <c r="F8" s="90" t="s">
        <v>1284</v>
      </c>
      <c r="G8" s="90" t="s">
        <v>1284</v>
      </c>
      <c r="H8" s="401" t="s">
        <v>1284</v>
      </c>
      <c r="I8" s="11"/>
      <c r="J8" s="51"/>
      <c r="O8" s="13"/>
      <c r="AX8" s="663" t="str">
        <f>CountryCode &amp; ".T2.WB.S1312.MNAC." &amp; RefVintage</f>
        <v>HU.T2.WB.S1312.MNAC.W.2020</v>
      </c>
    </row>
    <row r="9" spans="1:50" ht="16.5" thickTop="1">
      <c r="A9" s="340"/>
      <c r="B9" s="598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397"/>
      <c r="I9" s="149"/>
      <c r="J9" s="52"/>
      <c r="O9" s="13"/>
    </row>
    <row r="10" spans="1:50" ht="11.25" customHeight="1">
      <c r="A10" s="340"/>
      <c r="B10" s="598"/>
      <c r="C10" s="177"/>
      <c r="D10" s="680">
        <f>IFERROR(VLOOKUP(D9,StatusTable,2,FALSE), -1)</f>
        <v>10</v>
      </c>
      <c r="E10" s="681">
        <f>IFERROR(VLOOKUP(E9,StatusTable,2,FALSE), -1)</f>
        <v>10</v>
      </c>
      <c r="F10" s="681">
        <f>IFERROR(VLOOKUP(F9,StatusTable,2,FALSE), -1)</f>
        <v>10</v>
      </c>
      <c r="G10" s="681">
        <f>IFERROR(VLOOKUP(G9,StatusTable,2,FALSE), -1)</f>
        <v>10</v>
      </c>
      <c r="H10" s="681"/>
      <c r="I10" s="135"/>
      <c r="J10" s="52"/>
      <c r="O10" s="13"/>
      <c r="AX10" s="663" t="str">
        <f>CountryCode &amp; ".T2.WB_STATUS.S1312.MNAC." &amp; RefVintage</f>
        <v>HU.T2.WB_STATUS.S1312.MNAC.W.2020</v>
      </c>
    </row>
    <row r="11" spans="1:50">
      <c r="A11" s="340" t="s">
        <v>223</v>
      </c>
      <c r="B11" s="495" t="s">
        <v>932</v>
      </c>
      <c r="C11" s="370" t="s">
        <v>92</v>
      </c>
      <c r="D11" s="136" t="s">
        <v>1284</v>
      </c>
      <c r="E11" s="136" t="s">
        <v>1284</v>
      </c>
      <c r="F11" s="136" t="s">
        <v>1284</v>
      </c>
      <c r="G11" s="136" t="s">
        <v>1284</v>
      </c>
      <c r="H11" s="398" t="s">
        <v>1284</v>
      </c>
      <c r="I11" s="137"/>
      <c r="J11" s="52"/>
      <c r="O11" s="13"/>
      <c r="AX11" s="663" t="str">
        <f>CountryCode &amp; ".T2.FT.S1312.MNAC." &amp; RefVintage</f>
        <v>HU.T2.FT.S1312.MNAC.W.2020</v>
      </c>
    </row>
    <row r="12" spans="1:50">
      <c r="A12" s="340" t="s">
        <v>224</v>
      </c>
      <c r="B12" s="495" t="s">
        <v>933</v>
      </c>
      <c r="C12" s="371" t="s">
        <v>53</v>
      </c>
      <c r="D12" s="136" t="s">
        <v>1284</v>
      </c>
      <c r="E12" s="136" t="s">
        <v>1284</v>
      </c>
      <c r="F12" s="136" t="s">
        <v>1284</v>
      </c>
      <c r="G12" s="136" t="s">
        <v>1284</v>
      </c>
      <c r="H12" s="398" t="s">
        <v>1284</v>
      </c>
      <c r="I12" s="137"/>
      <c r="J12" s="52"/>
      <c r="O12" s="13"/>
      <c r="AX12" s="663" t="str">
        <f>CountryCode &amp; ".T2.F4.S1312.MNAC." &amp; RefVintage</f>
        <v>HU.T2.F4.S1312.MNAC.W.2020</v>
      </c>
    </row>
    <row r="13" spans="1:50">
      <c r="A13" s="340" t="s">
        <v>225</v>
      </c>
      <c r="B13" s="495" t="s">
        <v>934</v>
      </c>
      <c r="C13" s="372" t="s">
        <v>54</v>
      </c>
      <c r="D13" s="136" t="s">
        <v>1284</v>
      </c>
      <c r="E13" s="136" t="s">
        <v>1284</v>
      </c>
      <c r="F13" s="136" t="s">
        <v>1284</v>
      </c>
      <c r="G13" s="136" t="s">
        <v>1284</v>
      </c>
      <c r="H13" s="398" t="s">
        <v>1284</v>
      </c>
      <c r="I13" s="137"/>
      <c r="J13" s="52"/>
      <c r="O13" s="13"/>
      <c r="AX13" s="663" t="str">
        <f>CountryCode &amp; ".T2.F5.S1312.MNAC." &amp; RefVintage</f>
        <v>HU.T2.F5.S1312.MNAC.W.2020</v>
      </c>
    </row>
    <row r="14" spans="1:50">
      <c r="A14" s="340" t="s">
        <v>226</v>
      </c>
      <c r="B14" s="495" t="s">
        <v>935</v>
      </c>
      <c r="C14" s="372" t="s">
        <v>35</v>
      </c>
      <c r="D14" s="136" t="s">
        <v>1284</v>
      </c>
      <c r="E14" s="136" t="s">
        <v>1284</v>
      </c>
      <c r="F14" s="136" t="s">
        <v>1284</v>
      </c>
      <c r="G14" s="136" t="s">
        <v>1284</v>
      </c>
      <c r="H14" s="398" t="s">
        <v>1284</v>
      </c>
      <c r="I14" s="137"/>
      <c r="J14" s="52"/>
      <c r="O14" s="13"/>
      <c r="AX14" s="663" t="str">
        <f>CountryCode &amp; ".T2.OFT.S1312.MNAC." &amp; RefVintage</f>
        <v>HU.T2.OFT.S1312.MNAC.W.2020</v>
      </c>
    </row>
    <row r="15" spans="1:50" ht="16.5" thickBot="1">
      <c r="A15" s="340" t="s">
        <v>227</v>
      </c>
      <c r="B15" s="495" t="s">
        <v>936</v>
      </c>
      <c r="C15" s="373" t="s">
        <v>512</v>
      </c>
      <c r="D15" s="136" t="s">
        <v>1284</v>
      </c>
      <c r="E15" s="136" t="s">
        <v>1284</v>
      </c>
      <c r="F15" s="136" t="s">
        <v>1284</v>
      </c>
      <c r="G15" s="136" t="s">
        <v>1284</v>
      </c>
      <c r="H15" s="398" t="s">
        <v>1284</v>
      </c>
      <c r="I15" s="137"/>
      <c r="J15" s="52"/>
      <c r="O15" s="13"/>
      <c r="AX15" s="663" t="str">
        <f>CountryCode &amp; ".T2.OFTDL.S1312.MNAC." &amp; RefVintage</f>
        <v>HU.T2.OFTDL.S1312.MNAC.W.2020</v>
      </c>
    </row>
    <row r="16" spans="1:50" ht="16.5" thickBot="1">
      <c r="A16" s="341" t="s">
        <v>487</v>
      </c>
      <c r="B16" s="495" t="s">
        <v>937</v>
      </c>
      <c r="C16" s="265" t="s">
        <v>513</v>
      </c>
      <c r="D16" s="136" t="s">
        <v>1284</v>
      </c>
      <c r="E16" s="136" t="s">
        <v>1284</v>
      </c>
      <c r="F16" s="136" t="s">
        <v>1284</v>
      </c>
      <c r="G16" s="136" t="s">
        <v>1284</v>
      </c>
      <c r="H16" s="398" t="s">
        <v>1284</v>
      </c>
      <c r="I16" s="137"/>
      <c r="J16" s="52"/>
      <c r="O16" s="13"/>
      <c r="AX16" s="663" t="str">
        <f>CountryCode &amp; ".T2.F71K.S1312.MNAC." &amp; RefVintage</f>
        <v>HU.T2.F71K.S1312.MNAC.W.2020</v>
      </c>
    </row>
    <row r="17" spans="1:50">
      <c r="A17" s="176" t="s">
        <v>228</v>
      </c>
      <c r="B17" s="495" t="s">
        <v>938</v>
      </c>
      <c r="C17" s="147" t="s">
        <v>514</v>
      </c>
      <c r="D17" s="148"/>
      <c r="E17" s="148"/>
      <c r="F17" s="148"/>
      <c r="G17" s="148"/>
      <c r="H17" s="398"/>
      <c r="I17" s="139"/>
      <c r="J17" s="52"/>
      <c r="O17" s="13"/>
      <c r="AX17" s="663" t="str">
        <f>CountryCode &amp; ".T2.OFT1.S1312.MNAC." &amp; RefVintage</f>
        <v>HU.T2.OFT1.S1312.MNAC.W.2020</v>
      </c>
    </row>
    <row r="18" spans="1:50">
      <c r="A18" s="176" t="s">
        <v>229</v>
      </c>
      <c r="B18" s="495" t="s">
        <v>939</v>
      </c>
      <c r="C18" s="147" t="s">
        <v>515</v>
      </c>
      <c r="D18" s="148"/>
      <c r="E18" s="148"/>
      <c r="F18" s="148"/>
      <c r="G18" s="148"/>
      <c r="H18" s="398"/>
      <c r="I18" s="139"/>
      <c r="J18" s="52"/>
      <c r="O18" s="13"/>
      <c r="AX18" s="663" t="str">
        <f>CountryCode &amp; ".T2.OFT2.S1312.MNAC." &amp; RefVintage</f>
        <v>HU.T2.OFT2.S1312.MNAC.W.2020</v>
      </c>
    </row>
    <row r="19" spans="1:50">
      <c r="A19" s="340"/>
      <c r="B19" s="598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230</v>
      </c>
      <c r="B20" s="495" t="s">
        <v>958</v>
      </c>
      <c r="C20" s="370" t="s">
        <v>121</v>
      </c>
      <c r="D20" s="150" t="s">
        <v>1284</v>
      </c>
      <c r="E20" s="150" t="s">
        <v>1284</v>
      </c>
      <c r="F20" s="150" t="s">
        <v>1284</v>
      </c>
      <c r="G20" s="150" t="s">
        <v>1284</v>
      </c>
      <c r="H20" s="399" t="s">
        <v>1284</v>
      </c>
      <c r="I20" s="137"/>
      <c r="J20" s="52"/>
      <c r="O20" s="13"/>
      <c r="AX20" s="663" t="str">
        <f>CountryCode &amp; ".T2.ONFT.S1312.MNAC." &amp; RefVintage</f>
        <v>HU.T2.ONFT.S1312.MNAC.W.2020</v>
      </c>
    </row>
    <row r="21" spans="1:50">
      <c r="A21" s="176" t="s">
        <v>231</v>
      </c>
      <c r="B21" s="495" t="s">
        <v>959</v>
      </c>
      <c r="C21" s="147" t="s">
        <v>71</v>
      </c>
      <c r="D21" s="148"/>
      <c r="E21" s="148"/>
      <c r="F21" s="148"/>
      <c r="G21" s="148"/>
      <c r="H21" s="398"/>
      <c r="I21" s="139"/>
      <c r="J21" s="52"/>
      <c r="O21" s="13"/>
      <c r="AX21" s="663" t="str">
        <f>CountryCode &amp; ".T2.ONFT1.S1312.MNAC." &amp; RefVintage</f>
        <v>HU.T2.ONFT1.S1312.MNAC.W.2020</v>
      </c>
    </row>
    <row r="22" spans="1:50">
      <c r="A22" s="176" t="s">
        <v>232</v>
      </c>
      <c r="B22" s="495" t="s">
        <v>960</v>
      </c>
      <c r="C22" s="147" t="s">
        <v>72</v>
      </c>
      <c r="D22" s="148"/>
      <c r="E22" s="148"/>
      <c r="F22" s="148"/>
      <c r="G22" s="148"/>
      <c r="H22" s="398"/>
      <c r="I22" s="139"/>
      <c r="J22" s="52"/>
      <c r="O22" s="13"/>
      <c r="AX22" s="663" t="str">
        <f>CountryCode &amp; ".T2.ONFT2.S1312.MNAC." &amp; RefVintage</f>
        <v>HU.T2.ONFT2.S1312.MNAC.W.2020</v>
      </c>
    </row>
    <row r="23" spans="1:50">
      <c r="A23" s="417"/>
      <c r="B23" s="495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233</v>
      </c>
      <c r="B24" s="495" t="s">
        <v>967</v>
      </c>
      <c r="C24" s="263" t="s">
        <v>470</v>
      </c>
      <c r="D24" s="150" t="s">
        <v>1284</v>
      </c>
      <c r="E24" s="150" t="s">
        <v>1284</v>
      </c>
      <c r="F24" s="150" t="s">
        <v>1284</v>
      </c>
      <c r="G24" s="150" t="s">
        <v>1284</v>
      </c>
      <c r="H24" s="399" t="s">
        <v>1284</v>
      </c>
      <c r="I24" s="137"/>
      <c r="J24" s="52"/>
      <c r="O24" s="13"/>
      <c r="AX24" s="663" t="str">
        <f>CountryCode &amp; ".T2.D41DIF.S1312.MNAC." &amp; RefVintage</f>
        <v>HU.T2.D41DIF.S1312.MNAC.W.2020</v>
      </c>
    </row>
    <row r="25" spans="1:50">
      <c r="A25" s="340"/>
      <c r="B25" s="495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538</v>
      </c>
      <c r="B26" s="495" t="s">
        <v>970</v>
      </c>
      <c r="C26" s="370" t="s">
        <v>48</v>
      </c>
      <c r="D26" s="150" t="s">
        <v>1284</v>
      </c>
      <c r="E26" s="150" t="s">
        <v>1284</v>
      </c>
      <c r="F26" s="150" t="s">
        <v>1284</v>
      </c>
      <c r="G26" s="150" t="s">
        <v>1284</v>
      </c>
      <c r="H26" s="399" t="s">
        <v>1284</v>
      </c>
      <c r="I26" s="137"/>
      <c r="J26" s="52"/>
      <c r="O26" s="13"/>
      <c r="AX26" s="663" t="str">
        <f>CountryCode &amp; ".T2.F8ASS.S1312.MNAC." &amp; RefVintage</f>
        <v>HU.T2.F8ASS.S1312.MNAC.W.2020</v>
      </c>
    </row>
    <row r="27" spans="1:50">
      <c r="A27" s="176" t="s">
        <v>539</v>
      </c>
      <c r="B27" s="495" t="s">
        <v>971</v>
      </c>
      <c r="C27" s="147" t="s">
        <v>71</v>
      </c>
      <c r="D27" s="148"/>
      <c r="E27" s="148"/>
      <c r="F27" s="148"/>
      <c r="G27" s="148"/>
      <c r="H27" s="398"/>
      <c r="I27" s="139"/>
      <c r="J27" s="52"/>
      <c r="O27" s="13"/>
      <c r="AX27" s="663" t="str">
        <f>CountryCode &amp; ".T2.F8ASS1.S1312.MNAC." &amp; RefVintage</f>
        <v>HU.T2.F8ASS1.S1312.MNAC.W.2020</v>
      </c>
    </row>
    <row r="28" spans="1:50">
      <c r="A28" s="176" t="s">
        <v>540</v>
      </c>
      <c r="B28" s="495" t="s">
        <v>972</v>
      </c>
      <c r="C28" s="147" t="s">
        <v>72</v>
      </c>
      <c r="D28" s="148"/>
      <c r="E28" s="148"/>
      <c r="F28" s="148"/>
      <c r="G28" s="148"/>
      <c r="H28" s="398"/>
      <c r="I28" s="139"/>
      <c r="J28" s="52"/>
      <c r="O28" s="13"/>
      <c r="AX28" s="663" t="str">
        <f>CountryCode &amp; ".T2.F8ASS2.S1312.MNAC." &amp; RefVintage</f>
        <v>HU.T2.F8ASS2.S1312.MNAC.W.2020</v>
      </c>
    </row>
    <row r="29" spans="1:50">
      <c r="A29" s="340" t="s">
        <v>541</v>
      </c>
      <c r="B29" s="495" t="s">
        <v>979</v>
      </c>
      <c r="C29" s="370" t="s">
        <v>47</v>
      </c>
      <c r="D29" s="150" t="s">
        <v>1284</v>
      </c>
      <c r="E29" s="150" t="s">
        <v>1284</v>
      </c>
      <c r="F29" s="150" t="s">
        <v>1284</v>
      </c>
      <c r="G29" s="150" t="s">
        <v>1284</v>
      </c>
      <c r="H29" s="399" t="s">
        <v>1284</v>
      </c>
      <c r="I29" s="137"/>
      <c r="J29" s="52"/>
      <c r="O29" s="13"/>
      <c r="AX29" s="663" t="str">
        <f>CountryCode &amp; ".T2.F8LIA.S1312.MNAC." &amp; RefVintage</f>
        <v>HU.T2.F8LIA.S1312.MNAC.W.2020</v>
      </c>
    </row>
    <row r="30" spans="1:50">
      <c r="A30" s="176" t="s">
        <v>542</v>
      </c>
      <c r="B30" s="495" t="s">
        <v>980</v>
      </c>
      <c r="C30" s="147" t="s">
        <v>71</v>
      </c>
      <c r="D30" s="148"/>
      <c r="E30" s="148"/>
      <c r="F30" s="148"/>
      <c r="G30" s="148"/>
      <c r="H30" s="398"/>
      <c r="I30" s="139"/>
      <c r="J30" s="52"/>
      <c r="O30" s="13"/>
      <c r="AX30" s="663" t="str">
        <f>CountryCode &amp; ".T2.F8LIA1.S1312.MNAC." &amp; RefVintage</f>
        <v>HU.T2.F8LIA1.S1312.MNAC.W.2020</v>
      </c>
    </row>
    <row r="31" spans="1:50">
      <c r="A31" s="176" t="s">
        <v>543</v>
      </c>
      <c r="B31" s="495" t="s">
        <v>981</v>
      </c>
      <c r="C31" s="147" t="s">
        <v>72</v>
      </c>
      <c r="D31" s="148"/>
      <c r="E31" s="148"/>
      <c r="F31" s="148"/>
      <c r="G31" s="148"/>
      <c r="H31" s="398"/>
      <c r="I31" s="139"/>
      <c r="J31" s="52"/>
      <c r="O31" s="13"/>
      <c r="AX31" s="663" t="str">
        <f>CountryCode &amp; ".T2.F8LIA2.S1312.MNAC." &amp; RefVintage</f>
        <v>HU.T2.F8LIA2.S1312.MNAC.W.2020</v>
      </c>
    </row>
    <row r="32" spans="1:50">
      <c r="A32" s="340"/>
      <c r="B32" s="495"/>
      <c r="C32" s="179"/>
      <c r="D32" s="151"/>
      <c r="E32" s="152"/>
      <c r="F32" s="152"/>
      <c r="G32" s="152"/>
      <c r="H32" s="152"/>
      <c r="I32" s="137"/>
      <c r="J32" s="52"/>
      <c r="O32" s="13"/>
    </row>
    <row r="33" spans="1:50">
      <c r="A33" s="340" t="s">
        <v>234</v>
      </c>
      <c r="B33" s="495" t="s">
        <v>988</v>
      </c>
      <c r="C33" s="370" t="s">
        <v>77</v>
      </c>
      <c r="D33" s="150" t="s">
        <v>1284</v>
      </c>
      <c r="E33" s="150" t="s">
        <v>1284</v>
      </c>
      <c r="F33" s="150" t="s">
        <v>1284</v>
      </c>
      <c r="G33" s="150" t="s">
        <v>1284</v>
      </c>
      <c r="H33" s="399" t="s">
        <v>1284</v>
      </c>
      <c r="I33" s="137"/>
      <c r="J33" s="52"/>
      <c r="O33" s="13"/>
      <c r="AX33" s="663" t="str">
        <f>CountryCode &amp; ".T2.B9_OWB.S1312.MNAC." &amp; RefVintage</f>
        <v>HU.T2.B9_OWB.S1312.MNAC.W.2020</v>
      </c>
    </row>
    <row r="34" spans="1:50">
      <c r="A34" s="340" t="s">
        <v>235</v>
      </c>
      <c r="B34" s="495" t="s">
        <v>989</v>
      </c>
      <c r="C34" s="370" t="s">
        <v>787</v>
      </c>
      <c r="D34" s="150" t="s">
        <v>1284</v>
      </c>
      <c r="E34" s="150" t="s">
        <v>1284</v>
      </c>
      <c r="F34" s="150" t="s">
        <v>1284</v>
      </c>
      <c r="G34" s="150" t="s">
        <v>1284</v>
      </c>
      <c r="H34" s="399" t="s">
        <v>1284</v>
      </c>
      <c r="I34" s="137"/>
      <c r="J34" s="52"/>
      <c r="O34" s="13"/>
      <c r="AX34" s="663" t="str">
        <f>CountryCode &amp; ".T2.B9_OB.S1312.MNAC." &amp; RefVintage</f>
        <v>HU.T2.B9_OB.S1312.MNAC.W.2020</v>
      </c>
    </row>
    <row r="35" spans="1:50">
      <c r="A35" s="176" t="s">
        <v>236</v>
      </c>
      <c r="B35" s="495" t="s">
        <v>990</v>
      </c>
      <c r="C35" s="147" t="s">
        <v>71</v>
      </c>
      <c r="D35" s="148"/>
      <c r="E35" s="148"/>
      <c r="F35" s="148"/>
      <c r="G35" s="148"/>
      <c r="H35" s="398"/>
      <c r="I35" s="139"/>
      <c r="J35" s="52"/>
      <c r="O35" s="13"/>
      <c r="AX35" s="663" t="str">
        <f>CountryCode &amp; ".T2.B9_OB1.S1312.MNAC." &amp; RefVintage</f>
        <v>HU.T2.B9_OB1.S1312.MNAC.W.2020</v>
      </c>
    </row>
    <row r="36" spans="1:50">
      <c r="A36" s="176" t="s">
        <v>237</v>
      </c>
      <c r="B36" s="495" t="s">
        <v>991</v>
      </c>
      <c r="C36" s="147" t="s">
        <v>72</v>
      </c>
      <c r="D36" s="148"/>
      <c r="E36" s="148"/>
      <c r="F36" s="148"/>
      <c r="G36" s="148"/>
      <c r="H36" s="398"/>
      <c r="I36" s="139"/>
      <c r="J36" s="52"/>
      <c r="O36" s="13"/>
      <c r="AX36" s="663" t="str">
        <f>CountryCode &amp; ".T2.B9_OB2.S1312.MNAC." &amp; RefVintage</f>
        <v>HU.T2.B9_OB2.S1312.MNAC.W.2020</v>
      </c>
    </row>
    <row r="37" spans="1:50">
      <c r="A37" s="340"/>
      <c r="B37" s="599"/>
      <c r="C37" s="179"/>
      <c r="D37" s="151"/>
      <c r="E37" s="152"/>
      <c r="F37" s="152"/>
      <c r="G37" s="152"/>
      <c r="H37" s="152"/>
      <c r="I37" s="137"/>
      <c r="J37" s="52"/>
      <c r="O37" s="13"/>
    </row>
    <row r="38" spans="1:50">
      <c r="A38" s="340" t="s">
        <v>238</v>
      </c>
      <c r="B38" s="495" t="s">
        <v>1000</v>
      </c>
      <c r="C38" s="370" t="s">
        <v>49</v>
      </c>
      <c r="D38" s="150" t="s">
        <v>1284</v>
      </c>
      <c r="E38" s="150" t="s">
        <v>1284</v>
      </c>
      <c r="F38" s="150" t="s">
        <v>1284</v>
      </c>
      <c r="G38" s="150" t="s">
        <v>1284</v>
      </c>
      <c r="H38" s="399" t="s">
        <v>1284</v>
      </c>
      <c r="I38" s="137"/>
      <c r="J38" s="52"/>
      <c r="O38" s="13"/>
      <c r="AX38" s="663" t="str">
        <f>CountryCode &amp; ".T2.OA.S1312.MNAC." &amp; RefVintage</f>
        <v>HU.T2.OA.S1312.MNAC.W.2020</v>
      </c>
    </row>
    <row r="39" spans="1:50">
      <c r="A39" s="176" t="s">
        <v>239</v>
      </c>
      <c r="B39" s="495" t="s">
        <v>1001</v>
      </c>
      <c r="C39" s="147" t="s">
        <v>71</v>
      </c>
      <c r="D39" s="148"/>
      <c r="E39" s="148"/>
      <c r="F39" s="148"/>
      <c r="G39" s="148"/>
      <c r="H39" s="398"/>
      <c r="I39" s="139"/>
      <c r="J39" s="52"/>
      <c r="O39" s="13"/>
      <c r="AX39" s="663" t="str">
        <f>CountryCode &amp; ".T2.OA1.S1312.MNAC." &amp; RefVintage</f>
        <v>HU.T2.OA1.S1312.MNAC.W.2020</v>
      </c>
    </row>
    <row r="40" spans="1:50">
      <c r="A40" s="176" t="s">
        <v>240</v>
      </c>
      <c r="B40" s="495" t="s">
        <v>1002</v>
      </c>
      <c r="C40" s="147" t="s">
        <v>72</v>
      </c>
      <c r="D40" s="148"/>
      <c r="E40" s="148"/>
      <c r="F40" s="148"/>
      <c r="G40" s="148"/>
      <c r="H40" s="398"/>
      <c r="I40" s="139"/>
      <c r="J40" s="52"/>
      <c r="O40" s="13"/>
      <c r="AX40" s="663" t="str">
        <f>CountryCode &amp; ".T2.OA2.S1312.MNAC." &amp; RefVintage</f>
        <v>HU.T2.OA2.S1312.MNAC.W.2020</v>
      </c>
    </row>
    <row r="41" spans="1:50">
      <c r="A41" s="176" t="s">
        <v>241</v>
      </c>
      <c r="B41" s="495" t="s">
        <v>1003</v>
      </c>
      <c r="C41" s="147" t="s">
        <v>73</v>
      </c>
      <c r="D41" s="148"/>
      <c r="E41" s="148"/>
      <c r="F41" s="148"/>
      <c r="G41" s="148"/>
      <c r="H41" s="398"/>
      <c r="I41" s="139"/>
      <c r="J41" s="52"/>
      <c r="O41" s="13"/>
      <c r="AX41" s="663" t="str">
        <f>CountryCode &amp; ".T2.OA3.S1312.MNAC." &amp; RefVintage</f>
        <v>HU.T2.OA3.S1312.MNAC.W.2020</v>
      </c>
    </row>
    <row r="42" spans="1:50" ht="16.5" thickBot="1">
      <c r="A42" s="340"/>
      <c r="B42" s="598"/>
      <c r="C42" s="179"/>
      <c r="D42" s="144"/>
      <c r="E42" s="145"/>
      <c r="F42" s="145"/>
      <c r="G42" s="145"/>
      <c r="H42" s="145"/>
      <c r="I42" s="3"/>
      <c r="J42" s="52"/>
      <c r="O42" s="13"/>
    </row>
    <row r="43" spans="1:50" ht="17.25" thickTop="1" thickBot="1">
      <c r="A43" s="340" t="s">
        <v>242</v>
      </c>
      <c r="B43" s="495" t="s">
        <v>1012</v>
      </c>
      <c r="C43" s="374" t="s">
        <v>771</v>
      </c>
      <c r="D43" s="91" t="s">
        <v>1284</v>
      </c>
      <c r="E43" s="91" t="s">
        <v>1284</v>
      </c>
      <c r="F43" s="91" t="s">
        <v>1284</v>
      </c>
      <c r="G43" s="91" t="s">
        <v>1284</v>
      </c>
      <c r="H43" s="400" t="s">
        <v>1284</v>
      </c>
      <c r="I43" s="4"/>
      <c r="J43" s="51"/>
      <c r="O43" s="13"/>
      <c r="AX43" s="663" t="str">
        <f>CountryCode &amp; ".T2.B9.S1312.MNAC." &amp; RefVintage</f>
        <v>HU.T2.B9.S1312.MNAC.W.2020</v>
      </c>
    </row>
    <row r="44" spans="1:50" ht="16.5" thickTop="1">
      <c r="A44" s="169"/>
      <c r="B44" s="167"/>
      <c r="C44" s="375" t="s">
        <v>471</v>
      </c>
      <c r="D44" s="418"/>
      <c r="E44" s="416"/>
      <c r="F44" s="26"/>
      <c r="G44" s="24"/>
      <c r="H44" s="229"/>
      <c r="I44" s="26"/>
      <c r="J44" s="52"/>
      <c r="K44" s="13"/>
    </row>
    <row r="45" spans="1:50" ht="9" customHeight="1">
      <c r="A45" s="169"/>
      <c r="B45" s="167"/>
      <c r="C45" s="419"/>
      <c r="D45" s="420"/>
      <c r="E45" s="416"/>
      <c r="F45" s="26"/>
      <c r="G45" s="26"/>
      <c r="H45" s="230"/>
      <c r="I45" s="26"/>
      <c r="J45" s="52"/>
      <c r="K45" s="13"/>
    </row>
    <row r="46" spans="1:50" s="23" customFormat="1">
      <c r="A46" s="169"/>
      <c r="B46" s="167"/>
      <c r="C46" s="376" t="s">
        <v>90</v>
      </c>
      <c r="D46" s="245"/>
      <c r="E46" s="416"/>
      <c r="F46" s="26"/>
      <c r="G46" s="26"/>
      <c r="H46" s="230"/>
      <c r="I46" s="26"/>
      <c r="J46" s="52"/>
      <c r="K46" s="13"/>
      <c r="AX46" s="663"/>
    </row>
    <row r="47" spans="1:50" ht="26.25">
      <c r="A47" s="169"/>
      <c r="B47" s="167"/>
      <c r="C47" s="272" t="s">
        <v>93</v>
      </c>
      <c r="D47" s="245"/>
      <c r="E47" s="416"/>
      <c r="F47" s="26"/>
      <c r="G47" s="171"/>
      <c r="H47" s="230"/>
      <c r="I47" s="26"/>
      <c r="J47" s="52"/>
      <c r="K47" s="13"/>
    </row>
    <row r="48" spans="1:50" ht="12" customHeight="1" thickBot="1">
      <c r="A48" s="182"/>
      <c r="B48" s="187"/>
      <c r="C48" s="421"/>
      <c r="D48" s="422"/>
      <c r="E48" s="422"/>
      <c r="F48" s="53"/>
      <c r="G48" s="53"/>
      <c r="H48" s="227"/>
      <c r="I48" s="53"/>
      <c r="J48" s="54"/>
      <c r="L48" s="13"/>
    </row>
    <row r="49" spans="3:10" ht="16.5" thickTop="1"/>
    <row r="50" spans="3:10">
      <c r="C50" s="25" t="s">
        <v>36</v>
      </c>
    </row>
    <row r="51" spans="3:10" ht="30" customHeight="1">
      <c r="C51" s="396" t="s">
        <v>122</v>
      </c>
      <c r="D51" s="702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702"/>
      <c r="F51" s="702"/>
      <c r="G51" s="702"/>
      <c r="H51" s="390"/>
      <c r="I51" s="378"/>
      <c r="J51" s="241"/>
    </row>
    <row r="52" spans="3:10">
      <c r="C52" s="242" t="s">
        <v>123</v>
      </c>
      <c r="D52" s="391"/>
      <c r="E52" s="317"/>
      <c r="F52" s="317"/>
      <c r="G52" s="317"/>
      <c r="H52" s="392"/>
      <c r="I52" s="243"/>
      <c r="J52" s="244"/>
    </row>
    <row r="53" spans="3:10" ht="23.25">
      <c r="C53" s="380" t="s">
        <v>544</v>
      </c>
      <c r="D53" s="381">
        <f>IF(D43="M",0,D43)-IF(D8="M",0,D8)-IF(D11="M",0,D11)-IF(D20="M",0,D20)-IF(D24="M",0,D24)-IF(D26="M",0,D26)-IF(D29="M",0,D29)-IF(D33="M",0,D33)-IF(D34="M",0,D34)-IF(D38="M",0,D38)</f>
        <v>0</v>
      </c>
      <c r="E53" s="381">
        <f>IF(E43="M",0,E43)-IF(E8="M",0,E8)-IF(E11="M",0,E11)-IF(E20="M",0,E20)-IF(E24="M",0,E24)-IF(E26="M",0,E26)-IF(E29="M",0,E29)-IF(E33="M",0,E33)-IF(E34="M",0,E34)-IF(E38="M",0,E38)</f>
        <v>0</v>
      </c>
      <c r="F53" s="381">
        <f>IF(F43="M",0,F43)-IF(F8="M",0,F8)-IF(F11="M",0,F11)-IF(F20="M",0,F20)-IF(F24="M",0,F24)-IF(F26="M",0,F26)-IF(F29="M",0,F29)-IF(F33="M",0,F33)-IF(F34="M",0,F34)-IF(F38="M",0,F38)</f>
        <v>0</v>
      </c>
      <c r="G53" s="381">
        <f>IF(G43="M",0,G43)-IF(G8="M",0,G8)-IF(G11="M",0,G11)-IF(G20="M",0,G20)-IF(G24="M",0,G24)-IF(G26="M",0,G26)-IF(G29="M",0,G29)-IF(G33="M",0,G33)-IF(G34="M",0,G34)-IF(G38="M",0,G38)</f>
        <v>0</v>
      </c>
      <c r="H53" s="393">
        <f>IF(H43="M",0,H43)-IF(H8="M",0,H8)-IF(H11="M",0,H11)-IF(H20="M",0,H20)-IF(H24="M",0,H24)-IF(H26="M",0,H26)-IF(H29="M",0,H29)-IF(H33="M",0,H33)-IF(H34="M",0,H34)-IF(H38="M",0,H38)</f>
        <v>0</v>
      </c>
      <c r="I53" s="243"/>
      <c r="J53" s="244"/>
    </row>
    <row r="54" spans="3:10">
      <c r="C54" s="380" t="s">
        <v>131</v>
      </c>
      <c r="D54" s="381">
        <f>IF(D11="M",0,D11)-IF(D12="M",0,D12)-IF(D13="M",0,D13)-IF(D14="M",0,D14)</f>
        <v>0</v>
      </c>
      <c r="E54" s="381">
        <f>IF(E11="M",0,E11)-IF(E12="M",0,E12)-IF(E13="M",0,E13)-IF(E14="M",0,E14)</f>
        <v>0</v>
      </c>
      <c r="F54" s="381">
        <f>IF(F11="M",0,F11)-IF(F12="M",0,F12)-IF(F13="M",0,F13)-IF(F14="M",0,F14)</f>
        <v>0</v>
      </c>
      <c r="G54" s="381">
        <f>IF(G11="M",0,G11)-IF(G12="M",0,G12)-IF(G13="M",0,G13)-IF(G14="M",0,G14)</f>
        <v>0</v>
      </c>
      <c r="H54" s="393">
        <f>IF(H11="M",0,H11)-IF(H12="M",0,H12)-IF(H13="M",0,H13)-IF(H14="M",0,H14)</f>
        <v>0</v>
      </c>
      <c r="I54" s="243"/>
      <c r="J54" s="244"/>
    </row>
    <row r="55" spans="3:10">
      <c r="C55" s="380" t="s">
        <v>132</v>
      </c>
      <c r="D55" s="381">
        <f>D38-SUM(D39:D42)</f>
        <v>0</v>
      </c>
      <c r="E55" s="381">
        <f>E38-SUM(E39:E42)</f>
        <v>0</v>
      </c>
      <c r="F55" s="381">
        <f>F38-SUM(F39:F42)</f>
        <v>0</v>
      </c>
      <c r="G55" s="381">
        <f>G38-SUM(G39:G42)</f>
        <v>0</v>
      </c>
      <c r="H55" s="393">
        <f>H38-SUM(H39:H42)</f>
        <v>0</v>
      </c>
      <c r="I55" s="243"/>
      <c r="J55" s="244"/>
    </row>
    <row r="56" spans="3:10">
      <c r="C56" s="383" t="s">
        <v>129</v>
      </c>
      <c r="D56" s="246"/>
      <c r="E56" s="246"/>
      <c r="F56" s="246"/>
      <c r="G56" s="246"/>
      <c r="H56" s="394"/>
      <c r="I56" s="243"/>
      <c r="J56" s="244"/>
    </row>
    <row r="57" spans="3:10">
      <c r="C57" s="385" t="s">
        <v>133</v>
      </c>
      <c r="D57" s="249">
        <f>IF('Table 1'!E12="M",0,'Table 1'!E12)-IF('Table 2B'!D43="M",0,'Table 2B'!D43)</f>
        <v>0</v>
      </c>
      <c r="E57" s="249">
        <f>IF('Table 1'!F12="M",0,'Table 1'!F12)-IF('Table 2B'!E43="M",0,'Table 2B'!E43)</f>
        <v>0</v>
      </c>
      <c r="F57" s="249">
        <f>IF('Table 1'!G12="M",0,'Table 1'!G12)-IF('Table 2B'!F43="M",0,'Table 2B'!F43)</f>
        <v>0</v>
      </c>
      <c r="G57" s="249">
        <f>IF('Table 1'!H12="M",0,'Table 1'!H12)-IF('Table 2B'!G43="M",0,'Table 2B'!G43)</f>
        <v>0</v>
      </c>
      <c r="H57" s="395">
        <f>IF('Table 1'!I12="M",0,'Table 1'!I12)-IF('Table 2B'!H43="M",0,'Table 2B'!H43)</f>
        <v>0</v>
      </c>
      <c r="I57" s="387"/>
      <c r="J57" s="388"/>
    </row>
  </sheetData>
  <sheetProtection algorithmName="SHA-512" hashValue="2+Q34hSbohcEHIDPKe0EmTsTp7phNrUqMEV3S5bRczj+I2hqWzS1Sm69Jw1qXNUb+V2jBsfEJGhB+FkcEx+HMA==" saltValue="BOLw39O8XlgvtLg+U5mTCw==" spinCount="100000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19" priority="35" stopIfTrue="1">
      <formula>COUNTA(D8:G8,D11:G16,D20:G20,D24:G24,D26:G26,D29:G29,D33:G34,D38:G38,D43:G43)/60*100&lt;&gt;100</formula>
    </cfRule>
  </conditionalFormatting>
  <conditionalFormatting sqref="D8:G8 D11:G16 D20:G20 D24:G24 D26:G26 D29:G29 D33:G34 D38:G38 D43:G43">
    <cfRule type="cellIs" dxfId="18" priority="1" operator="equal">
      <formula>""</formula>
    </cfRule>
  </conditionalFormatting>
  <dataValidations xWindow="1376" yWindow="502"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4"/>
  <sheetViews>
    <sheetView showGridLines="0" defaultGridColor="0" topLeftCell="B25" colorId="22" zoomScaleNormal="100" zoomScaleSheetLayoutView="80" workbookViewId="0">
      <selection activeCell="I19" sqref="I19"/>
    </sheetView>
  </sheetViews>
  <sheetFormatPr defaultColWidth="9.77734375" defaultRowHeight="15.75"/>
  <cols>
    <col min="1" max="1" width="11.5546875" style="20" hidden="1" customWidth="1"/>
    <col min="2" max="2" width="41" style="20" bestFit="1" customWidth="1"/>
    <col min="3" max="3" width="63.66406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3"/>
    <col min="51" max="16384" width="9.77734375" style="10"/>
  </cols>
  <sheetData>
    <row r="1" spans="1:50" ht="18">
      <c r="A1" s="334"/>
      <c r="B1" s="334"/>
      <c r="C1" s="343" t="s">
        <v>796</v>
      </c>
      <c r="D1" s="271"/>
      <c r="E1" s="333"/>
      <c r="F1" s="333"/>
      <c r="G1" s="333"/>
      <c r="H1" s="344"/>
      <c r="I1" s="333"/>
      <c r="J1" s="333"/>
      <c r="L1" s="267" t="s">
        <v>452</v>
      </c>
      <c r="M1" s="267"/>
      <c r="N1" s="517">
        <v>3</v>
      </c>
      <c r="O1" s="517">
        <v>4</v>
      </c>
      <c r="P1" s="517">
        <v>5</v>
      </c>
      <c r="Q1" s="517">
        <v>6</v>
      </c>
      <c r="R1" s="517">
        <v>7</v>
      </c>
    </row>
    <row r="2" spans="1:50" ht="11.25" customHeight="1" thickBot="1">
      <c r="A2" s="334"/>
      <c r="B2" s="334"/>
      <c r="C2" s="345"/>
      <c r="D2" s="346"/>
      <c r="E2" s="333"/>
      <c r="F2" s="333"/>
      <c r="G2" s="333"/>
      <c r="H2" s="344"/>
      <c r="I2" s="333"/>
      <c r="J2" s="333"/>
      <c r="K2" s="13"/>
      <c r="L2" s="267" t="s">
        <v>453</v>
      </c>
      <c r="N2" s="684" t="s">
        <v>1230</v>
      </c>
    </row>
    <row r="3" spans="1:50" ht="16.5" thickTop="1">
      <c r="A3" s="336"/>
      <c r="B3" s="402"/>
      <c r="C3" s="347"/>
      <c r="D3" s="348"/>
      <c r="E3" s="349"/>
      <c r="F3" s="349"/>
      <c r="G3" s="349"/>
      <c r="H3" s="350"/>
      <c r="I3" s="349"/>
      <c r="J3" s="406"/>
      <c r="K3" s="13"/>
      <c r="L3" s="267" t="s">
        <v>454</v>
      </c>
      <c r="N3" s="686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7"/>
      <c r="I4" s="408"/>
      <c r="J4" s="409"/>
      <c r="L4" s="267" t="s">
        <v>455</v>
      </c>
      <c r="O4" s="13"/>
    </row>
    <row r="5" spans="1:50">
      <c r="A5" s="282" t="s">
        <v>126</v>
      </c>
      <c r="B5" s="403" t="s">
        <v>485</v>
      </c>
      <c r="C5" s="22" t="s">
        <v>1238</v>
      </c>
      <c r="D5" s="354">
        <f>'Table 1'!E5</f>
        <v>2016</v>
      </c>
      <c r="E5" s="354">
        <f>'Table 1'!F5</f>
        <v>2017</v>
      </c>
      <c r="F5" s="354">
        <f>'Table 1'!G5</f>
        <v>2018</v>
      </c>
      <c r="G5" s="354">
        <f>'Table 1'!H5</f>
        <v>2019</v>
      </c>
      <c r="H5" s="355">
        <f>'Table 1'!I5</f>
        <v>2020</v>
      </c>
      <c r="I5" s="411"/>
      <c r="J5" s="409"/>
      <c r="O5" s="13"/>
    </row>
    <row r="6" spans="1:50">
      <c r="A6" s="282"/>
      <c r="B6" s="338"/>
      <c r="C6" s="286" t="str">
        <f>'Cover page'!E14</f>
        <v>Date: 31/03/2020</v>
      </c>
      <c r="D6" s="356"/>
      <c r="E6" s="356"/>
      <c r="F6" s="356"/>
      <c r="G6" s="357"/>
      <c r="H6" s="358"/>
      <c r="I6" s="412"/>
      <c r="J6" s="409"/>
      <c r="O6" s="13"/>
    </row>
    <row r="7" spans="1:50" ht="10.5" customHeight="1" thickBot="1">
      <c r="A7" s="282"/>
      <c r="B7" s="339"/>
      <c r="C7" s="413"/>
      <c r="D7" s="359"/>
      <c r="E7" s="359"/>
      <c r="F7" s="359"/>
      <c r="G7" s="359"/>
      <c r="H7" s="414"/>
      <c r="I7" s="415"/>
      <c r="J7" s="409"/>
      <c r="O7" s="13"/>
    </row>
    <row r="8" spans="1:50" ht="17.25" thickTop="1" thickBot="1">
      <c r="A8" s="340" t="s">
        <v>243</v>
      </c>
      <c r="B8" s="495" t="s">
        <v>949</v>
      </c>
      <c r="C8" s="368" t="s">
        <v>51</v>
      </c>
      <c r="D8" s="89">
        <v>284790.10000000009</v>
      </c>
      <c r="E8" s="90">
        <v>518929.79999999981</v>
      </c>
      <c r="F8" s="90">
        <v>249451</v>
      </c>
      <c r="G8" s="90">
        <v>-66309.952153999824</v>
      </c>
      <c r="H8" s="401">
        <v>3333.5000000004657</v>
      </c>
      <c r="I8" s="11"/>
      <c r="J8" s="51"/>
      <c r="O8" s="13"/>
      <c r="AX8" s="663" t="str">
        <f>CountryCode &amp; ".T2.WB.S1313.MNAC." &amp; RefVintage</f>
        <v>HU.T2.WB.S1313.MNAC.W.2020</v>
      </c>
    </row>
    <row r="9" spans="1:50" ht="16.5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397"/>
      <c r="I9" s="149"/>
      <c r="J9" s="52"/>
      <c r="O9" s="13"/>
    </row>
    <row r="10" spans="1:50" ht="9.75" customHeight="1">
      <c r="A10" s="340"/>
      <c r="B10" s="167"/>
      <c r="C10" s="369"/>
      <c r="D10" s="680">
        <f>IFERROR(VLOOKUP(D9,StatusTable,2,FALSE), -1)</f>
        <v>10</v>
      </c>
      <c r="E10" s="681">
        <f>IFERROR(VLOOKUP(E9,StatusTable,2,FALSE), -1)</f>
        <v>10</v>
      </c>
      <c r="F10" s="681">
        <f>IFERROR(VLOOKUP(F9,StatusTable,2,FALSE), -1)</f>
        <v>10</v>
      </c>
      <c r="G10" s="681">
        <f>IFERROR(VLOOKUP(G9,StatusTable,2,FALSE), -1)</f>
        <v>10</v>
      </c>
      <c r="H10" s="681"/>
      <c r="I10" s="135"/>
      <c r="J10" s="52"/>
      <c r="O10" s="13"/>
      <c r="AX10" s="663" t="str">
        <f>CountryCode &amp; ".T2.WB_STATUS.S1313.MNAC." &amp; RefVintage</f>
        <v>HU.T2.WB_STATUS.S1313.MNAC.W.2020</v>
      </c>
    </row>
    <row r="11" spans="1:50">
      <c r="A11" s="340" t="s">
        <v>244</v>
      </c>
      <c r="B11" s="495" t="s">
        <v>950</v>
      </c>
      <c r="C11" s="370" t="s">
        <v>92</v>
      </c>
      <c r="D11" s="136">
        <v>-11170.0970524</v>
      </c>
      <c r="E11" s="136">
        <v>-11314.474475999999</v>
      </c>
      <c r="F11" s="136">
        <v>-17399</v>
      </c>
      <c r="G11" s="136">
        <v>-6430.8085862999978</v>
      </c>
      <c r="H11" s="398">
        <v>-2100</v>
      </c>
      <c r="I11" s="137"/>
      <c r="J11" s="52"/>
      <c r="O11" s="13"/>
      <c r="AX11" s="663" t="str">
        <f>CountryCode &amp; ".T2.FT.S1313.MNAC." &amp; RefVintage</f>
        <v>HU.T2.FT.S1313.MNAC.W.2020</v>
      </c>
    </row>
    <row r="12" spans="1:50">
      <c r="A12" s="340" t="s">
        <v>245</v>
      </c>
      <c r="B12" s="495" t="s">
        <v>951</v>
      </c>
      <c r="C12" s="371" t="s">
        <v>53</v>
      </c>
      <c r="D12" s="136">
        <v>-7208.0402439999998</v>
      </c>
      <c r="E12" s="136">
        <v>-22482.775248999998</v>
      </c>
      <c r="F12" s="136">
        <v>-8873</v>
      </c>
      <c r="G12" s="136">
        <v>-5942.1254389999967</v>
      </c>
      <c r="H12" s="398">
        <v>-7900</v>
      </c>
      <c r="I12" s="137"/>
      <c r="J12" s="52"/>
      <c r="O12" s="13"/>
      <c r="AX12" s="663" t="str">
        <f>CountryCode &amp; ".T2.F4.S1313.MNAC." &amp; RefVintage</f>
        <v>HU.T2.F4.S1313.MNAC.W.2020</v>
      </c>
    </row>
    <row r="13" spans="1:50">
      <c r="A13" s="340" t="s">
        <v>246</v>
      </c>
      <c r="B13" s="495" t="s">
        <v>952</v>
      </c>
      <c r="C13" s="372" t="s">
        <v>54</v>
      </c>
      <c r="D13" s="136">
        <v>-4922.4967964000007</v>
      </c>
      <c r="E13" s="136">
        <v>13095.686974999999</v>
      </c>
      <c r="F13" s="136">
        <v>-2211</v>
      </c>
      <c r="G13" s="136">
        <v>3318.3756916999992</v>
      </c>
      <c r="H13" s="398">
        <v>5800</v>
      </c>
      <c r="I13" s="137"/>
      <c r="J13" s="52"/>
      <c r="O13" s="13"/>
      <c r="AX13" s="663" t="str">
        <f>CountryCode &amp; ".T2.F5.S1313.MNAC." &amp; RefVintage</f>
        <v>HU.T2.F5.S1313.MNAC.W.2020</v>
      </c>
    </row>
    <row r="14" spans="1:50">
      <c r="A14" s="340" t="s">
        <v>247</v>
      </c>
      <c r="B14" s="495" t="s">
        <v>953</v>
      </c>
      <c r="C14" s="372" t="s">
        <v>35</v>
      </c>
      <c r="D14" s="136">
        <v>960.43998799999997</v>
      </c>
      <c r="E14" s="136">
        <v>-1927.3862019999999</v>
      </c>
      <c r="F14" s="136">
        <v>-6315</v>
      </c>
      <c r="G14" s="136">
        <v>-3807.0588390000003</v>
      </c>
      <c r="H14" s="398">
        <v>0</v>
      </c>
      <c r="I14" s="137"/>
      <c r="J14" s="52"/>
      <c r="O14" s="13"/>
      <c r="AX14" s="663" t="str">
        <f>CountryCode &amp; ".T2.OFT.S1313.MNAC." &amp; RefVintage</f>
        <v>HU.T2.OFT.S1313.MNAC.W.2020</v>
      </c>
    </row>
    <row r="15" spans="1:50" ht="16.5" thickBot="1">
      <c r="A15" s="340" t="s">
        <v>248</v>
      </c>
      <c r="B15" s="495" t="s">
        <v>954</v>
      </c>
      <c r="C15" s="373" t="s">
        <v>512</v>
      </c>
      <c r="D15" s="136">
        <v>0</v>
      </c>
      <c r="E15" s="136">
        <v>0</v>
      </c>
      <c r="F15" s="136">
        <v>0</v>
      </c>
      <c r="G15" s="136">
        <v>0</v>
      </c>
      <c r="H15" s="398">
        <v>0</v>
      </c>
      <c r="I15" s="137"/>
      <c r="J15" s="52"/>
      <c r="O15" s="13"/>
      <c r="AX15" s="663" t="str">
        <f>CountryCode &amp; ".T2.OFTDL.S1313.MNAC." &amp; RefVintage</f>
        <v>HU.T2.OFTDL.S1313.MNAC.W.2020</v>
      </c>
    </row>
    <row r="16" spans="1:50" ht="16.5" thickBot="1">
      <c r="A16" s="341" t="s">
        <v>489</v>
      </c>
      <c r="B16" s="495" t="s">
        <v>955</v>
      </c>
      <c r="C16" s="265" t="s">
        <v>513</v>
      </c>
      <c r="D16" s="136" t="s">
        <v>1284</v>
      </c>
      <c r="E16" s="136" t="s">
        <v>1284</v>
      </c>
      <c r="F16" s="136" t="s">
        <v>1284</v>
      </c>
      <c r="G16" s="136" t="s">
        <v>1284</v>
      </c>
      <c r="H16" s="398" t="s">
        <v>1284</v>
      </c>
      <c r="I16" s="137"/>
      <c r="J16" s="52"/>
      <c r="O16" s="13"/>
      <c r="AX16" s="663" t="str">
        <f>CountryCode &amp; ".T2.F71K.S1313.MNAC." &amp; RefVintage</f>
        <v>HU.T2.F71K.S1313.MNAC.W.2020</v>
      </c>
    </row>
    <row r="17" spans="1:50">
      <c r="A17" s="176" t="s">
        <v>249</v>
      </c>
      <c r="B17" s="495" t="s">
        <v>956</v>
      </c>
      <c r="C17" s="147" t="s">
        <v>514</v>
      </c>
      <c r="D17" s="148"/>
      <c r="E17" s="148"/>
      <c r="F17" s="148"/>
      <c r="G17" s="148"/>
      <c r="H17" s="398"/>
      <c r="I17" s="139"/>
      <c r="J17" s="52"/>
      <c r="O17" s="13"/>
      <c r="AX17" s="663" t="str">
        <f>CountryCode &amp; ".T2.OFT1.S1313.MNAC." &amp; RefVintage</f>
        <v>HU.T2.OFT1.S1313.MNAC.W.2020</v>
      </c>
    </row>
    <row r="18" spans="1:50">
      <c r="A18" s="176" t="s">
        <v>250</v>
      </c>
      <c r="B18" s="495" t="s">
        <v>957</v>
      </c>
      <c r="C18" s="147" t="s">
        <v>515</v>
      </c>
      <c r="D18" s="148"/>
      <c r="E18" s="148"/>
      <c r="F18" s="148"/>
      <c r="G18" s="148"/>
      <c r="H18" s="398"/>
      <c r="I18" s="139"/>
      <c r="J18" s="52"/>
      <c r="O18" s="13"/>
      <c r="AX18" s="663" t="str">
        <f>CountryCode &amp; ".T2.OFT2.S1313.MNAC." &amp; RefVintage</f>
        <v>HU.T2.OFT2.S1313.MNAC.W.2020</v>
      </c>
    </row>
    <row r="19" spans="1:50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251</v>
      </c>
      <c r="B20" s="495" t="s">
        <v>964</v>
      </c>
      <c r="C20" s="370" t="s">
        <v>121</v>
      </c>
      <c r="D20" s="150">
        <v>192.0966579997912</v>
      </c>
      <c r="E20" s="150">
        <v>-7.1436999831348658E-2</v>
      </c>
      <c r="F20" s="150" t="s">
        <v>1284</v>
      </c>
      <c r="G20" s="150" t="s">
        <v>1284</v>
      </c>
      <c r="H20" s="399" t="s">
        <v>1284</v>
      </c>
      <c r="I20" s="137"/>
      <c r="J20" s="52"/>
      <c r="O20" s="13"/>
      <c r="AX20" s="663" t="str">
        <f>CountryCode &amp; ".T2.ONFT.S1313.MNAC." &amp; RefVintage</f>
        <v>HU.T2.ONFT.S1313.MNAC.W.2020</v>
      </c>
    </row>
    <row r="21" spans="1:50">
      <c r="A21" s="176" t="s">
        <v>252</v>
      </c>
      <c r="B21" s="495" t="s">
        <v>965</v>
      </c>
      <c r="C21" s="147" t="s">
        <v>71</v>
      </c>
      <c r="D21" s="148">
        <v>192.0966579997912</v>
      </c>
      <c r="E21" s="148">
        <v>-7.1436999831348658E-2</v>
      </c>
      <c r="F21" s="148" t="s">
        <v>1284</v>
      </c>
      <c r="G21" s="148" t="s">
        <v>1284</v>
      </c>
      <c r="H21" s="398" t="s">
        <v>1284</v>
      </c>
      <c r="I21" s="139"/>
      <c r="J21" s="52"/>
      <c r="O21" s="13"/>
      <c r="AX21" s="663" t="str">
        <f>CountryCode &amp; ".T2.ONFT1.S1313.MNAC." &amp; RefVintage</f>
        <v>HU.T2.ONFT1.S1313.MNAC.W.2020</v>
      </c>
    </row>
    <row r="22" spans="1:50">
      <c r="A22" s="176" t="s">
        <v>253</v>
      </c>
      <c r="B22" s="495" t="s">
        <v>966</v>
      </c>
      <c r="C22" s="147" t="s">
        <v>72</v>
      </c>
      <c r="D22" s="148"/>
      <c r="E22" s="148"/>
      <c r="F22" s="148"/>
      <c r="G22" s="148"/>
      <c r="H22" s="398"/>
      <c r="I22" s="139"/>
      <c r="J22" s="52"/>
      <c r="O22" s="13"/>
      <c r="AX22" s="663" t="str">
        <f>CountryCode &amp; ".T2.ONFT2.S1313.MNAC." &amp; RefVintage</f>
        <v>HU.T2.ONFT2.S1313.MNAC.W.2020</v>
      </c>
    </row>
    <row r="23" spans="1:50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254</v>
      </c>
      <c r="B24" s="495" t="s">
        <v>969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399">
        <v>0</v>
      </c>
      <c r="I24" s="137"/>
      <c r="J24" s="52"/>
      <c r="O24" s="13"/>
      <c r="AX24" s="663" t="str">
        <f>CountryCode &amp; ".T2.D41DIF.S1313.MNAC." &amp; RefVintage</f>
        <v>HU.T2.D41DIF.S1313.MNAC.W.2020</v>
      </c>
    </row>
    <row r="25" spans="1:50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545</v>
      </c>
      <c r="B26" s="495" t="s">
        <v>976</v>
      </c>
      <c r="C26" s="370" t="s">
        <v>48</v>
      </c>
      <c r="D26" s="150">
        <v>-172677.51500700007</v>
      </c>
      <c r="E26" s="150">
        <v>-472727.19231300009</v>
      </c>
      <c r="F26" s="150">
        <v>-197614</v>
      </c>
      <c r="G26" s="150">
        <v>64713.970003999922</v>
      </c>
      <c r="H26" s="399">
        <v>83492.399999999994</v>
      </c>
      <c r="I26" s="137"/>
      <c r="J26" s="52"/>
      <c r="O26" s="13"/>
      <c r="AX26" s="663" t="str">
        <f>CountryCode &amp; ".T2.F8ASS.S1313.MNAC." &amp; RefVintage</f>
        <v>HU.T2.F8ASS.S1313.MNAC.W.2020</v>
      </c>
    </row>
    <row r="27" spans="1:50">
      <c r="A27" s="176" t="s">
        <v>546</v>
      </c>
      <c r="B27" s="495" t="s">
        <v>977</v>
      </c>
      <c r="C27" s="147" t="s">
        <v>1285</v>
      </c>
      <c r="D27" s="148">
        <v>-125</v>
      </c>
      <c r="E27" s="148">
        <v>568</v>
      </c>
      <c r="F27" s="148">
        <v>1790</v>
      </c>
      <c r="G27" s="148">
        <v>12592</v>
      </c>
      <c r="H27" s="398">
        <v>0</v>
      </c>
      <c r="I27" s="139"/>
      <c r="J27" s="52"/>
      <c r="O27" s="13"/>
      <c r="AX27" s="663" t="str">
        <f>CountryCode &amp; ".T2.F8ASS1.S1313.MNAC." &amp; RefVintage</f>
        <v>HU.T2.F8ASS1.S1313.MNAC.W.2020</v>
      </c>
    </row>
    <row r="28" spans="1:50">
      <c r="A28" s="176"/>
      <c r="B28" s="495" t="s">
        <v>978</v>
      </c>
      <c r="C28" s="147" t="s">
        <v>1250</v>
      </c>
      <c r="D28" s="148">
        <v>-14586.515007000076</v>
      </c>
      <c r="E28" s="148">
        <v>2527.8076869999168</v>
      </c>
      <c r="F28" s="148">
        <v>267</v>
      </c>
      <c r="G28" s="148">
        <v>2767.4400039999227</v>
      </c>
      <c r="H28" s="398">
        <v>0</v>
      </c>
      <c r="I28" s="690" t="s">
        <v>1296</v>
      </c>
      <c r="J28" s="52"/>
      <c r="O28" s="13"/>
    </row>
    <row r="29" spans="1:50">
      <c r="A29" s="176" t="s">
        <v>547</v>
      </c>
      <c r="B29" s="495" t="s">
        <v>1232</v>
      </c>
      <c r="C29" s="147" t="s">
        <v>1286</v>
      </c>
      <c r="D29" s="148">
        <v>-157966</v>
      </c>
      <c r="E29" s="148">
        <v>-475823</v>
      </c>
      <c r="F29" s="148">
        <v>-199671</v>
      </c>
      <c r="G29" s="148">
        <v>49354.53</v>
      </c>
      <c r="H29" s="398">
        <v>83492.399999999994</v>
      </c>
      <c r="I29" s="139"/>
      <c r="J29" s="52"/>
      <c r="O29" s="13"/>
      <c r="AX29" s="663" t="str">
        <f>CountryCode &amp; ".T2.F8ASS2.S1313.MNAC." &amp; RefVintage</f>
        <v>HU.T2.F8ASS2.S1313.MNAC.W.2020</v>
      </c>
    </row>
    <row r="30" spans="1:50">
      <c r="A30" s="340" t="s">
        <v>548</v>
      </c>
      <c r="B30" s="495" t="s">
        <v>985</v>
      </c>
      <c r="C30" s="370" t="s">
        <v>47</v>
      </c>
      <c r="D30" s="150">
        <v>-2533.6120400000364</v>
      </c>
      <c r="E30" s="150">
        <v>-11215.980316000001</v>
      </c>
      <c r="F30" s="150">
        <v>-5046</v>
      </c>
      <c r="G30" s="150">
        <v>-7528.05</v>
      </c>
      <c r="H30" s="399">
        <v>-3000</v>
      </c>
      <c r="I30" s="137"/>
      <c r="J30" s="52"/>
      <c r="O30" s="13"/>
      <c r="AX30" s="663" t="str">
        <f>CountryCode &amp; ".T2.F8LIA.S1313.MNAC." &amp; RefVintage</f>
        <v>HU.T2.F8LIA.S1313.MNAC.W.2020</v>
      </c>
    </row>
    <row r="31" spans="1:50">
      <c r="A31" s="176" t="s">
        <v>549</v>
      </c>
      <c r="B31" s="495" t="s">
        <v>986</v>
      </c>
      <c r="C31" s="147" t="s">
        <v>1259</v>
      </c>
      <c r="D31" s="148">
        <v>8922</v>
      </c>
      <c r="E31" s="148">
        <v>-31989</v>
      </c>
      <c r="F31" s="148">
        <v>9805</v>
      </c>
      <c r="G31" s="148">
        <v>-1445</v>
      </c>
      <c r="H31" s="398">
        <v>-3000</v>
      </c>
      <c r="I31" s="139"/>
      <c r="J31" s="52"/>
      <c r="O31" s="13"/>
      <c r="AX31" s="663" t="str">
        <f>CountryCode &amp; ".T2.F8LIA1.S1313.MNAC." &amp; RefVintage</f>
        <v>HU.T2.F8LIA1.S1313.MNAC.W.2020</v>
      </c>
    </row>
    <row r="32" spans="1:50">
      <c r="A32" s="176"/>
      <c r="B32" s="495" t="s">
        <v>987</v>
      </c>
      <c r="C32" s="147" t="s">
        <v>1260</v>
      </c>
      <c r="D32" s="148">
        <v>-3049</v>
      </c>
      <c r="E32" s="148">
        <v>-1673</v>
      </c>
      <c r="F32" s="148">
        <v>-4362</v>
      </c>
      <c r="G32" s="148">
        <v>-4442.05</v>
      </c>
      <c r="H32" s="398">
        <v>5000</v>
      </c>
      <c r="I32" s="139"/>
      <c r="J32" s="52"/>
      <c r="O32" s="13"/>
    </row>
    <row r="33" spans="1:256">
      <c r="A33" s="176" t="s">
        <v>550</v>
      </c>
      <c r="B33" s="495" t="s">
        <v>1233</v>
      </c>
      <c r="C33" s="147" t="s">
        <v>1263</v>
      </c>
      <c r="D33" s="148">
        <v>-8406.6120400000364</v>
      </c>
      <c r="E33" s="148">
        <v>22446.019683999999</v>
      </c>
      <c r="F33" s="148">
        <v>-10489</v>
      </c>
      <c r="G33" s="148">
        <v>-1641</v>
      </c>
      <c r="H33" s="398">
        <v>-5000</v>
      </c>
      <c r="I33" s="139"/>
      <c r="J33" s="52"/>
      <c r="O33" s="13"/>
      <c r="AX33" s="663" t="str">
        <f>CountryCode &amp; ".T2.F8LIA2.S1313.MNAC." &amp; RefVintage</f>
        <v>HU.T2.F8LIA2.S1313.MNAC.W.2020</v>
      </c>
    </row>
    <row r="34" spans="1:256">
      <c r="A34" s="340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256">
      <c r="A35" s="340" t="s">
        <v>255</v>
      </c>
      <c r="B35" s="495" t="s">
        <v>996</v>
      </c>
      <c r="C35" s="370" t="s">
        <v>78</v>
      </c>
      <c r="D35" s="150" t="s">
        <v>1284</v>
      </c>
      <c r="E35" s="150" t="s">
        <v>1284</v>
      </c>
      <c r="F35" s="150" t="s">
        <v>1284</v>
      </c>
      <c r="G35" s="150" t="s">
        <v>1284</v>
      </c>
      <c r="H35" s="399" t="s">
        <v>1284</v>
      </c>
      <c r="I35" s="137"/>
      <c r="J35" s="52"/>
      <c r="O35" s="13"/>
      <c r="AX35" s="663" t="str">
        <f>CountryCode &amp; ".T2.B9_OWB.S1313.MNAC." &amp; RefVintage</f>
        <v>HU.T2.B9_OWB.S1313.MNAC.W.2020</v>
      </c>
    </row>
    <row r="36" spans="1:256">
      <c r="A36" s="340" t="s">
        <v>256</v>
      </c>
      <c r="B36" s="495" t="s">
        <v>997</v>
      </c>
      <c r="C36" s="370" t="s">
        <v>788</v>
      </c>
      <c r="D36" s="150">
        <v>1692</v>
      </c>
      <c r="E36" s="150">
        <v>-5712</v>
      </c>
      <c r="F36" s="150">
        <v>-798</v>
      </c>
      <c r="G36" s="150">
        <v>-9061.310999999976</v>
      </c>
      <c r="H36" s="399">
        <v>-18096</v>
      </c>
      <c r="I36" s="137"/>
      <c r="J36" s="52"/>
      <c r="O36" s="13"/>
      <c r="AX36" s="663" t="str">
        <f>CountryCode &amp; ".T2.B9_OB.S1313.MNAC." &amp; RefVintage</f>
        <v>HU.T2.B9_OB.S1313.MNAC.W.2020</v>
      </c>
    </row>
    <row r="37" spans="1:256">
      <c r="A37" s="176" t="s">
        <v>257</v>
      </c>
      <c r="B37" s="495" t="s">
        <v>998</v>
      </c>
      <c r="C37" s="147" t="s">
        <v>1287</v>
      </c>
      <c r="D37" s="148">
        <v>1890</v>
      </c>
      <c r="E37" s="148">
        <v>-5950</v>
      </c>
      <c r="F37" s="148">
        <v>-323</v>
      </c>
      <c r="G37" s="148">
        <v>-9188.3609999999753</v>
      </c>
      <c r="H37" s="398">
        <v>-18272</v>
      </c>
      <c r="I37" s="139"/>
      <c r="J37" s="52"/>
      <c r="O37" s="13"/>
      <c r="AX37" s="663" t="str">
        <f>CountryCode &amp; ".T2.B9_OB1.S1313.MNAC." &amp; RefVintage</f>
        <v>HU.T2.B9_OB1.S1313.MNAC.W.2020</v>
      </c>
    </row>
    <row r="38" spans="1:256">
      <c r="A38" s="176" t="s">
        <v>258</v>
      </c>
      <c r="B38" s="495" t="s">
        <v>999</v>
      </c>
      <c r="C38" s="147" t="s">
        <v>1288</v>
      </c>
      <c r="D38" s="148">
        <v>-198</v>
      </c>
      <c r="E38" s="148">
        <v>238</v>
      </c>
      <c r="F38" s="148">
        <v>-475</v>
      </c>
      <c r="G38" s="148">
        <v>127.04999999999973</v>
      </c>
      <c r="H38" s="398">
        <v>176</v>
      </c>
      <c r="I38" s="139"/>
      <c r="J38" s="52"/>
      <c r="O38" s="13"/>
      <c r="AX38" s="663" t="str">
        <f>CountryCode &amp; ".T2.B9_OB2.S1313.MNAC." &amp; RefVintage</f>
        <v>HU.T2.B9_OB2.S1313.MNAC.W.2020</v>
      </c>
    </row>
    <row r="39" spans="1:256">
      <c r="A39" s="340"/>
      <c r="B39" s="603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256">
      <c r="A40" s="340" t="s">
        <v>259</v>
      </c>
      <c r="B40" s="495" t="s">
        <v>1008</v>
      </c>
      <c r="C40" s="370" t="s">
        <v>49</v>
      </c>
      <c r="D40" s="150">
        <v>2884</v>
      </c>
      <c r="E40" s="150">
        <v>2578</v>
      </c>
      <c r="F40" s="150">
        <v>-2286</v>
      </c>
      <c r="G40" s="150">
        <v>2578</v>
      </c>
      <c r="H40" s="399">
        <v>0</v>
      </c>
      <c r="I40" s="137"/>
      <c r="J40" s="52"/>
      <c r="O40" s="13"/>
      <c r="AX40" s="663" t="str">
        <f>CountryCode &amp; ".T2.OA.S1313.MNAC." &amp; RefVintage</f>
        <v>HU.T2.OA.S1313.MNAC.W.2020</v>
      </c>
    </row>
    <row r="41" spans="1:256">
      <c r="A41" s="176" t="s">
        <v>260</v>
      </c>
      <c r="B41" s="495" t="s">
        <v>1009</v>
      </c>
      <c r="C41" s="147" t="s">
        <v>1289</v>
      </c>
      <c r="D41" s="148">
        <v>2884</v>
      </c>
      <c r="E41" s="148">
        <v>2578</v>
      </c>
      <c r="F41" s="148">
        <v>-2286</v>
      </c>
      <c r="G41" s="148">
        <v>2578</v>
      </c>
      <c r="H41" s="398"/>
      <c r="I41" s="139"/>
      <c r="J41" s="52"/>
      <c r="O41" s="13"/>
      <c r="AX41" s="663" t="str">
        <f>CountryCode &amp; ".T2.OA1.S1313.MNAC." &amp; RefVintage</f>
        <v>HU.T2.OA1.S1313.MNAC.W.2020</v>
      </c>
    </row>
    <row r="42" spans="1:256">
      <c r="A42" s="176" t="s">
        <v>261</v>
      </c>
      <c r="B42" s="495" t="s">
        <v>1010</v>
      </c>
      <c r="C42" s="147" t="s">
        <v>72</v>
      </c>
      <c r="D42" s="148"/>
      <c r="E42" s="148"/>
      <c r="F42" s="148"/>
      <c r="G42" s="148"/>
      <c r="H42" s="398"/>
      <c r="I42" s="139"/>
      <c r="J42" s="52"/>
      <c r="O42" s="13"/>
      <c r="AX42" s="663" t="str">
        <f>CountryCode &amp; ".T2.OA2.S1313.MNAC." &amp; RefVintage</f>
        <v>HU.T2.OA2.S1313.MNAC.W.2020</v>
      </c>
    </row>
    <row r="43" spans="1:256">
      <c r="A43" s="176" t="s">
        <v>262</v>
      </c>
      <c r="B43" s="495" t="s">
        <v>1011</v>
      </c>
      <c r="C43" s="147" t="s">
        <v>73</v>
      </c>
      <c r="D43" s="148"/>
      <c r="E43" s="148"/>
      <c r="F43" s="148"/>
      <c r="G43" s="148"/>
      <c r="H43" s="398"/>
      <c r="I43" s="139"/>
      <c r="J43" s="52"/>
      <c r="O43" s="13"/>
      <c r="AX43" s="663" t="str">
        <f>CountryCode &amp; ".T2.OA3.S1313.MNAC." &amp; RefVintage</f>
        <v>HU.T2.OA3.S1313.MNAC.W.2020</v>
      </c>
    </row>
    <row r="44" spans="1:256" ht="16.5" thickBot="1">
      <c r="A44" s="340"/>
      <c r="B44" s="167"/>
      <c r="C44" s="179"/>
      <c r="D44" s="144"/>
      <c r="E44" s="145"/>
      <c r="F44" s="145"/>
      <c r="G44" s="145"/>
      <c r="H44" s="145"/>
      <c r="I44" s="3"/>
      <c r="J44" s="52"/>
      <c r="O44" s="13"/>
    </row>
    <row r="45" spans="1:256" ht="17.25" thickTop="1" thickBot="1">
      <c r="A45" s="340" t="s">
        <v>263</v>
      </c>
      <c r="B45" s="495" t="s">
        <v>1014</v>
      </c>
      <c r="C45" s="374" t="s">
        <v>772</v>
      </c>
      <c r="D45" s="91">
        <v>103176.97255859978</v>
      </c>
      <c r="E45" s="91">
        <v>20538.081457999884</v>
      </c>
      <c r="F45" s="91">
        <v>26308</v>
      </c>
      <c r="G45" s="91">
        <v>-22038.151736299878</v>
      </c>
      <c r="H45" s="400">
        <v>63629.90000000046</v>
      </c>
      <c r="I45" s="4"/>
      <c r="J45" s="51"/>
      <c r="O45" s="13"/>
      <c r="AX45" s="663" t="str">
        <f>CountryCode &amp; ".T2.B9.S1313.MNAC." &amp; RefVintage</f>
        <v>HU.T2.B9.S1313.MNAC.W.2020</v>
      </c>
    </row>
    <row r="46" spans="1:256" ht="16.5" thickTop="1">
      <c r="A46" s="292"/>
      <c r="B46" s="279"/>
      <c r="C46" s="375" t="s">
        <v>471</v>
      </c>
      <c r="D46" s="35"/>
      <c r="E46" s="26"/>
      <c r="F46" s="26"/>
      <c r="G46" s="24"/>
      <c r="H46" s="229"/>
      <c r="I46" s="26"/>
      <c r="J46" s="52"/>
      <c r="K46" s="13"/>
    </row>
    <row r="47" spans="1:256" ht="9" customHeight="1">
      <c r="A47" s="292"/>
      <c r="B47" s="279"/>
      <c r="C47" s="186"/>
      <c r="D47" s="59"/>
      <c r="E47" s="26"/>
      <c r="F47" s="26"/>
      <c r="G47" s="26"/>
      <c r="H47" s="230"/>
      <c r="I47" s="26"/>
      <c r="J47" s="52"/>
      <c r="K47" s="13"/>
    </row>
    <row r="48" spans="1:256" s="23" customFormat="1">
      <c r="A48" s="292"/>
      <c r="B48" s="293"/>
      <c r="C48" s="376" t="s">
        <v>90</v>
      </c>
      <c r="D48" s="27"/>
      <c r="E48" s="27"/>
      <c r="F48" s="27"/>
      <c r="G48" s="27"/>
      <c r="H48" s="231"/>
      <c r="I48" s="27"/>
      <c r="J48" s="52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66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  <c r="IU48" s="27"/>
      <c r="IV48" s="27"/>
    </row>
    <row r="49" spans="1:12" ht="26.25">
      <c r="A49" s="292"/>
      <c r="B49" s="279"/>
      <c r="C49" s="272" t="s">
        <v>93</v>
      </c>
      <c r="D49" s="245"/>
      <c r="E49" s="416"/>
      <c r="F49" s="26"/>
      <c r="G49" s="171"/>
      <c r="H49" s="230"/>
      <c r="I49" s="26"/>
      <c r="J49" s="52"/>
      <c r="K49" s="13"/>
    </row>
    <row r="50" spans="1:12" ht="12" customHeight="1" thickBot="1">
      <c r="A50" s="404"/>
      <c r="B50" s="405"/>
      <c r="C50" s="183"/>
      <c r="D50" s="53"/>
      <c r="E50" s="53"/>
      <c r="F50" s="53"/>
      <c r="G50" s="53"/>
      <c r="H50" s="227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89" t="s">
        <v>122</v>
      </c>
      <c r="D53" s="702" t="str">
        <f>IF(COUNTA(D8:G8,D11:G16,D20:G20,D24:G24,D26:G26,D30:G30,D35:G36,D40:G40,D45:G45)/60*100=100,"OK - Table 2C is fully completed","WARNING - Table 2C is not fully completed, please fill in figure, L, M or 0")</f>
        <v>OK - Table 2C is fully completed</v>
      </c>
      <c r="E53" s="702"/>
      <c r="F53" s="702"/>
      <c r="G53" s="702"/>
      <c r="H53" s="390"/>
      <c r="I53" s="378"/>
      <c r="J53" s="241"/>
    </row>
    <row r="54" spans="1:12">
      <c r="A54" s="26"/>
      <c r="C54" s="242" t="s">
        <v>123</v>
      </c>
      <c r="D54" s="391"/>
      <c r="E54" s="317"/>
      <c r="F54" s="317"/>
      <c r="G54" s="317"/>
      <c r="H54" s="392"/>
      <c r="I54" s="243"/>
      <c r="J54" s="244"/>
    </row>
    <row r="55" spans="1:12" ht="23.25">
      <c r="A55" s="26"/>
      <c r="C55" s="380" t="s">
        <v>551</v>
      </c>
      <c r="D55" s="381">
        <f>IF(D45="M",0,D45)-IF(D8="M",0,D8)-IF(D11="M",0,D11)-IF(D20="M",0,D20)-IF(D24="M",0,D24)-IF(D26="M",0,D26)-IF(D30="M",0,D30)-IF(D35="M",0,D35)-IF(D36="M",0,D36)-IF(D40="M",0,D40)</f>
        <v>0</v>
      </c>
      <c r="E55" s="381">
        <f>IF(E45="M",0,E45)-IF(E8="M",0,E8)-IF(E11="M",0,E11)-IF(E20="M",0,E20)-IF(E24="M",0,E24)-IF(E26="M",0,E26)-IF(E30="M",0,E30)-IF(E35="M",0,E35)-IF(E36="M",0,E36)-IF(E40="M",0,E40)</f>
        <v>0</v>
      </c>
      <c r="F55" s="381">
        <f>IF(F45="M",0,F45)-IF(F8="M",0,F8)-IF(F11="M",0,F11)-IF(F20="M",0,F20)-IF(F24="M",0,F24)-IF(F26="M",0,F26)-IF(F30="M",0,F30)-IF(F35="M",0,F35)-IF(F36="M",0,F36)-IF(F40="M",0,F40)</f>
        <v>0</v>
      </c>
      <c r="G55" s="381">
        <f>IF(G45="M",0,G45)-IF(G8="M",0,G8)-IF(G11="M",0,G11)-IF(G20="M",0,G20)-IF(G24="M",0,G24)-IF(G26="M",0,G26)-IF(G30="M",0,G30)-IF(G35="M",0,G35)-IF(G36="M",0,G36)-IF(G40="M",0,G40)</f>
        <v>-6.3664629124104977E-12</v>
      </c>
      <c r="H55" s="393">
        <f>IF(H45="M",0,H45)-IF(H8="M",0,H8)-IF(H11="M",0,H11)-IF(H20="M",0,H20)-IF(H24="M",0,H24)-IF(H26="M",0,H26)-IF(H30="M",0,H30)-IF(H35="M",0,H35)-IF(H36="M",0,H36)-IF(H40="M",0,H40)</f>
        <v>0</v>
      </c>
      <c r="I55" s="243"/>
      <c r="J55" s="244"/>
    </row>
    <row r="56" spans="1:12">
      <c r="A56" s="26"/>
      <c r="C56" s="380" t="s">
        <v>149</v>
      </c>
      <c r="D56" s="381">
        <f>IF(D11="M",0,D11)-IF(D12="M",0,D12)-IF(D13="M",0,D13)-IF(D14="M",0,D14)</f>
        <v>0</v>
      </c>
      <c r="E56" s="381">
        <f>IF(E11="M",0,E11)-IF(E12="M",0,E12)-IF(E13="M",0,E13)-IF(E14="M",0,E14)</f>
        <v>0</v>
      </c>
      <c r="F56" s="381">
        <f>IF(F11="M",0,F11)-IF(F12="M",0,F12)-IF(F13="M",0,F13)-IF(F14="M",0,F14)</f>
        <v>0</v>
      </c>
      <c r="G56" s="381">
        <f>IF(G11="M",0,G11)-IF(G12="M",0,G12)-IF(G13="M",0,G13)-IF(G14="M",0,G14)</f>
        <v>0</v>
      </c>
      <c r="H56" s="393">
        <f>IF(H11="M",0,H11)-IF(H12="M",0,H12)-IF(H13="M",0,H13)-IF(H14="M",0,H14)</f>
        <v>0</v>
      </c>
      <c r="I56" s="243"/>
      <c r="J56" s="244"/>
    </row>
    <row r="57" spans="1:12">
      <c r="A57" s="26"/>
      <c r="C57" s="380" t="s">
        <v>150</v>
      </c>
      <c r="D57" s="381">
        <f>D40-SUM(D41:D44)</f>
        <v>0</v>
      </c>
      <c r="E57" s="381">
        <f>E40-SUM(E41:E44)</f>
        <v>0</v>
      </c>
      <c r="F57" s="381">
        <f>F40-SUM(F41:F44)</f>
        <v>0</v>
      </c>
      <c r="G57" s="381">
        <f>G40-SUM(G41:G44)</f>
        <v>0</v>
      </c>
      <c r="H57" s="393">
        <f>H40-SUM(H41:H44)</f>
        <v>0</v>
      </c>
      <c r="I57" s="243"/>
      <c r="J57" s="244"/>
    </row>
    <row r="58" spans="1:12">
      <c r="A58" s="26"/>
      <c r="C58" s="383" t="s">
        <v>129</v>
      </c>
      <c r="D58" s="246"/>
      <c r="E58" s="246"/>
      <c r="F58" s="246"/>
      <c r="G58" s="246"/>
      <c r="H58" s="394"/>
      <c r="I58" s="243"/>
      <c r="J58" s="244"/>
    </row>
    <row r="59" spans="1:12">
      <c r="A59" s="24"/>
      <c r="C59" s="385" t="s">
        <v>151</v>
      </c>
      <c r="D59" s="249">
        <f>IF('Table 1'!E13="M",0,'Table 1'!E13)-IF('Table 2C'!D45="M",0,'Table 2C'!D45)</f>
        <v>0</v>
      </c>
      <c r="E59" s="249">
        <f>IF('Table 1'!F13="M",0,'Table 1'!F13)-IF('Table 2C'!E45="M",0,'Table 2C'!E45)</f>
        <v>0</v>
      </c>
      <c r="F59" s="249">
        <f>IF('Table 1'!G13="M",0,'Table 1'!G13)-IF('Table 2C'!F45="M",0,'Table 2C'!F45)</f>
        <v>0</v>
      </c>
      <c r="G59" s="249">
        <f>IF('Table 1'!H13="M",0,'Table 1'!H13)-IF('Table 2C'!G45="M",0,'Table 2C'!G45)</f>
        <v>0</v>
      </c>
      <c r="H59" s="395">
        <f>IF('Table 1'!I13="M",0,'Table 1'!I13)-IF('Table 2C'!H45="M",0,'Table 2C'!H45)</f>
        <v>0</v>
      </c>
      <c r="I59" s="387"/>
      <c r="J59" s="388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algorithmName="SHA-512" hashValue="ALOJvZzMQkJF2gTjhOBJA4zessLFooDKzJzkjD/z6fPnPfHHpzXQA3W1Vu5y8r0HKvOKI2DPJdHxIw/fV72oPg==" saltValue="lxMZML6yb0Z1mfhv+dSl3A==" spinCount="100000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7" priority="2" stopIfTrue="1">
      <formula>COUNTA(D8:G8,D11:G16,D20:G20,D24:G24,D26:G26,D30:G30,D35:G36,D40:G40,D45:G45)/60*100&lt;&gt;100</formula>
    </cfRule>
  </conditionalFormatting>
  <conditionalFormatting sqref="D8:G8 D11:G16 D20:G20 D24:G24 D26:G26 D30:G30 D35:G36 D40:G40 D45:G45">
    <cfRule type="cellIs" dxfId="16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B1" colorId="22" zoomScaleNormal="100" zoomScaleSheetLayoutView="80" workbookViewId="0">
      <selection activeCell="H9" sqref="H9"/>
    </sheetView>
  </sheetViews>
  <sheetFormatPr defaultColWidth="9.77734375" defaultRowHeight="15.75"/>
  <cols>
    <col min="1" max="1" width="11.109375" style="20" hidden="1" customWidth="1"/>
    <col min="2" max="2" width="41" style="20" bestFit="1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10.6640625" style="208" customWidth="1"/>
    <col min="9" max="9" width="72.77734375" style="10" customWidth="1"/>
    <col min="10" max="10" width="5.33203125" style="10" customWidth="1"/>
    <col min="11" max="11" width="1" style="10" customWidth="1"/>
    <col min="12" max="12" width="0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3"/>
    <col min="51" max="16384" width="9.77734375" style="10"/>
  </cols>
  <sheetData>
    <row r="1" spans="1:50" ht="18">
      <c r="A1" s="334"/>
      <c r="B1" s="334"/>
      <c r="C1" s="343" t="s">
        <v>797</v>
      </c>
      <c r="D1" s="271"/>
      <c r="E1" s="333"/>
      <c r="F1" s="333"/>
      <c r="G1" s="333"/>
      <c r="H1" s="344"/>
      <c r="L1" s="267" t="s">
        <v>452</v>
      </c>
      <c r="M1" s="267"/>
      <c r="N1" s="517">
        <v>3</v>
      </c>
      <c r="O1" s="517">
        <v>4</v>
      </c>
      <c r="P1" s="517">
        <v>5</v>
      </c>
      <c r="Q1" s="517">
        <v>6</v>
      </c>
      <c r="R1" s="517">
        <v>7</v>
      </c>
    </row>
    <row r="2" spans="1:50" ht="11.25" customHeight="1" thickBot="1">
      <c r="A2" s="334"/>
      <c r="B2" s="334"/>
      <c r="C2" s="173"/>
      <c r="D2" s="39"/>
      <c r="K2" s="13"/>
      <c r="L2" s="267" t="s">
        <v>453</v>
      </c>
      <c r="M2" s="333"/>
      <c r="N2" s="684" t="s">
        <v>1230</v>
      </c>
    </row>
    <row r="3" spans="1:50" ht="16.5" thickTop="1">
      <c r="A3" s="336"/>
      <c r="B3" s="402"/>
      <c r="C3" s="175"/>
      <c r="D3" s="40"/>
      <c r="E3" s="41"/>
      <c r="F3" s="41"/>
      <c r="G3" s="41"/>
      <c r="H3" s="225"/>
      <c r="I3" s="60"/>
      <c r="J3" s="42"/>
      <c r="K3" s="13"/>
      <c r="L3" s="267" t="s">
        <v>454</v>
      </c>
      <c r="M3" s="333"/>
      <c r="N3" s="686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7"/>
      <c r="I4" s="57"/>
      <c r="J4" s="61"/>
      <c r="L4" s="267" t="s">
        <v>455</v>
      </c>
      <c r="M4" s="333"/>
      <c r="O4" s="13"/>
    </row>
    <row r="5" spans="1:50">
      <c r="A5" s="282" t="s">
        <v>126</v>
      </c>
      <c r="B5" s="403" t="s">
        <v>485</v>
      </c>
      <c r="C5" s="22" t="s">
        <v>1238</v>
      </c>
      <c r="D5" s="354">
        <f>'Table 1'!E5</f>
        <v>2016</v>
      </c>
      <c r="E5" s="354">
        <f>'Table 1'!F5</f>
        <v>2017</v>
      </c>
      <c r="F5" s="354">
        <f>'Table 1'!G5</f>
        <v>2018</v>
      </c>
      <c r="G5" s="354">
        <f>'Table 1'!H5</f>
        <v>2019</v>
      </c>
      <c r="H5" s="355">
        <f>'Table 1'!I5</f>
        <v>2020</v>
      </c>
      <c r="I5" s="58"/>
      <c r="J5" s="61"/>
      <c r="O5" s="13"/>
    </row>
    <row r="6" spans="1:50">
      <c r="A6" s="282"/>
      <c r="B6" s="338"/>
      <c r="C6" s="286" t="str">
        <f>'Cover page'!E14</f>
        <v>Date: 31/03/2020</v>
      </c>
      <c r="D6" s="47"/>
      <c r="E6" s="47"/>
      <c r="F6" s="47"/>
      <c r="G6" s="48"/>
      <c r="H6" s="209"/>
      <c r="I6" s="49"/>
      <c r="J6" s="61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61"/>
      <c r="O7" s="13"/>
    </row>
    <row r="8" spans="1:50" ht="17.25" thickTop="1" thickBot="1">
      <c r="A8" s="340" t="s">
        <v>264</v>
      </c>
      <c r="B8" s="495" t="s">
        <v>940</v>
      </c>
      <c r="C8" s="368" t="s">
        <v>52</v>
      </c>
      <c r="D8" s="89">
        <v>-76921.400000000373</v>
      </c>
      <c r="E8" s="90">
        <v>-142890.20000000019</v>
      </c>
      <c r="F8" s="90">
        <v>-83686</v>
      </c>
      <c r="G8" s="90">
        <v>-234870</v>
      </c>
      <c r="H8" s="401">
        <v>-303038.10000000056</v>
      </c>
      <c r="I8" s="11"/>
      <c r="J8" s="51"/>
      <c r="O8" s="13"/>
      <c r="AX8" s="663" t="str">
        <f>CountryCode &amp; ".T2.WB.S1314.MNAC." &amp; RefVintage</f>
        <v>HU.T2.WB.S1314.MNAC.W.2020</v>
      </c>
    </row>
    <row r="9" spans="1:50" ht="16.5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397"/>
      <c r="I9" s="149"/>
      <c r="J9" s="52"/>
      <c r="O9" s="13"/>
    </row>
    <row r="10" spans="1:50" ht="11.25" customHeight="1">
      <c r="A10" s="340"/>
      <c r="B10" s="167"/>
      <c r="C10" s="177"/>
      <c r="D10" s="680">
        <f>IFERROR(VLOOKUP(D9,StatusTable,2,FALSE), -1)</f>
        <v>10</v>
      </c>
      <c r="E10" s="681">
        <f>IFERROR(VLOOKUP(E9,StatusTable,2,FALSE), -1)</f>
        <v>10</v>
      </c>
      <c r="F10" s="681">
        <f>IFERROR(VLOOKUP(F9,StatusTable,2,FALSE), -1)</f>
        <v>10</v>
      </c>
      <c r="G10" s="681">
        <f>IFERROR(VLOOKUP(G9,StatusTable,2,FALSE), -1)</f>
        <v>10</v>
      </c>
      <c r="H10" s="681"/>
      <c r="I10" s="135"/>
      <c r="J10" s="52"/>
      <c r="O10" s="13"/>
      <c r="AX10" s="663" t="str">
        <f>CountryCode &amp; ".T2.WB_STATUS.S1314.MNAC." &amp; RefVintage</f>
        <v>HU.T2.WB_STATUS.S1314.MNAC.W.2020</v>
      </c>
    </row>
    <row r="11" spans="1:50">
      <c r="A11" s="340" t="s">
        <v>265</v>
      </c>
      <c r="B11" s="495" t="s">
        <v>941</v>
      </c>
      <c r="C11" s="370" t="s">
        <v>94</v>
      </c>
      <c r="D11" s="136">
        <v>-44.267128999999997</v>
      </c>
      <c r="E11" s="136">
        <v>-20.331517999999999</v>
      </c>
      <c r="F11" s="136">
        <v>3</v>
      </c>
      <c r="G11" s="136">
        <v>923.20631700000001</v>
      </c>
      <c r="H11" s="398">
        <v>0</v>
      </c>
      <c r="I11" s="137"/>
      <c r="J11" s="52"/>
      <c r="O11" s="13"/>
      <c r="AX11" s="663" t="str">
        <f>CountryCode &amp; ".T2.FT.S1314.MNAC." &amp; RefVintage</f>
        <v>HU.T2.FT.S1314.MNAC.W.2020</v>
      </c>
    </row>
    <row r="12" spans="1:50">
      <c r="A12" s="340" t="s">
        <v>266</v>
      </c>
      <c r="B12" s="495" t="s">
        <v>942</v>
      </c>
      <c r="C12" s="371" t="s">
        <v>53</v>
      </c>
      <c r="D12" s="136">
        <v>-47.114927999999999</v>
      </c>
      <c r="E12" s="136">
        <v>-21.561416999999999</v>
      </c>
      <c r="F12" s="136">
        <v>3</v>
      </c>
      <c r="G12" s="136">
        <v>0</v>
      </c>
      <c r="H12" s="398">
        <v>0</v>
      </c>
      <c r="I12" s="137"/>
      <c r="J12" s="52"/>
      <c r="O12" s="13"/>
      <c r="AX12" s="663" t="str">
        <f>CountryCode &amp; ".T2.F4.S1314.MNAC." &amp; RefVintage</f>
        <v>HU.T2.F4.S1314.MNAC.W.2020</v>
      </c>
    </row>
    <row r="13" spans="1:50">
      <c r="A13" s="340" t="s">
        <v>267</v>
      </c>
      <c r="B13" s="495" t="s">
        <v>943</v>
      </c>
      <c r="C13" s="372" t="s">
        <v>54</v>
      </c>
      <c r="D13" s="136">
        <v>0</v>
      </c>
      <c r="E13" s="136">
        <v>0</v>
      </c>
      <c r="F13" s="136">
        <v>0</v>
      </c>
      <c r="G13" s="136">
        <v>0</v>
      </c>
      <c r="H13" s="398">
        <v>0</v>
      </c>
      <c r="I13" s="137"/>
      <c r="J13" s="52"/>
      <c r="O13" s="13"/>
      <c r="AX13" s="663" t="str">
        <f>CountryCode &amp; ".T2.F5.S1314.MNAC." &amp; RefVintage</f>
        <v>HU.T2.F5.S1314.MNAC.W.2020</v>
      </c>
    </row>
    <row r="14" spans="1:50">
      <c r="A14" s="340" t="s">
        <v>268</v>
      </c>
      <c r="B14" s="495" t="s">
        <v>944</v>
      </c>
      <c r="C14" s="372" t="s">
        <v>35</v>
      </c>
      <c r="D14" s="136">
        <v>2.8477990000000002</v>
      </c>
      <c r="E14" s="136">
        <v>1.2298990000000001</v>
      </c>
      <c r="F14" s="136">
        <v>0</v>
      </c>
      <c r="G14" s="136">
        <v>923.20631700000001</v>
      </c>
      <c r="H14" s="398">
        <v>0</v>
      </c>
      <c r="I14" s="137"/>
      <c r="J14" s="52"/>
      <c r="O14" s="13"/>
      <c r="AX14" s="663" t="str">
        <f>CountryCode &amp; ".T2.OFT.S1314.MNAC." &amp; RefVintage</f>
        <v>HU.T2.OFT.S1314.MNAC.W.2020</v>
      </c>
    </row>
    <row r="15" spans="1:50" ht="16.5" thickBot="1">
      <c r="A15" s="340" t="s">
        <v>269</v>
      </c>
      <c r="B15" s="495" t="s">
        <v>945</v>
      </c>
      <c r="C15" s="373" t="s">
        <v>512</v>
      </c>
      <c r="D15" s="136" t="s">
        <v>1284</v>
      </c>
      <c r="E15" s="136" t="s">
        <v>1284</v>
      </c>
      <c r="F15" s="136" t="s">
        <v>1284</v>
      </c>
      <c r="G15" s="136" t="s">
        <v>1284</v>
      </c>
      <c r="H15" s="398" t="s">
        <v>1284</v>
      </c>
      <c r="I15" s="137"/>
      <c r="J15" s="52"/>
      <c r="O15" s="13"/>
      <c r="AX15" s="663" t="str">
        <f>CountryCode &amp; ".T2.OFTDL.S1314.MNAC." &amp; RefVintage</f>
        <v>HU.T2.OFTDL.S1314.MNAC.W.2020</v>
      </c>
    </row>
    <row r="16" spans="1:50" ht="16.5" thickBot="1">
      <c r="A16" s="341" t="s">
        <v>488</v>
      </c>
      <c r="B16" s="495" t="s">
        <v>946</v>
      </c>
      <c r="C16" s="265" t="s">
        <v>513</v>
      </c>
      <c r="D16" s="136" t="s">
        <v>1284</v>
      </c>
      <c r="E16" s="136" t="s">
        <v>1284</v>
      </c>
      <c r="F16" s="136" t="s">
        <v>1284</v>
      </c>
      <c r="G16" s="136" t="s">
        <v>1284</v>
      </c>
      <c r="H16" s="398" t="s">
        <v>1284</v>
      </c>
      <c r="I16" s="137"/>
      <c r="J16" s="52"/>
      <c r="O16" s="13"/>
      <c r="AX16" s="663" t="str">
        <f>CountryCode &amp; ".T2.F71K.S1314.MNAC." &amp; RefVintage</f>
        <v>HU.T2.F71K.S1314.MNAC.W.2020</v>
      </c>
    </row>
    <row r="17" spans="1:50">
      <c r="A17" s="176" t="s">
        <v>270</v>
      </c>
      <c r="B17" s="495" t="s">
        <v>947</v>
      </c>
      <c r="C17" s="147" t="s">
        <v>514</v>
      </c>
      <c r="D17" s="148"/>
      <c r="E17" s="148"/>
      <c r="F17" s="148"/>
      <c r="G17" s="148"/>
      <c r="H17" s="398"/>
      <c r="I17" s="139"/>
      <c r="J17" s="52"/>
      <c r="O17" s="13"/>
      <c r="AX17" s="663" t="str">
        <f>CountryCode &amp; ".T2.OFT1.S1314.MNAC." &amp; RefVintage</f>
        <v>HU.T2.OFT1.S1314.MNAC.W.2020</v>
      </c>
    </row>
    <row r="18" spans="1:50">
      <c r="A18" s="176" t="s">
        <v>271</v>
      </c>
      <c r="B18" s="495" t="s">
        <v>948</v>
      </c>
      <c r="C18" s="147" t="s">
        <v>515</v>
      </c>
      <c r="D18" s="148"/>
      <c r="E18" s="148"/>
      <c r="F18" s="148"/>
      <c r="G18" s="148"/>
      <c r="H18" s="398"/>
      <c r="I18" s="139"/>
      <c r="J18" s="52"/>
      <c r="O18" s="13"/>
      <c r="AX18" s="663" t="str">
        <f>CountryCode &amp; ".T2.OFT2.S1314.MNAC." &amp; RefVintage</f>
        <v>HU.T2.OFT2.S1314.MNAC.W.2020</v>
      </c>
    </row>
    <row r="19" spans="1:50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272</v>
      </c>
      <c r="B20" s="495" t="s">
        <v>961</v>
      </c>
      <c r="C20" s="370" t="s">
        <v>121</v>
      </c>
      <c r="D20" s="150" t="s">
        <v>1284</v>
      </c>
      <c r="E20" s="150" t="s">
        <v>1284</v>
      </c>
      <c r="F20" s="150" t="s">
        <v>1284</v>
      </c>
      <c r="G20" s="150" t="s">
        <v>1284</v>
      </c>
      <c r="H20" s="399" t="s">
        <v>1284</v>
      </c>
      <c r="I20" s="137"/>
      <c r="J20" s="52"/>
      <c r="O20" s="13"/>
      <c r="AX20" s="663" t="str">
        <f>CountryCode &amp; ".T2.ONFT.S1314.MNAC." &amp; RefVintage</f>
        <v>HU.T2.ONFT.S1314.MNAC.W.2020</v>
      </c>
    </row>
    <row r="21" spans="1:50">
      <c r="A21" s="176" t="s">
        <v>273</v>
      </c>
      <c r="B21" s="495" t="s">
        <v>962</v>
      </c>
      <c r="C21" s="147" t="s">
        <v>71</v>
      </c>
      <c r="D21" s="148"/>
      <c r="E21" s="148"/>
      <c r="F21" s="148"/>
      <c r="G21" s="148"/>
      <c r="H21" s="398"/>
      <c r="I21" s="139"/>
      <c r="J21" s="52"/>
      <c r="O21" s="13"/>
      <c r="AX21" s="663" t="str">
        <f>CountryCode &amp; ".T2.ONFT1.S1314.MNAC." &amp; RefVintage</f>
        <v>HU.T2.ONFT1.S1314.MNAC.W.2020</v>
      </c>
    </row>
    <row r="22" spans="1:50">
      <c r="A22" s="176" t="s">
        <v>274</v>
      </c>
      <c r="B22" s="495" t="s">
        <v>963</v>
      </c>
      <c r="C22" s="147" t="s">
        <v>72</v>
      </c>
      <c r="D22" s="148"/>
      <c r="E22" s="148"/>
      <c r="F22" s="148"/>
      <c r="G22" s="148"/>
      <c r="H22" s="398"/>
      <c r="I22" s="139"/>
      <c r="J22" s="52"/>
      <c r="O22" s="13"/>
      <c r="AX22" s="663" t="str">
        <f>CountryCode &amp; ".T2.ONFT2.S1314.MNAC." &amp; RefVintage</f>
        <v>HU.T2.ONFT2.S1314.MNAC.W.2020</v>
      </c>
    </row>
    <row r="23" spans="1:50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275</v>
      </c>
      <c r="B24" s="495" t="s">
        <v>968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399">
        <v>0</v>
      </c>
      <c r="I24" s="137"/>
      <c r="J24" s="52"/>
      <c r="O24" s="13"/>
      <c r="AX24" s="663" t="str">
        <f>CountryCode &amp; ".T2.D41DIF.S1314.MNAC." &amp; RefVintage</f>
        <v>HU.T2.D41DIF.S1314.MNAC.W.2020</v>
      </c>
    </row>
    <row r="25" spans="1:50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552</v>
      </c>
      <c r="B26" s="495" t="s">
        <v>973</v>
      </c>
      <c r="C26" s="370" t="s">
        <v>48</v>
      </c>
      <c r="D26" s="150">
        <v>10977.843612000037</v>
      </c>
      <c r="E26" s="150">
        <v>15601.016756999921</v>
      </c>
      <c r="F26" s="150">
        <v>21065.450634000001</v>
      </c>
      <c r="G26" s="150">
        <v>15053.285181000019</v>
      </c>
      <c r="H26" s="399">
        <v>15088.1</v>
      </c>
      <c r="I26" s="137"/>
      <c r="J26" s="52"/>
      <c r="O26" s="13"/>
      <c r="AX26" s="663" t="str">
        <f>CountryCode &amp; ".T2.F8ASS.S1314.MNAC." &amp; RefVintage</f>
        <v>HU.T2.F8ASS.S1314.MNAC.W.2020</v>
      </c>
    </row>
    <row r="27" spans="1:50">
      <c r="A27" s="176" t="s">
        <v>553</v>
      </c>
      <c r="B27" s="495" t="s">
        <v>974</v>
      </c>
      <c r="C27" s="147" t="s">
        <v>1285</v>
      </c>
      <c r="D27" s="148">
        <v>0</v>
      </c>
      <c r="E27" s="148">
        <v>0</v>
      </c>
      <c r="F27" s="148">
        <v>0</v>
      </c>
      <c r="G27" s="148" t="s">
        <v>667</v>
      </c>
      <c r="H27" s="398"/>
      <c r="I27" s="139"/>
      <c r="J27" s="52"/>
      <c r="O27" s="13"/>
      <c r="AX27" s="663" t="str">
        <f>CountryCode &amp; ".T2.F8ASS1.S1314.MNAC." &amp; RefVintage</f>
        <v>HU.T2.F8ASS1.S1314.MNAC.W.2020</v>
      </c>
    </row>
    <row r="28" spans="1:50">
      <c r="A28" s="176"/>
      <c r="B28" s="495" t="s">
        <v>975</v>
      </c>
      <c r="C28" s="147" t="s">
        <v>1290</v>
      </c>
      <c r="D28" s="148">
        <v>-1631</v>
      </c>
      <c r="E28" s="148">
        <v>3388</v>
      </c>
      <c r="F28" s="148">
        <v>1620</v>
      </c>
      <c r="G28" s="148">
        <v>523.19999999999936</v>
      </c>
      <c r="H28" s="398">
        <v>188.1</v>
      </c>
      <c r="I28" s="139"/>
      <c r="J28" s="52"/>
      <c r="O28" s="13"/>
    </row>
    <row r="29" spans="1:50">
      <c r="A29" s="176"/>
      <c r="B29" s="495" t="s">
        <v>1234</v>
      </c>
      <c r="C29" s="147" t="s">
        <v>1248</v>
      </c>
      <c r="D29" s="148">
        <v>14934.599999999999</v>
      </c>
      <c r="E29" s="148">
        <v>19944</v>
      </c>
      <c r="F29" s="148">
        <v>20646</v>
      </c>
      <c r="G29" s="148">
        <v>13182.86</v>
      </c>
      <c r="H29" s="398">
        <v>14900</v>
      </c>
      <c r="I29" s="139"/>
      <c r="J29" s="52"/>
      <c r="O29" s="13"/>
    </row>
    <row r="30" spans="1:50">
      <c r="A30" s="176" t="s">
        <v>554</v>
      </c>
      <c r="B30" s="495" t="s">
        <v>1235</v>
      </c>
      <c r="C30" s="147" t="s">
        <v>1250</v>
      </c>
      <c r="D30" s="148">
        <v>-2325.7563879999616</v>
      </c>
      <c r="E30" s="148">
        <v>-7730.9832430000788</v>
      </c>
      <c r="F30" s="148">
        <v>-1200.5493659999993</v>
      </c>
      <c r="G30" s="148">
        <v>1347.2251810000205</v>
      </c>
      <c r="H30" s="398">
        <v>0</v>
      </c>
      <c r="I30" s="690" t="s">
        <v>1296</v>
      </c>
      <c r="J30" s="52"/>
      <c r="O30" s="13"/>
      <c r="AX30" s="663" t="str">
        <f>CountryCode &amp; ".T2.F8ASS2.S1314.MNAC." &amp; RefVintage</f>
        <v>HU.T2.F8ASS2.S1314.MNAC.W.2020</v>
      </c>
    </row>
    <row r="31" spans="1:50">
      <c r="A31" s="340" t="s">
        <v>555</v>
      </c>
      <c r="B31" s="495" t="s">
        <v>982</v>
      </c>
      <c r="C31" s="370" t="s">
        <v>47</v>
      </c>
      <c r="D31" s="150">
        <v>76</v>
      </c>
      <c r="E31" s="150">
        <v>1735.4724239999998</v>
      </c>
      <c r="F31" s="150">
        <v>1727</v>
      </c>
      <c r="G31" s="150">
        <v>-2148.0913599999999</v>
      </c>
      <c r="H31" s="399">
        <v>0</v>
      </c>
      <c r="I31" s="137"/>
      <c r="J31" s="52"/>
      <c r="O31" s="13"/>
      <c r="AX31" s="663" t="str">
        <f>CountryCode &amp; ".T2.F8LIA.S1314.MNAC." &amp; RefVintage</f>
        <v>HU.T2.F8LIA.S1314.MNAC.W.2020</v>
      </c>
    </row>
    <row r="32" spans="1:50">
      <c r="A32" s="176" t="s">
        <v>556</v>
      </c>
      <c r="B32" s="495" t="s">
        <v>983</v>
      </c>
      <c r="C32" s="147" t="s">
        <v>1291</v>
      </c>
      <c r="D32" s="148">
        <v>68</v>
      </c>
      <c r="E32" s="148">
        <v>1047</v>
      </c>
      <c r="F32" s="148">
        <v>1815</v>
      </c>
      <c r="G32" s="148">
        <v>-2113</v>
      </c>
      <c r="H32" s="398">
        <v>0</v>
      </c>
      <c r="I32" s="139"/>
      <c r="J32" s="52"/>
      <c r="O32" s="13"/>
      <c r="AX32" s="663" t="str">
        <f>CountryCode &amp; ".T2.F8LIA1.S1314.MNAC." &amp; RefVintage</f>
        <v>HU.T2.F8LIA1.S1314.MNAC.W.2020</v>
      </c>
    </row>
    <row r="33" spans="1:50">
      <c r="A33" s="176" t="s">
        <v>557</v>
      </c>
      <c r="B33" s="495" t="s">
        <v>984</v>
      </c>
      <c r="C33" s="147" t="s">
        <v>1292</v>
      </c>
      <c r="D33" s="148">
        <v>8</v>
      </c>
      <c r="E33" s="148">
        <v>688.47242399999982</v>
      </c>
      <c r="F33" s="148">
        <v>-88</v>
      </c>
      <c r="G33" s="148">
        <v>-35.091359999999995</v>
      </c>
      <c r="H33" s="398">
        <v>0</v>
      </c>
      <c r="I33" s="139"/>
      <c r="J33" s="52"/>
      <c r="O33" s="13"/>
      <c r="AX33" s="663" t="str">
        <f>CountryCode &amp; ".T2.F8LIA2.S1314.MNAC." &amp; RefVintage</f>
        <v>HU.T2.F8LIA2.S1314.MNAC.W.2020</v>
      </c>
    </row>
    <row r="34" spans="1:50">
      <c r="A34" s="340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50">
      <c r="A35" s="340" t="s">
        <v>276</v>
      </c>
      <c r="B35" s="495" t="s">
        <v>992</v>
      </c>
      <c r="C35" s="370" t="s">
        <v>79</v>
      </c>
      <c r="D35" s="150" t="s">
        <v>1284</v>
      </c>
      <c r="E35" s="150" t="s">
        <v>1284</v>
      </c>
      <c r="F35" s="150" t="s">
        <v>1284</v>
      </c>
      <c r="G35" s="150" t="s">
        <v>1284</v>
      </c>
      <c r="H35" s="399" t="s">
        <v>1284</v>
      </c>
      <c r="I35" s="137"/>
      <c r="J35" s="52"/>
      <c r="O35" s="13"/>
      <c r="AX35" s="663" t="str">
        <f>CountryCode &amp; ".T2.B9_OWB.S1314.MNAC." &amp; RefVintage</f>
        <v>HU.T2.B9_OWB.S1314.MNAC.W.2020</v>
      </c>
    </row>
    <row r="36" spans="1:50">
      <c r="A36" s="340" t="s">
        <v>277</v>
      </c>
      <c r="B36" s="495" t="s">
        <v>993</v>
      </c>
      <c r="C36" s="370" t="s">
        <v>789</v>
      </c>
      <c r="D36" s="150" t="s">
        <v>1284</v>
      </c>
      <c r="E36" s="150" t="s">
        <v>1284</v>
      </c>
      <c r="F36" s="150" t="s">
        <v>1284</v>
      </c>
      <c r="G36" s="150" t="s">
        <v>1284</v>
      </c>
      <c r="H36" s="399" t="s">
        <v>1284</v>
      </c>
      <c r="I36" s="137"/>
      <c r="J36" s="52"/>
      <c r="O36" s="13"/>
      <c r="AX36" s="663" t="str">
        <f>CountryCode &amp; ".T2.B9_OB.S1314.MNAC." &amp; RefVintage</f>
        <v>HU.T2.B9_OB.S1314.MNAC.W.2020</v>
      </c>
    </row>
    <row r="37" spans="1:50">
      <c r="A37" s="176" t="s">
        <v>278</v>
      </c>
      <c r="B37" s="495" t="s">
        <v>994</v>
      </c>
      <c r="C37" s="147" t="s">
        <v>71</v>
      </c>
      <c r="D37" s="148"/>
      <c r="E37" s="148"/>
      <c r="F37" s="148"/>
      <c r="G37" s="148"/>
      <c r="H37" s="398"/>
      <c r="I37" s="139"/>
      <c r="J37" s="52"/>
      <c r="O37" s="13"/>
      <c r="AX37" s="663" t="str">
        <f>CountryCode &amp; ".T2.B9_OB1.S1314.MNAC." &amp; RefVintage</f>
        <v>HU.T2.B9_OB1.S1314.MNAC.W.2020</v>
      </c>
    </row>
    <row r="38" spans="1:50">
      <c r="A38" s="176" t="s">
        <v>279</v>
      </c>
      <c r="B38" s="495" t="s">
        <v>995</v>
      </c>
      <c r="C38" s="147" t="s">
        <v>72</v>
      </c>
      <c r="D38" s="148"/>
      <c r="E38" s="148"/>
      <c r="F38" s="148"/>
      <c r="G38" s="148"/>
      <c r="H38" s="398"/>
      <c r="I38" s="139"/>
      <c r="J38" s="52"/>
      <c r="O38" s="13"/>
      <c r="AX38" s="663" t="str">
        <f>CountryCode &amp; ".T2.B9_OB2.S1314.MNAC." &amp; RefVintage</f>
        <v>HU.T2.B9_OB2.S1314.MNAC.W.2020</v>
      </c>
    </row>
    <row r="39" spans="1:50">
      <c r="A39" s="340"/>
      <c r="B39" s="603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50">
      <c r="A40" s="340" t="s">
        <v>280</v>
      </c>
      <c r="B40" s="495" t="s">
        <v>1004</v>
      </c>
      <c r="C40" s="370" t="s">
        <v>49</v>
      </c>
      <c r="D40" s="150">
        <v>30083</v>
      </c>
      <c r="E40" s="150">
        <v>89693</v>
      </c>
      <c r="F40" s="150">
        <v>137503</v>
      </c>
      <c r="G40" s="150">
        <v>83988</v>
      </c>
      <c r="H40" s="399">
        <v>0</v>
      </c>
      <c r="I40" s="137"/>
      <c r="J40" s="52"/>
      <c r="O40" s="13"/>
      <c r="AX40" s="663" t="str">
        <f>CountryCode &amp; ".T2.OA.S1314.MNAC." &amp; RefVintage</f>
        <v>HU.T2.OA.S1314.MNAC.W.2020</v>
      </c>
    </row>
    <row r="41" spans="1:50">
      <c r="A41" s="176" t="s">
        <v>281</v>
      </c>
      <c r="B41" s="495" t="s">
        <v>1005</v>
      </c>
      <c r="C41" s="147" t="s">
        <v>1293</v>
      </c>
      <c r="D41" s="148">
        <v>30083</v>
      </c>
      <c r="E41" s="148">
        <v>89693</v>
      </c>
      <c r="F41" s="148">
        <v>137503</v>
      </c>
      <c r="G41" s="148">
        <v>83988</v>
      </c>
      <c r="H41" s="398">
        <v>0</v>
      </c>
      <c r="I41" s="139"/>
      <c r="J41" s="52"/>
      <c r="O41" s="13"/>
      <c r="AX41" s="663" t="str">
        <f>CountryCode &amp; ".T2.OA1.S1314.MNAC." &amp; RefVintage</f>
        <v>HU.T2.OA1.S1314.MNAC.W.2020</v>
      </c>
    </row>
    <row r="42" spans="1:50">
      <c r="A42" s="176" t="s">
        <v>282</v>
      </c>
      <c r="B42" s="495" t="s">
        <v>1006</v>
      </c>
      <c r="C42" s="147" t="s">
        <v>72</v>
      </c>
      <c r="D42" s="148">
        <v>0</v>
      </c>
      <c r="E42" s="148">
        <v>0</v>
      </c>
      <c r="F42" s="148">
        <v>0</v>
      </c>
      <c r="G42" s="148">
        <v>0</v>
      </c>
      <c r="H42" s="398">
        <v>0</v>
      </c>
      <c r="I42" s="139"/>
      <c r="J42" s="52"/>
      <c r="O42" s="13"/>
      <c r="AX42" s="663" t="str">
        <f>CountryCode &amp; ".T2.OA2.S1314.MNAC." &amp; RefVintage</f>
        <v>HU.T2.OA2.S1314.MNAC.W.2020</v>
      </c>
    </row>
    <row r="43" spans="1:50">
      <c r="A43" s="176" t="s">
        <v>283</v>
      </c>
      <c r="B43" s="495" t="s">
        <v>1007</v>
      </c>
      <c r="C43" s="147" t="s">
        <v>73</v>
      </c>
      <c r="D43" s="148"/>
      <c r="E43" s="148"/>
      <c r="F43" s="148"/>
      <c r="G43" s="148"/>
      <c r="H43" s="398"/>
      <c r="I43" s="139"/>
      <c r="J43" s="52"/>
      <c r="O43" s="13"/>
      <c r="AX43" s="663" t="str">
        <f>CountryCode &amp; ".T2.OA3.S1314.MNAC." &amp; RefVintage</f>
        <v>HU.T2.OA3.S1314.MNAC.W.2020</v>
      </c>
    </row>
    <row r="44" spans="1:50" ht="16.5" thickBot="1">
      <c r="A44" s="340"/>
      <c r="B44" s="170"/>
      <c r="C44" s="179"/>
      <c r="D44" s="144"/>
      <c r="E44" s="145"/>
      <c r="F44" s="145"/>
      <c r="G44" s="145"/>
      <c r="H44" s="145"/>
      <c r="I44" s="3"/>
      <c r="J44" s="52"/>
      <c r="O44" s="13"/>
    </row>
    <row r="45" spans="1:50" ht="17.25" thickTop="1" thickBot="1">
      <c r="A45" s="340" t="s">
        <v>284</v>
      </c>
      <c r="B45" s="495" t="s">
        <v>1013</v>
      </c>
      <c r="C45" s="180" t="s">
        <v>773</v>
      </c>
      <c r="D45" s="91">
        <v>-35828.823517000332</v>
      </c>
      <c r="E45" s="91">
        <v>-35881.042337000254</v>
      </c>
      <c r="F45" s="91">
        <v>76612.450634000008</v>
      </c>
      <c r="G45" s="91">
        <v>-137053.59986199997</v>
      </c>
      <c r="H45" s="400">
        <v>-287950.00000000058</v>
      </c>
      <c r="I45" s="4"/>
      <c r="J45" s="51"/>
      <c r="O45" s="13"/>
      <c r="AX45" s="663" t="str">
        <f>CountryCode &amp; ".T2.B9.S1314.MNAC." &amp; RefVintage</f>
        <v>HU.T2.B9.S1314.MNAC.W.2020</v>
      </c>
    </row>
    <row r="46" spans="1:50" ht="16.5" thickTop="1">
      <c r="A46" s="169"/>
      <c r="B46" s="167"/>
      <c r="C46" s="375" t="s">
        <v>471</v>
      </c>
      <c r="D46" s="62"/>
      <c r="E46" s="20"/>
      <c r="F46" s="20"/>
      <c r="G46" s="30"/>
      <c r="H46" s="232"/>
      <c r="I46" s="20"/>
      <c r="J46" s="52"/>
      <c r="K46" s="13"/>
    </row>
    <row r="47" spans="1:50" ht="9" customHeight="1">
      <c r="A47" s="169"/>
      <c r="B47" s="167"/>
      <c r="C47" s="423"/>
      <c r="D47" s="63"/>
      <c r="E47" s="20"/>
      <c r="F47" s="20"/>
      <c r="G47" s="20"/>
      <c r="H47" s="226"/>
      <c r="I47" s="20"/>
      <c r="J47" s="52"/>
      <c r="K47" s="13"/>
    </row>
    <row r="48" spans="1:50" s="23" customFormat="1">
      <c r="A48" s="169"/>
      <c r="B48" s="167"/>
      <c r="C48" s="376" t="s">
        <v>90</v>
      </c>
      <c r="D48" s="13"/>
      <c r="E48" s="20"/>
      <c r="F48" s="20"/>
      <c r="G48" s="20"/>
      <c r="H48" s="226"/>
      <c r="I48" s="20"/>
      <c r="J48" s="52"/>
      <c r="K48" s="13"/>
      <c r="AX48" s="663"/>
    </row>
    <row r="49" spans="1:12" ht="26.25">
      <c r="A49" s="169"/>
      <c r="B49" s="167"/>
      <c r="C49" s="272" t="s">
        <v>93</v>
      </c>
      <c r="D49" s="13"/>
      <c r="E49" s="20"/>
      <c r="F49" s="20"/>
      <c r="G49" s="171"/>
      <c r="H49" s="226"/>
      <c r="I49" s="20"/>
      <c r="J49" s="52"/>
      <c r="K49" s="13"/>
    </row>
    <row r="50" spans="1:12" ht="12" customHeight="1" thickBot="1">
      <c r="A50" s="182"/>
      <c r="B50" s="187"/>
      <c r="C50" s="183"/>
      <c r="D50" s="53"/>
      <c r="E50" s="53"/>
      <c r="F50" s="53"/>
      <c r="G50" s="53"/>
      <c r="H50" s="227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89" t="s">
        <v>122</v>
      </c>
      <c r="D53" s="702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702"/>
      <c r="F53" s="702"/>
      <c r="G53" s="702"/>
      <c r="H53" s="390"/>
      <c r="I53" s="378"/>
      <c r="J53" s="241"/>
    </row>
    <row r="54" spans="1:12">
      <c r="A54" s="26"/>
      <c r="C54" s="242" t="s">
        <v>123</v>
      </c>
      <c r="D54" s="391"/>
      <c r="E54" s="317"/>
      <c r="F54" s="317"/>
      <c r="G54" s="317"/>
      <c r="H54" s="392"/>
      <c r="I54" s="243"/>
      <c r="J54" s="244"/>
    </row>
    <row r="55" spans="1:12" ht="23.25">
      <c r="A55" s="26"/>
      <c r="C55" s="380" t="s">
        <v>558</v>
      </c>
      <c r="D55" s="381">
        <f>IF(D45="M",0,D45)-IF(D8="M",0,D8)-IF(D11="M",0,D11)-IF(D20="M",0,D20)-IF(D24="M",0,D24)-IF(D26="M",0,D26)-IF(D31="M",0,D31)-IF(D35="M",0,D35)-IF(D36="M",0,D36)-IF(D40="M",0,D40)</f>
        <v>0</v>
      </c>
      <c r="E55" s="381">
        <f>IF(E45="M",0,E45)-IF(E8="M",0,E8)-IF(E11="M",0,E11)-IF(E20="M",0,E20)-IF(E24="M",0,E24)-IF(E26="M",0,E26)-IF(E31="M",0,E31)-IF(E35="M",0,E35)-IF(E36="M",0,E36)-IF(E40="M",0,E40)</f>
        <v>0</v>
      </c>
      <c r="F55" s="381">
        <f>IF(F45="M",0,F45)-IF(F8="M",0,F8)-IF(F11="M",0,F11)-IF(F20="M",0,F20)-IF(F24="M",0,F24)-IF(F26="M",0,F26)-IF(F31="M",0,F31)-IF(F35="M",0,F35)-IF(F36="M",0,F36)-IF(F40="M",0,F40)</f>
        <v>0</v>
      </c>
      <c r="G55" s="381">
        <f>IF(G45="M",0,G45)-IF(G8="M",0,G8)-IF(G11="M",0,G11)-IF(G20="M",0,G20)-IF(G24="M",0,G24)-IF(G26="M",0,G26)-IF(G31="M",0,G31)-IF(G35="M",0,G35)-IF(G36="M",0,G36)-IF(G40="M",0,G40)</f>
        <v>0</v>
      </c>
      <c r="H55" s="393">
        <f>IF(H45="M",0,H45)-IF(H8="M",0,H8)-IF(H11="M",0,H11)-IF(H20="M",0,H20)-IF(H24="M",0,H24)-IF(H26="M",0,H26)-IF(H31="M",0,H31)-IF(H35="M",0,H35)-IF(H36="M",0,H36)-IF(H40="M",0,H40)</f>
        <v>-2.3646862246096134E-11</v>
      </c>
      <c r="I55" s="243"/>
      <c r="J55" s="244"/>
    </row>
    <row r="56" spans="1:12">
      <c r="A56" s="26"/>
      <c r="C56" s="380" t="s">
        <v>146</v>
      </c>
      <c r="D56" s="381">
        <f>IF(D11="M",0,D11)-IF(D12="M",0,D12)-IF(D13="M",0,D13)-IF(D14="M",0,D14)</f>
        <v>0</v>
      </c>
      <c r="E56" s="381">
        <f>IF(E11="M",0,E11)-IF(E12="M",0,E12)-IF(E13="M",0,E13)-IF(E14="M",0,E14)</f>
        <v>0</v>
      </c>
      <c r="F56" s="381">
        <f>IF(F11="M",0,F11)-IF(F12="M",0,F12)-IF(F13="M",0,F13)-IF(F14="M",0,F14)</f>
        <v>0</v>
      </c>
      <c r="G56" s="381">
        <f>IF(G11="M",0,G11)-IF(G12="M",0,G12)-IF(G13="M",0,G13)-IF(G14="M",0,G14)</f>
        <v>0</v>
      </c>
      <c r="H56" s="393">
        <f>IF(H11="M",0,H11)-IF(H12="M",0,H12)-IF(H13="M",0,H13)-IF(H14="M",0,H14)</f>
        <v>0</v>
      </c>
      <c r="I56" s="243"/>
      <c r="J56" s="244"/>
    </row>
    <row r="57" spans="1:12">
      <c r="A57" s="26"/>
      <c r="C57" s="380" t="s">
        <v>147</v>
      </c>
      <c r="D57" s="381">
        <f>D40-SUM(D41:D44)</f>
        <v>0</v>
      </c>
      <c r="E57" s="381">
        <f>E40-SUM(E41:E44)</f>
        <v>0</v>
      </c>
      <c r="F57" s="381">
        <f>F40-SUM(F41:F44)</f>
        <v>0</v>
      </c>
      <c r="G57" s="381">
        <f>G40-SUM(G41:G44)</f>
        <v>0</v>
      </c>
      <c r="H57" s="393">
        <f>H40-SUM(H41:H44)</f>
        <v>0</v>
      </c>
      <c r="I57" s="243"/>
      <c r="J57" s="244"/>
    </row>
    <row r="58" spans="1:12">
      <c r="A58" s="26"/>
      <c r="C58" s="383" t="s">
        <v>129</v>
      </c>
      <c r="D58" s="246"/>
      <c r="E58" s="246"/>
      <c r="F58" s="246"/>
      <c r="G58" s="246"/>
      <c r="H58" s="394"/>
      <c r="I58" s="243"/>
      <c r="J58" s="244"/>
    </row>
    <row r="59" spans="1:12">
      <c r="A59" s="24"/>
      <c r="C59" s="385" t="s">
        <v>148</v>
      </c>
      <c r="D59" s="249">
        <f>IF('Table 1'!E14="M",0,'Table 1'!E14)-IF('Table 2D'!D45="M",0,'Table 2D'!D45)</f>
        <v>0</v>
      </c>
      <c r="E59" s="249">
        <f>IF('Table 1'!F14="M",0,'Table 1'!F14)-IF('Table 2D'!E45="M",0,'Table 2D'!E45)</f>
        <v>0</v>
      </c>
      <c r="F59" s="249">
        <f>IF('Table 1'!G14="M",0,'Table 1'!G14)-IF('Table 2D'!F45="M",0,'Table 2D'!F45)</f>
        <v>0</v>
      </c>
      <c r="G59" s="249">
        <f>IF('Table 1'!H14="M",0,'Table 1'!H14)-IF('Table 2D'!G45="M",0,'Table 2D'!G45)</f>
        <v>0</v>
      </c>
      <c r="H59" s="395">
        <f>IF('Table 1'!I14="M",0,'Table 1'!I14)-IF('Table 2D'!H45="M",0,'Table 2D'!H45)</f>
        <v>0</v>
      </c>
      <c r="I59" s="387"/>
      <c r="J59" s="388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algorithmName="SHA-512" hashValue="QCzg7epcBsniCHSfx2SzGcc3ICObmp1fAJO2N9M1qZZe9EdniC2aEJ6VJMzcfck+yyspBTxwhcg8R91Lgz45SQ==" saltValue="0jjPrrMDpNdEy/E5z3WaeQ==" spinCount="100000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5" priority="2" stopIfTrue="1">
      <formula>COUNTA(D8:G8,D11:G16,D20:G20,D24:G24,D26:G26,D31:G31,D35:G36,D40:G40,D45:G45)/60*100&lt;&gt;100</formula>
    </cfRule>
  </conditionalFormatting>
  <conditionalFormatting sqref="D8:G8 D11:G16 D20:G20 D24:G24 D26:G26 D31:G31 D35:G36 D40:G40 D45:G45">
    <cfRule type="cellIs" dxfId="1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B1" colorId="22" zoomScaleNormal="100" zoomScaleSheetLayoutView="80" workbookViewId="0">
      <selection activeCell="G20" sqref="G20"/>
    </sheetView>
  </sheetViews>
  <sheetFormatPr defaultColWidth="9.77734375" defaultRowHeight="15"/>
  <cols>
    <col min="1" max="1" width="11.33203125" style="30" hidden="1" customWidth="1"/>
    <col min="2" max="2" width="38.109375" style="84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27" width="9.77734375" style="23"/>
    <col min="29" max="49" width="9.77734375" style="23"/>
    <col min="50" max="50" width="7.77734375" style="663" customWidth="1"/>
    <col min="51" max="16384" width="9.77734375" style="23"/>
  </cols>
  <sheetData>
    <row r="1" spans="1:50" ht="9.75" customHeight="1">
      <c r="A1" s="424"/>
      <c r="B1" s="413"/>
      <c r="C1" s="188"/>
      <c r="D1" s="64"/>
      <c r="E1" s="26"/>
      <c r="F1" s="26"/>
      <c r="G1" s="2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9.75" customHeight="1">
      <c r="A2" s="424"/>
      <c r="B2" s="413"/>
      <c r="C2" s="188"/>
      <c r="D2" s="64"/>
      <c r="E2" s="26"/>
      <c r="F2" s="26"/>
      <c r="G2" s="26"/>
      <c r="H2" s="26"/>
      <c r="I2" s="26"/>
      <c r="K2" s="13"/>
      <c r="N2" s="684" t="s">
        <v>1230</v>
      </c>
    </row>
    <row r="3" spans="1:50" ht="18">
      <c r="A3" s="334"/>
      <c r="B3" s="342"/>
      <c r="C3" s="343" t="s">
        <v>791</v>
      </c>
      <c r="D3" s="271"/>
      <c r="E3" s="377"/>
      <c r="F3" s="377"/>
      <c r="G3" s="377"/>
      <c r="H3" s="377"/>
      <c r="K3" s="13"/>
      <c r="N3" s="686">
        <f>IF($N$2='Cover page'!$N$2,0,1)</f>
        <v>0</v>
      </c>
    </row>
    <row r="4" spans="1:50" ht="16.5" thickBot="1">
      <c r="A4" s="334"/>
      <c r="B4" s="342"/>
      <c r="K4" s="13"/>
    </row>
    <row r="5" spans="1:50" ht="16.5" thickTop="1">
      <c r="A5" s="336"/>
      <c r="B5" s="425"/>
      <c r="C5" s="175"/>
      <c r="D5" s="40"/>
      <c r="E5" s="40"/>
      <c r="F5" s="40"/>
      <c r="G5" s="41"/>
      <c r="H5" s="41"/>
      <c r="I5" s="42"/>
      <c r="K5" s="13"/>
    </row>
    <row r="6" spans="1:50" ht="15.75">
      <c r="A6" s="282"/>
      <c r="B6" s="296"/>
      <c r="C6" s="272" t="str">
        <f>'Cover page'!E13</f>
        <v>Member State: Hungary</v>
      </c>
      <c r="D6" s="351"/>
      <c r="E6" s="703" t="s">
        <v>2</v>
      </c>
      <c r="F6" s="703"/>
      <c r="G6" s="352"/>
      <c r="H6" s="44"/>
      <c r="I6" s="52"/>
    </row>
    <row r="7" spans="1:50" ht="15.75">
      <c r="A7" s="282"/>
      <c r="B7" s="403" t="s">
        <v>1210</v>
      </c>
      <c r="C7" s="22" t="s">
        <v>1238</v>
      </c>
      <c r="D7" s="354">
        <f>'Table 1'!E5</f>
        <v>2016</v>
      </c>
      <c r="E7" s="354">
        <f>'Table 1'!F5</f>
        <v>2017</v>
      </c>
      <c r="F7" s="354">
        <f>'Table 1'!G5</f>
        <v>2018</v>
      </c>
      <c r="G7" s="354">
        <f>'Table 1'!H5</f>
        <v>2019</v>
      </c>
      <c r="H7" s="46"/>
      <c r="I7" s="52"/>
    </row>
    <row r="8" spans="1:50" ht="15.75">
      <c r="A8" s="282"/>
      <c r="B8" s="338"/>
      <c r="C8" s="286" t="str">
        <f>'Cover page'!E14</f>
        <v>Date: 31/03/2020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33"/>
      <c r="H9" s="67"/>
      <c r="I9" s="52"/>
    </row>
    <row r="10" spans="1:50" ht="16.5" customHeight="1" thickTop="1" thickBot="1">
      <c r="A10" s="340" t="s">
        <v>285</v>
      </c>
      <c r="B10" s="495" t="s">
        <v>1015</v>
      </c>
      <c r="C10" s="374" t="s">
        <v>774</v>
      </c>
      <c r="D10" s="91">
        <v>650564.75472040044</v>
      </c>
      <c r="E10" s="91">
        <v>953887.89723600168</v>
      </c>
      <c r="F10" s="91">
        <v>916636.54936599999</v>
      </c>
      <c r="G10" s="92">
        <v>958052.06136019831</v>
      </c>
      <c r="H10" s="4"/>
      <c r="I10" s="52"/>
      <c r="AX10" s="663" t="str">
        <f>CountryCode &amp; ".T3.B9.S13.MNAC." &amp; RefVintage</f>
        <v>HU.T3.B9.S13.MNAC.W.2020</v>
      </c>
    </row>
    <row r="11" spans="1:50" ht="6" customHeight="1" thickTop="1">
      <c r="A11" s="340"/>
      <c r="B11" s="170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286</v>
      </c>
      <c r="B12" s="495" t="s">
        <v>1016</v>
      </c>
      <c r="C12" s="432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265826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111349</v>
      </c>
      <c r="F12" s="259">
        <f t="shared" si="0"/>
        <v>439845</v>
      </c>
      <c r="G12" s="259">
        <f t="shared" si="0"/>
        <v>46861</v>
      </c>
      <c r="H12" s="108"/>
      <c r="I12" s="68"/>
      <c r="AX12" s="664" t="str">
        <f>CountryCode &amp; ".T3.FA.S13.MNAC." &amp; RefVintage</f>
        <v>HU.T3.FA.S13.MNAC.W.2020</v>
      </c>
    </row>
    <row r="13" spans="1:50" s="18" customFormat="1" ht="16.5" customHeight="1">
      <c r="A13" s="340" t="s">
        <v>287</v>
      </c>
      <c r="B13" s="495" t="s">
        <v>1017</v>
      </c>
      <c r="C13" s="433" t="s">
        <v>62</v>
      </c>
      <c r="D13" s="109">
        <v>702247</v>
      </c>
      <c r="E13" s="109">
        <v>-203583</v>
      </c>
      <c r="F13" s="109">
        <v>429750</v>
      </c>
      <c r="G13" s="109">
        <v>-279017</v>
      </c>
      <c r="H13" s="108"/>
      <c r="I13" s="68"/>
      <c r="AX13" s="664" t="str">
        <f>CountryCode &amp; ".T3.F2.S13.MNAC." &amp; RefVintage</f>
        <v>HU.T3.F2.S13.MNAC.W.2020</v>
      </c>
    </row>
    <row r="14" spans="1:50" s="18" customFormat="1" ht="16.5" customHeight="1">
      <c r="A14" s="340" t="s">
        <v>288</v>
      </c>
      <c r="B14" s="495" t="s">
        <v>1018</v>
      </c>
      <c r="C14" s="433" t="s">
        <v>472</v>
      </c>
      <c r="D14" s="109">
        <v>-33089</v>
      </c>
      <c r="E14" s="109">
        <v>-3179</v>
      </c>
      <c r="F14" s="109">
        <v>-9719</v>
      </c>
      <c r="G14" s="109">
        <v>-24984</v>
      </c>
      <c r="H14" s="108"/>
      <c r="I14" s="68"/>
      <c r="AX14" s="664" t="str">
        <f>CountryCode &amp; ".T3.F3.S13.MNAC." &amp; RefVintage</f>
        <v>HU.T3.F3.S13.MNAC.W.2020</v>
      </c>
    </row>
    <row r="15" spans="1:50" s="18" customFormat="1" ht="16.5" customHeight="1">
      <c r="A15" s="340" t="s">
        <v>289</v>
      </c>
      <c r="B15" s="495" t="s">
        <v>1019</v>
      </c>
      <c r="C15" s="433" t="s">
        <v>37</v>
      </c>
      <c r="D15" s="109">
        <v>112540</v>
      </c>
      <c r="E15" s="109">
        <v>126623</v>
      </c>
      <c r="F15" s="109">
        <v>28247</v>
      </c>
      <c r="G15" s="109">
        <v>94899</v>
      </c>
      <c r="H15" s="108"/>
      <c r="I15" s="68"/>
      <c r="AX15" s="664" t="str">
        <f>CountryCode &amp; ".T3.F4.S13.MNAC." &amp; RefVintage</f>
        <v>HU.T3.F4.S13.MNAC.W.2020</v>
      </c>
    </row>
    <row r="16" spans="1:50" s="18" customFormat="1" ht="16.5" customHeight="1">
      <c r="A16" s="340" t="s">
        <v>290</v>
      </c>
      <c r="B16" s="495" t="s">
        <v>1020</v>
      </c>
      <c r="C16" s="434" t="s">
        <v>87</v>
      </c>
      <c r="D16" s="110">
        <v>518508.20074200019</v>
      </c>
      <c r="E16" s="111">
        <v>489774.74319800048</v>
      </c>
      <c r="F16" s="111">
        <v>418232.15871600015</v>
      </c>
      <c r="G16" s="112">
        <v>504819.77568920306</v>
      </c>
      <c r="H16" s="108"/>
      <c r="I16" s="68"/>
      <c r="AX16" s="664" t="str">
        <f>CountryCode &amp; ".T3.F4ACQ.S13.MNAC." &amp; RefVintage</f>
        <v>HU.T3.F4ACQ.S13.MNAC.W.2020</v>
      </c>
    </row>
    <row r="17" spans="1:50" s="18" customFormat="1" ht="16.5" customHeight="1">
      <c r="A17" s="340" t="s">
        <v>291</v>
      </c>
      <c r="B17" s="495" t="s">
        <v>1021</v>
      </c>
      <c r="C17" s="434" t="s">
        <v>88</v>
      </c>
      <c r="D17" s="113">
        <v>-405968.20074200019</v>
      </c>
      <c r="E17" s="114">
        <v>-363151.74319800048</v>
      </c>
      <c r="F17" s="114">
        <v>-389985.15871600015</v>
      </c>
      <c r="G17" s="115">
        <v>-409920.77568920306</v>
      </c>
      <c r="H17" s="108"/>
      <c r="I17" s="68"/>
      <c r="AX17" s="664" t="str">
        <f>CountryCode &amp; ".T3.F4DIS.S13.MNAC." &amp; RefVintage</f>
        <v>HU.T3.F4DIS.S13.MNAC.W.2020</v>
      </c>
    </row>
    <row r="18" spans="1:50" s="18" customFormat="1" ht="16.5" customHeight="1">
      <c r="A18" s="340" t="s">
        <v>292</v>
      </c>
      <c r="B18" s="495" t="s">
        <v>1022</v>
      </c>
      <c r="C18" s="435" t="s">
        <v>443</v>
      </c>
      <c r="D18" s="109">
        <v>3621</v>
      </c>
      <c r="E18" s="109">
        <v>5019</v>
      </c>
      <c r="F18" s="109">
        <v>6711</v>
      </c>
      <c r="G18" s="109">
        <v>40570</v>
      </c>
      <c r="H18" s="108"/>
      <c r="I18" s="68"/>
      <c r="AX18" s="664" t="str">
        <f>CountryCode &amp; ".T3.F41.S13.MNAC." &amp; RefVintage</f>
        <v>HU.T3.F41.S13.MNAC.W.2020</v>
      </c>
    </row>
    <row r="19" spans="1:50" s="18" customFormat="1" ht="16.5" customHeight="1">
      <c r="A19" s="340" t="s">
        <v>293</v>
      </c>
      <c r="B19" s="495" t="s">
        <v>1023</v>
      </c>
      <c r="C19" s="435" t="s">
        <v>444</v>
      </c>
      <c r="D19" s="109">
        <v>108919</v>
      </c>
      <c r="E19" s="109">
        <v>121604</v>
      </c>
      <c r="F19" s="109">
        <v>21536</v>
      </c>
      <c r="G19" s="109">
        <v>54329</v>
      </c>
      <c r="H19" s="108"/>
      <c r="I19" s="68"/>
      <c r="AX19" s="664" t="str">
        <f>CountryCode &amp; ".T3.F42.S13.MNAC." &amp; RefVintage</f>
        <v>HU.T3.F42.S13.MNAC.W.2020</v>
      </c>
    </row>
    <row r="20" spans="1:50" s="18" customFormat="1" ht="16.5" customHeight="1">
      <c r="A20" s="340" t="s">
        <v>294</v>
      </c>
      <c r="B20" s="495" t="s">
        <v>1024</v>
      </c>
      <c r="C20" s="436" t="s">
        <v>445</v>
      </c>
      <c r="D20" s="116">
        <v>518508.20074200002</v>
      </c>
      <c r="E20" s="117">
        <v>489774.74319800001</v>
      </c>
      <c r="F20" s="117">
        <v>418232.15871599998</v>
      </c>
      <c r="G20" s="118">
        <v>504819.77568920318</v>
      </c>
      <c r="H20" s="108"/>
      <c r="I20" s="68"/>
      <c r="AX20" s="664" t="str">
        <f>CountryCode &amp; ".T3.F42ACQ.S13.MNAC." &amp; RefVintage</f>
        <v>HU.T3.F42ACQ.S13.MNAC.W.2020</v>
      </c>
    </row>
    <row r="21" spans="1:50" s="18" customFormat="1" ht="16.5" customHeight="1">
      <c r="A21" s="340" t="s">
        <v>295</v>
      </c>
      <c r="B21" s="495" t="s">
        <v>1025</v>
      </c>
      <c r="C21" s="436" t="s">
        <v>446</v>
      </c>
      <c r="D21" s="119">
        <v>-409589.20074200002</v>
      </c>
      <c r="E21" s="120">
        <v>-368170.74319800001</v>
      </c>
      <c r="F21" s="120">
        <v>-396696.15871599998</v>
      </c>
      <c r="G21" s="121">
        <v>-450490.77568920318</v>
      </c>
      <c r="H21" s="108"/>
      <c r="I21" s="68"/>
      <c r="AX21" s="664" t="str">
        <f>CountryCode &amp; ".T3.F42DIS.S13.MNAC." &amp; RefVintage</f>
        <v>HU.T3.F42DIS.S13.MNAC.W.2020</v>
      </c>
    </row>
    <row r="22" spans="1:50" s="18" customFormat="1" ht="16.5" customHeight="1">
      <c r="A22" s="340" t="s">
        <v>296</v>
      </c>
      <c r="B22" s="495" t="s">
        <v>1026</v>
      </c>
      <c r="C22" s="433" t="s">
        <v>473</v>
      </c>
      <c r="D22" s="109">
        <v>-35744</v>
      </c>
      <c r="E22" s="109">
        <v>36253</v>
      </c>
      <c r="F22" s="109">
        <v>-37403</v>
      </c>
      <c r="G22" s="109">
        <v>184726</v>
      </c>
      <c r="H22" s="108"/>
      <c r="I22" s="68"/>
      <c r="AX22" s="664" t="str">
        <f>CountryCode &amp; ".T3.F5.S13.MNAC." &amp; RefVintage</f>
        <v>HU.T3.F5.S13.MNAC.W.2020</v>
      </c>
    </row>
    <row r="23" spans="1:50" s="18" customFormat="1" ht="16.5" customHeight="1">
      <c r="A23" s="340" t="s">
        <v>297</v>
      </c>
      <c r="B23" s="495" t="s">
        <v>1027</v>
      </c>
      <c r="C23" s="435" t="s">
        <v>447</v>
      </c>
      <c r="D23" s="109">
        <v>16146.999999999998</v>
      </c>
      <c r="E23" s="109">
        <v>22011</v>
      </c>
      <c r="F23" s="109">
        <v>11214</v>
      </c>
      <c r="G23" s="109">
        <v>64914</v>
      </c>
      <c r="H23" s="108"/>
      <c r="I23" s="68"/>
      <c r="AX23" s="664" t="str">
        <f>CountryCode &amp; ".T3.F5PN.S13.MNAC." &amp; RefVintage</f>
        <v>HU.T3.F5PN.S13.MNAC.W.2020</v>
      </c>
    </row>
    <row r="24" spans="1:50" s="18" customFormat="1" ht="16.5" customHeight="1">
      <c r="A24" s="340" t="s">
        <v>298</v>
      </c>
      <c r="B24" s="495" t="s">
        <v>1028</v>
      </c>
      <c r="C24" s="435" t="s">
        <v>474</v>
      </c>
      <c r="D24" s="109">
        <v>-51891</v>
      </c>
      <c r="E24" s="109">
        <v>14242</v>
      </c>
      <c r="F24" s="109">
        <v>-48617</v>
      </c>
      <c r="G24" s="109">
        <v>119812</v>
      </c>
      <c r="H24" s="108"/>
      <c r="I24" s="68"/>
      <c r="AX24" s="664" t="str">
        <f>CountryCode &amp; ".T3.F5OP.S13.MNAC." &amp; RefVintage</f>
        <v>HU.T3.F5OP.S13.MNAC.W.2020</v>
      </c>
    </row>
    <row r="25" spans="1:50" s="18" customFormat="1" ht="16.5" customHeight="1">
      <c r="A25" s="340" t="s">
        <v>299</v>
      </c>
      <c r="B25" s="495" t="s">
        <v>1029</v>
      </c>
      <c r="C25" s="436" t="s">
        <v>445</v>
      </c>
      <c r="D25" s="122">
        <v>98369.656514599978</v>
      </c>
      <c r="E25" s="123">
        <v>36734.566265999994</v>
      </c>
      <c r="F25" s="123">
        <v>10950</v>
      </c>
      <c r="G25" s="124">
        <v>170894.3385827</v>
      </c>
      <c r="H25" s="108"/>
      <c r="I25" s="68"/>
      <c r="AX25" s="664" t="str">
        <f>CountryCode &amp; ".T3.F5OPACQ.S13.MNAC." &amp; RefVintage</f>
        <v>HU.T3.F5OPACQ.S13.MNAC.W.2020</v>
      </c>
    </row>
    <row r="26" spans="1:50" s="18" customFormat="1" ht="16.5" customHeight="1" thickBot="1">
      <c r="A26" s="340" t="s">
        <v>300</v>
      </c>
      <c r="B26" s="495" t="s">
        <v>1030</v>
      </c>
      <c r="C26" s="436" t="s">
        <v>446</v>
      </c>
      <c r="D26" s="122">
        <v>-150260.65651459998</v>
      </c>
      <c r="E26" s="123">
        <v>-22492.566265999998</v>
      </c>
      <c r="F26" s="123">
        <v>-59567</v>
      </c>
      <c r="G26" s="124">
        <v>-51082.338582700009</v>
      </c>
      <c r="H26" s="108"/>
      <c r="I26" s="68"/>
      <c r="AX26" s="664" t="str">
        <f>CountryCode &amp; ".T3.F5OPDIS.S13.MNAC." &amp; RefVintage</f>
        <v>HU.T3.F5OPDIS.S13.MNAC.W.2020</v>
      </c>
    </row>
    <row r="27" spans="1:50" s="18" customFormat="1" ht="16.5" customHeight="1">
      <c r="A27" s="426" t="s">
        <v>490</v>
      </c>
      <c r="B27" s="601" t="s">
        <v>1031</v>
      </c>
      <c r="C27" s="433" t="s">
        <v>458</v>
      </c>
      <c r="D27" s="109">
        <v>-131515</v>
      </c>
      <c r="E27" s="109">
        <v>-162561</v>
      </c>
      <c r="F27" s="109">
        <v>-92393</v>
      </c>
      <c r="G27" s="109">
        <v>-182437</v>
      </c>
      <c r="H27" s="108"/>
      <c r="I27" s="68"/>
      <c r="AX27" s="664" t="str">
        <f>CountryCode &amp; ".T3.F71.S13.MNAC." &amp; RefVintage</f>
        <v>HU.T3.F71.S13.MNAC.W.2020</v>
      </c>
    </row>
    <row r="28" spans="1:50" s="18" customFormat="1" ht="16.5" customHeight="1" thickBot="1">
      <c r="A28" s="427" t="s">
        <v>491</v>
      </c>
      <c r="B28" s="601" t="s">
        <v>1032</v>
      </c>
      <c r="C28" s="433" t="s">
        <v>461</v>
      </c>
      <c r="D28" s="109">
        <v>-348477</v>
      </c>
      <c r="E28" s="109">
        <v>317834</v>
      </c>
      <c r="F28" s="109">
        <v>121141</v>
      </c>
      <c r="G28" s="109">
        <v>252236</v>
      </c>
      <c r="H28" s="108"/>
      <c r="I28" s="68"/>
      <c r="AX28" s="664" t="str">
        <f>CountryCode &amp; ".T3.F8.S13.MNAC." &amp; RefVintage</f>
        <v>HU.T3.F8.S13.MNAC.W.2020</v>
      </c>
    </row>
    <row r="29" spans="1:50" s="18" customFormat="1" ht="16.5" customHeight="1">
      <c r="A29" s="340" t="s">
        <v>301</v>
      </c>
      <c r="B29" s="495" t="s">
        <v>1033</v>
      </c>
      <c r="C29" s="433" t="s">
        <v>464</v>
      </c>
      <c r="D29" s="109">
        <v>-136</v>
      </c>
      <c r="E29" s="109">
        <v>-38</v>
      </c>
      <c r="F29" s="109">
        <v>222</v>
      </c>
      <c r="G29" s="109">
        <v>1438</v>
      </c>
      <c r="H29" s="108"/>
      <c r="I29" s="68"/>
      <c r="AX29" s="664" t="str">
        <f>CountryCode &amp; ".T3.OFA.S13.MNAC." &amp; RefVintage</f>
        <v>HU.T3.OFA.S13.MNAC.W.2020</v>
      </c>
    </row>
    <row r="30" spans="1:50" s="18" customFormat="1" ht="16.5" customHeight="1">
      <c r="A30" s="340"/>
      <c r="B30" s="170"/>
      <c r="C30" s="437"/>
      <c r="D30" s="125"/>
      <c r="E30" s="126"/>
      <c r="F30" s="126"/>
      <c r="G30" s="127"/>
      <c r="H30" s="108"/>
      <c r="I30" s="68"/>
      <c r="AX30" s="664"/>
    </row>
    <row r="31" spans="1:50" s="18" customFormat="1" ht="16.5" customHeight="1">
      <c r="A31" s="340" t="s">
        <v>302</v>
      </c>
      <c r="B31" s="495" t="s">
        <v>1034</v>
      </c>
      <c r="C31" s="438" t="s">
        <v>184</v>
      </c>
      <c r="D31" s="441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-265060.99999999697</v>
      </c>
      <c r="E31" s="441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158641.99999999895</v>
      </c>
      <c r="F31" s="441">
        <f t="shared" si="1"/>
        <v>286120.99999999901</v>
      </c>
      <c r="G31" s="441">
        <f t="shared" si="1"/>
        <v>109749.00000000041</v>
      </c>
      <c r="H31" s="108"/>
      <c r="I31" s="68"/>
      <c r="AX31" s="664" t="str">
        <f>CountryCode &amp; ".T3.ADJ.S13.MNAC." &amp; RefVintage</f>
        <v>HU.T3.ADJ.S13.MNAC.W.2020</v>
      </c>
    </row>
    <row r="32" spans="1:50" s="18" customFormat="1" ht="16.5" customHeight="1" thickBot="1">
      <c r="A32" s="340" t="s">
        <v>303</v>
      </c>
      <c r="B32" s="495" t="s">
        <v>1035</v>
      </c>
      <c r="C32" s="433" t="s">
        <v>475</v>
      </c>
      <c r="D32" s="109">
        <v>29880</v>
      </c>
      <c r="E32" s="109">
        <v>58561</v>
      </c>
      <c r="F32" s="109">
        <v>3577</v>
      </c>
      <c r="G32" s="109">
        <v>7904</v>
      </c>
      <c r="H32" s="108"/>
      <c r="I32" s="68"/>
      <c r="AX32" s="664" t="str">
        <f>CountryCode &amp; ".T3.LIA.S13.MNAC." &amp; RefVintage</f>
        <v>HU.T3.LIA.S13.MNAC.W.2020</v>
      </c>
    </row>
    <row r="33" spans="1:50" s="18" customFormat="1" ht="16.5" customHeight="1" thickBot="1">
      <c r="A33" s="322" t="s">
        <v>492</v>
      </c>
      <c r="B33" s="601" t="s">
        <v>1036</v>
      </c>
      <c r="C33" s="433" t="s">
        <v>462</v>
      </c>
      <c r="D33" s="109">
        <v>-310638</v>
      </c>
      <c r="E33" s="109">
        <v>-1460</v>
      </c>
      <c r="F33" s="109">
        <v>-80643</v>
      </c>
      <c r="G33" s="109">
        <v>-31070</v>
      </c>
      <c r="H33" s="108"/>
      <c r="I33" s="68"/>
      <c r="AX33" s="664" t="str">
        <f>CountryCode &amp; ".T3.OAP.S13.MNAC." &amp; RefVintage</f>
        <v>HU.T3.OAP.S13.MNAC.W.2020</v>
      </c>
    </row>
    <row r="34" spans="1:50" s="18" customFormat="1" ht="16.5" customHeight="1">
      <c r="A34" s="340" t="s">
        <v>304</v>
      </c>
      <c r="B34" s="495" t="s">
        <v>1037</v>
      </c>
      <c r="C34" s="433" t="s">
        <v>476</v>
      </c>
      <c r="D34" s="109">
        <v>921</v>
      </c>
      <c r="E34" s="109">
        <v>91</v>
      </c>
      <c r="F34" s="109">
        <v>279</v>
      </c>
      <c r="G34" s="109">
        <v>-78728</v>
      </c>
      <c r="H34" s="108"/>
      <c r="I34" s="68"/>
      <c r="AX34" s="664" t="str">
        <f>CountryCode &amp; ".T3.OLIA.S13.MNAC." &amp; RefVintage</f>
        <v>HU.T3.OLIA.S13.MNAC.W.2020</v>
      </c>
    </row>
    <row r="35" spans="1:50" s="18" customFormat="1" ht="16.5" customHeight="1">
      <c r="A35" s="340"/>
      <c r="B35" s="170"/>
      <c r="C35" s="439"/>
      <c r="D35" s="128"/>
      <c r="E35" s="129"/>
      <c r="F35" s="129"/>
      <c r="G35" s="130"/>
      <c r="H35" s="108"/>
      <c r="I35" s="68"/>
      <c r="AX35" s="664"/>
    </row>
    <row r="36" spans="1:50" s="18" customFormat="1" ht="16.5" customHeight="1">
      <c r="A36" s="340" t="s">
        <v>305</v>
      </c>
      <c r="B36" s="495" t="s">
        <v>1038</v>
      </c>
      <c r="C36" s="433" t="s">
        <v>68</v>
      </c>
      <c r="D36" s="109">
        <v>-103482.99999999996</v>
      </c>
      <c r="E36" s="109">
        <v>-36379.000000000124</v>
      </c>
      <c r="F36" s="109">
        <v>4609.000000000151</v>
      </c>
      <c r="G36" s="109">
        <v>-184595.00000000009</v>
      </c>
      <c r="H36" s="108"/>
      <c r="I36" s="68"/>
      <c r="AX36" s="664" t="str">
        <f>CountryCode &amp; ".T3.ISS_A.S13.MNAC." &amp; RefVintage</f>
        <v>HU.T3.ISS_A.S13.MNAC.W.2020</v>
      </c>
    </row>
    <row r="37" spans="1:50" s="18" customFormat="1" ht="16.5" customHeight="1">
      <c r="A37" s="340" t="s">
        <v>306</v>
      </c>
      <c r="B37" s="495" t="s">
        <v>1039</v>
      </c>
      <c r="C37" s="433" t="s">
        <v>477</v>
      </c>
      <c r="D37" s="109">
        <v>99287.510148430025</v>
      </c>
      <c r="E37" s="109">
        <v>85522.252618419981</v>
      </c>
      <c r="F37" s="109">
        <v>41176.543681699986</v>
      </c>
      <c r="G37" s="109">
        <v>44366.011019510013</v>
      </c>
      <c r="H37" s="108"/>
      <c r="I37" s="68"/>
      <c r="AX37" s="664" t="str">
        <f>CountryCode &amp; ".T3.D41_A.S13.MNAC." &amp; RefVintage</f>
        <v>HU.T3.D41_A.S13.MNAC.W.2020</v>
      </c>
    </row>
    <row r="38" spans="1:50" s="237" customFormat="1" ht="16.5" customHeight="1">
      <c r="A38" s="340" t="s">
        <v>307</v>
      </c>
      <c r="B38" s="495" t="s">
        <v>1040</v>
      </c>
      <c r="C38" s="440" t="s">
        <v>478</v>
      </c>
      <c r="D38" s="109">
        <v>90875.845011000012</v>
      </c>
      <c r="E38" s="109">
        <v>97314.229301999992</v>
      </c>
      <c r="F38" s="109">
        <v>43785.098940000003</v>
      </c>
      <c r="G38" s="109">
        <v>71580.814941999983</v>
      </c>
      <c r="H38" s="108"/>
      <c r="I38" s="68"/>
      <c r="AX38" s="664" t="str">
        <f>CountryCode &amp; ".T3.RED_A.S13.MNAC." &amp; RefVintage</f>
        <v>HU.T3.RED_A.S13.MNAC.W.2020</v>
      </c>
    </row>
    <row r="39" spans="1:50" s="18" customFormat="1" ht="16.5" customHeight="1">
      <c r="A39" s="340"/>
      <c r="B39" s="170"/>
      <c r="C39" s="439"/>
      <c r="D39" s="128"/>
      <c r="E39" s="129"/>
      <c r="F39" s="129"/>
      <c r="G39" s="130"/>
      <c r="H39" s="108"/>
      <c r="I39" s="68"/>
      <c r="AX39" s="664"/>
    </row>
    <row r="40" spans="1:50" s="18" customFormat="1" ht="16.5" customHeight="1">
      <c r="A40" s="340" t="s">
        <v>308</v>
      </c>
      <c r="B40" s="495" t="s">
        <v>1041</v>
      </c>
      <c r="C40" s="433" t="s">
        <v>97</v>
      </c>
      <c r="D40" s="109">
        <v>-71904.355159427039</v>
      </c>
      <c r="E40" s="109">
        <v>-48075.481920420891</v>
      </c>
      <c r="F40" s="109">
        <v>271837.35737829888</v>
      </c>
      <c r="G40" s="109">
        <v>280291.17403849051</v>
      </c>
      <c r="H40" s="108"/>
      <c r="I40" s="68"/>
      <c r="AX40" s="664" t="str">
        <f>CountryCode &amp; ".T3.FREV_A.S13.MNAC." &amp; RefVintage</f>
        <v>HU.T3.FREV_A.S13.MNAC.W.2020</v>
      </c>
    </row>
    <row r="41" spans="1:50" s="18" customFormat="1" ht="16.5" customHeight="1">
      <c r="A41" s="340" t="s">
        <v>516</v>
      </c>
      <c r="B41" s="495" t="s">
        <v>1042</v>
      </c>
      <c r="C41" s="433" t="s">
        <v>479</v>
      </c>
      <c r="D41" s="109">
        <v>0</v>
      </c>
      <c r="E41" s="109">
        <v>3068.0000000000009</v>
      </c>
      <c r="F41" s="109">
        <v>1500</v>
      </c>
      <c r="G41" s="109">
        <v>0</v>
      </c>
      <c r="H41" s="108"/>
      <c r="I41" s="68"/>
      <c r="AX41" s="664" t="str">
        <f>CountryCode &amp; ".T3.K61.S13.MNAC." &amp; RefVintage</f>
        <v>HU.T3.K61.S13.MNAC.W.2020</v>
      </c>
    </row>
    <row r="42" spans="1:50" s="18" customFormat="1" ht="16.5" customHeight="1">
      <c r="A42" s="340" t="s">
        <v>309</v>
      </c>
      <c r="B42" s="495" t="s">
        <v>1043</v>
      </c>
      <c r="C42" s="433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4" t="str">
        <f>CountryCode &amp; ".T3.OCVO_A.S13.MNAC." &amp; RefVintage</f>
        <v>HU.T3.OCVO_A.S13.MNAC.W.2020</v>
      </c>
    </row>
    <row r="43" spans="1:50" s="18" customFormat="1" ht="16.5" customHeight="1">
      <c r="A43" s="340"/>
      <c r="B43" s="170"/>
      <c r="C43" s="439"/>
      <c r="D43" s="128"/>
      <c r="E43" s="129"/>
      <c r="F43" s="129"/>
      <c r="G43" s="130"/>
      <c r="H43" s="108"/>
      <c r="I43" s="68"/>
      <c r="AX43" s="664"/>
    </row>
    <row r="44" spans="1:50" s="18" customFormat="1" ht="16.5" customHeight="1">
      <c r="A44" s="340" t="s">
        <v>1213</v>
      </c>
      <c r="B44" s="495" t="s">
        <v>1044</v>
      </c>
      <c r="C44" s="438" t="s">
        <v>65</v>
      </c>
      <c r="D44" s="109">
        <v>-40296.754720400451</v>
      </c>
      <c r="E44" s="109">
        <v>-12812.897236001809</v>
      </c>
      <c r="F44" s="109">
        <v>8125.4506340000662</v>
      </c>
      <c r="G44" s="109">
        <v>-36927.06136019819</v>
      </c>
      <c r="H44" s="108"/>
      <c r="I44" s="68"/>
      <c r="AX44" s="664" t="str">
        <f>CountryCode &amp; ".T3.SD.S13.MNAC." &amp; RefVintage</f>
        <v>HU.T3.SD.S13.MNAC.W.2020</v>
      </c>
    </row>
    <row r="45" spans="1:50" s="18" customFormat="1" ht="16.5" customHeight="1">
      <c r="A45" s="340" t="s">
        <v>1214</v>
      </c>
      <c r="B45" s="495" t="s">
        <v>1045</v>
      </c>
      <c r="C45" s="433" t="s">
        <v>75</v>
      </c>
      <c r="D45" s="109">
        <v>-40296.754720400451</v>
      </c>
      <c r="E45" s="109">
        <v>-12812.897236001809</v>
      </c>
      <c r="F45" s="109">
        <v>8125.4506340000662</v>
      </c>
      <c r="G45" s="109">
        <v>-36927.06136019819</v>
      </c>
      <c r="H45" s="108"/>
      <c r="I45" s="68"/>
      <c r="AX45" s="664" t="str">
        <f>CountryCode &amp; ".T3.B9_SD.S13.MNAC." &amp; RefVintage</f>
        <v>HU.T3.B9_SD.S13.MNAC.W.2020</v>
      </c>
    </row>
    <row r="46" spans="1:50" s="18" customFormat="1" ht="16.5" customHeight="1">
      <c r="A46" s="340" t="s">
        <v>1215</v>
      </c>
      <c r="B46" s="495" t="s">
        <v>1046</v>
      </c>
      <c r="C46" s="433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4" t="str">
        <f>CountryCode &amp; ".T3.OSD.S13.MNAC." &amp; RefVintage</f>
        <v>HU.T3.OSD.S13.MNAC.W.2020</v>
      </c>
    </row>
    <row r="47" spans="1:50" s="18" customFormat="1" ht="11.25" customHeight="1" thickBot="1">
      <c r="A47" s="340"/>
      <c r="B47" s="170"/>
      <c r="C47" s="437"/>
      <c r="D47" s="131"/>
      <c r="E47" s="132"/>
      <c r="F47" s="132"/>
      <c r="G47" s="133"/>
      <c r="H47" s="134"/>
      <c r="I47" s="68"/>
      <c r="AX47" s="664"/>
    </row>
    <row r="48" spans="1:50" s="18" customFormat="1" ht="20.25" customHeight="1" thickTop="1" thickBot="1">
      <c r="A48" s="340" t="s">
        <v>310</v>
      </c>
      <c r="B48" s="602" t="s">
        <v>1047</v>
      </c>
      <c r="C48" s="374" t="s">
        <v>100</v>
      </c>
      <c r="D48" s="94">
        <v>611033.00000000303</v>
      </c>
      <c r="E48" s="94">
        <v>1211065.9999999988</v>
      </c>
      <c r="F48" s="94">
        <v>1650727.9999999991</v>
      </c>
      <c r="G48" s="95">
        <v>1077735.0000000005</v>
      </c>
      <c r="H48" s="6"/>
      <c r="I48" s="68"/>
      <c r="AX48" s="664" t="str">
        <f>CountryCode &amp; ".T3.CHDEBT.S13.MNAC." &amp; RefVintage</f>
        <v>HU.T3.CHDEBT.S13.MNAC.W.2020</v>
      </c>
    </row>
    <row r="49" spans="1:50" s="18" customFormat="1" ht="9" customHeight="1" thickTop="1" thickBot="1">
      <c r="A49" s="168"/>
      <c r="B49" s="170"/>
      <c r="C49" s="190"/>
      <c r="D49" s="69"/>
      <c r="E49" s="69"/>
      <c r="F49" s="69"/>
      <c r="G49" s="69"/>
      <c r="H49" s="69"/>
      <c r="I49" s="68"/>
      <c r="AX49" s="664"/>
    </row>
    <row r="50" spans="1:50" ht="20.25" thickTop="1" thickBot="1">
      <c r="A50" s="168"/>
      <c r="B50" s="256"/>
      <c r="C50" s="428" t="s">
        <v>790</v>
      </c>
      <c r="D50" s="429"/>
      <c r="E50" s="429"/>
      <c r="F50" s="429"/>
      <c r="G50" s="429"/>
      <c r="H50" s="430"/>
      <c r="I50" s="52"/>
      <c r="K50" s="13"/>
    </row>
    <row r="51" spans="1:50" ht="8.25" customHeight="1" thickTop="1">
      <c r="A51" s="168"/>
      <c r="B51" s="170"/>
      <c r="C51" s="192"/>
      <c r="D51" s="72"/>
      <c r="E51" s="73"/>
      <c r="F51" s="73"/>
      <c r="G51" s="73"/>
      <c r="H51" s="73"/>
      <c r="I51" s="52"/>
      <c r="K51" s="13"/>
    </row>
    <row r="52" spans="1:50" ht="15.75">
      <c r="A52" s="168"/>
      <c r="B52" s="170"/>
      <c r="C52" s="193"/>
      <c r="D52" s="13"/>
      <c r="E52" s="20"/>
      <c r="F52" s="20"/>
      <c r="H52" s="20"/>
      <c r="I52" s="52"/>
      <c r="K52" s="13"/>
    </row>
    <row r="53" spans="1:50" ht="15.75">
      <c r="A53" s="168"/>
      <c r="B53" s="170"/>
      <c r="C53" s="274" t="s">
        <v>98</v>
      </c>
      <c r="D53" s="274"/>
      <c r="E53" s="268"/>
      <c r="F53" s="268"/>
      <c r="G53" s="274" t="s">
        <v>66</v>
      </c>
      <c r="H53" s="268"/>
      <c r="I53" s="52"/>
      <c r="K53" s="13"/>
    </row>
    <row r="54" spans="1:50" ht="15.75">
      <c r="A54" s="168"/>
      <c r="B54" s="170"/>
      <c r="C54" s="272" t="s">
        <v>99</v>
      </c>
      <c r="D54" s="274"/>
      <c r="E54" s="268"/>
      <c r="F54" s="268"/>
      <c r="G54" s="274" t="s">
        <v>481</v>
      </c>
      <c r="H54" s="268"/>
      <c r="I54" s="52"/>
      <c r="K54" s="13"/>
    </row>
    <row r="55" spans="1:50" ht="18.75" customHeight="1">
      <c r="A55" s="168"/>
      <c r="B55" s="170"/>
      <c r="C55" s="272" t="s">
        <v>463</v>
      </c>
      <c r="D55" s="171"/>
      <c r="E55" s="268"/>
      <c r="F55" s="268"/>
      <c r="G55" s="377"/>
      <c r="H55" s="268"/>
      <c r="I55" s="52"/>
      <c r="K55" s="13"/>
    </row>
    <row r="56" spans="1:50" ht="9.75" customHeight="1" thickBot="1">
      <c r="A56" s="194"/>
      <c r="B56" s="195"/>
      <c r="C56" s="196"/>
      <c r="D56" s="74"/>
      <c r="E56" s="53"/>
      <c r="F56" s="53"/>
      <c r="G56" s="53"/>
      <c r="H56" s="53"/>
      <c r="I56" s="54"/>
      <c r="K56" s="13"/>
    </row>
    <row r="57" spans="1:50" ht="16.5" thickTop="1">
      <c r="B57" s="257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9" t="s">
        <v>122</v>
      </c>
      <c r="D59" s="704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704"/>
      <c r="F59" s="704"/>
      <c r="G59" s="704"/>
      <c r="H59" s="378"/>
      <c r="I59" s="241"/>
      <c r="J59" s="29"/>
    </row>
    <row r="60" spans="1:50">
      <c r="C60" s="242" t="s">
        <v>123</v>
      </c>
      <c r="D60" s="243"/>
      <c r="E60" s="243"/>
      <c r="F60" s="243"/>
      <c r="G60" s="243"/>
      <c r="H60" s="243"/>
      <c r="I60" s="244"/>
      <c r="J60" s="29"/>
    </row>
    <row r="61" spans="1:50" ht="15.75">
      <c r="C61" s="380" t="s">
        <v>1211</v>
      </c>
      <c r="D61" s="381">
        <f>IF(D48="M",0,D48)-IF(D10="M",0,D10)-IF(D12="M",0,D12)-IF(D31="M",0,D31)-IF(D44="M",0,D44)</f>
        <v>0</v>
      </c>
      <c r="E61" s="381">
        <f>IF(E48="M",0,E48)-IF(E10="M",0,E10)-IF(E12="M",0,E12)-IF(E31="M",0,E31)-IF(E44="M",0,E44)</f>
        <v>1.4551915228366852E-11</v>
      </c>
      <c r="F61" s="381">
        <f>IF(F48="M",0,F48)-IF(F10="M",0,F10)-IF(F12="M",0,F12)-IF(F31="M",0,F31)-IF(F44="M",0,F44)</f>
        <v>0</v>
      </c>
      <c r="G61" s="381">
        <f>IF(G48="M",0,G48)-IF(G10="M",0,G10)-IF(G12="M",0,G12)-IF(G31="M",0,G31)-IF(G44="M",0,G44)</f>
        <v>-5.8207660913467407E-11</v>
      </c>
      <c r="H61" s="442"/>
      <c r="I61" s="244"/>
      <c r="J61" s="29"/>
    </row>
    <row r="62" spans="1:50" ht="15.75">
      <c r="C62" s="380" t="s">
        <v>518</v>
      </c>
      <c r="D62" s="381">
        <f>IF(D12="M",0,D12)-IF(D13="M",0,D13)-IF(D14="M",0,D14)-IF(D15="M",0,D15)-IF(D22="M",0,D22)-IF(D27="M",0,D27)-IF(D28="M",0,D28)-IF(D29="M",0,D29)</f>
        <v>0</v>
      </c>
      <c r="E62" s="381">
        <f t="shared" ref="E62:G62" si="2">IF(E12="M",0,E12)-IF(E13="M",0,E13)-IF(E14="M",0,E14)-IF(E15="M",0,E15)-IF(E22="M",0,E22)-IF(E27="M",0,E27)-IF(E28="M",0,E28)-IF(E29="M",0,E29)</f>
        <v>0</v>
      </c>
      <c r="F62" s="381">
        <f t="shared" si="2"/>
        <v>0</v>
      </c>
      <c r="G62" s="381">
        <f t="shared" si="2"/>
        <v>0</v>
      </c>
      <c r="H62" s="442"/>
      <c r="I62" s="244"/>
      <c r="J62" s="29"/>
    </row>
    <row r="63" spans="1:50" ht="15.75">
      <c r="C63" s="444" t="s">
        <v>140</v>
      </c>
      <c r="D63" s="381">
        <f>IF(D15="M",0,D15)-IF(D18="M",0,D18)-IF(D19="M",0,D19)</f>
        <v>0</v>
      </c>
      <c r="E63" s="381">
        <f>IF(E15="M",0,E15)-IF(E18="M",0,E18)-IF(E19="M",0,E19)</f>
        <v>0</v>
      </c>
      <c r="F63" s="381">
        <f>IF(F15="M",0,F15)-IF(F18="M",0,F18)-IF(F19="M",0,F19)</f>
        <v>0</v>
      </c>
      <c r="G63" s="381">
        <f>IF(G15="M",0,G15)-IF(G18="M",0,G18)-IF(G19="M",0,G19)</f>
        <v>0</v>
      </c>
      <c r="H63" s="442"/>
      <c r="I63" s="244"/>
      <c r="J63" s="29"/>
    </row>
    <row r="64" spans="1:50" ht="15.75">
      <c r="C64" s="380" t="s">
        <v>134</v>
      </c>
      <c r="D64" s="381">
        <f>IF(D15="M",0,D15)-IF(D16="M",0,D16)-IF(D17="M",0,D17)</f>
        <v>0</v>
      </c>
      <c r="E64" s="381">
        <f>IF(E15="M",0,E15)-IF(E16="M",0,E16)-IF(E17="M",0,E17)</f>
        <v>0</v>
      </c>
      <c r="F64" s="381">
        <f>IF(F15="M",0,F15)-IF(F16="M",0,F16)-IF(F17="M",0,F17)</f>
        <v>0</v>
      </c>
      <c r="G64" s="381">
        <f>IF(G15="M",0,G15)-IF(G16="M",0,G16)-IF(G17="M",0,G17)</f>
        <v>0</v>
      </c>
      <c r="H64" s="442"/>
      <c r="I64" s="244"/>
      <c r="J64" s="29"/>
    </row>
    <row r="65" spans="3:10" ht="15.75">
      <c r="C65" s="380" t="s">
        <v>138</v>
      </c>
      <c r="D65" s="381">
        <f>IF(D19="M",0,D19)-IF(D20="M",0,D20)-IF(D21="M",0,D21)</f>
        <v>0</v>
      </c>
      <c r="E65" s="381">
        <f>IF(E19="M",0,E19)-IF(E20="M",0,E20)-IF(E21="M",0,E21)</f>
        <v>0</v>
      </c>
      <c r="F65" s="381">
        <f>IF(F19="M",0,F19)-IF(F20="M",0,F20)-IF(F21="M",0,F21)</f>
        <v>0</v>
      </c>
      <c r="G65" s="381">
        <f>IF(G19="M",0,G19)-IF(G20="M",0,G20)-IF(G21="M",0,G21)</f>
        <v>0</v>
      </c>
      <c r="H65" s="442"/>
      <c r="I65" s="244"/>
      <c r="J65" s="29"/>
    </row>
    <row r="66" spans="3:10" ht="15.75">
      <c r="C66" s="380" t="s">
        <v>141</v>
      </c>
      <c r="D66" s="381">
        <f>IF(D22="M",0,D22)-IF(D23="M",0,D23)-IF(D24="M",0,D24)</f>
        <v>0</v>
      </c>
      <c r="E66" s="381">
        <f>IF(E22="M",0,E22)-IF(E23="M",0,E23)-IF(E24="M",0,E24)</f>
        <v>0</v>
      </c>
      <c r="F66" s="381">
        <f>IF(F22="M",0,F22)-IF(F23="M",0,F23)-IF(F24="M",0,F24)</f>
        <v>0</v>
      </c>
      <c r="G66" s="381">
        <f>IF(G22="M",0,G22)-IF(G23="M",0,G23)-IF(G24="M",0,G24)</f>
        <v>0</v>
      </c>
      <c r="H66" s="442"/>
      <c r="I66" s="244"/>
      <c r="J66" s="29"/>
    </row>
    <row r="67" spans="3:10" ht="15.75">
      <c r="C67" s="380" t="s">
        <v>139</v>
      </c>
      <c r="D67" s="381">
        <f>IF(D24="M",0,D24)-IF(D25="M",0,D25)-IF(D26="M",0,D26)</f>
        <v>0</v>
      </c>
      <c r="E67" s="381">
        <f>IF(E24="M",0,E24)-IF(E25="M",0,E25)-IF(E26="M",0,E26)</f>
        <v>0</v>
      </c>
      <c r="F67" s="381">
        <f>IF(F24="M",0,F24)-IF(F25="M",0,F25)-IF(F26="M",0,F26)</f>
        <v>0</v>
      </c>
      <c r="G67" s="381">
        <f>IF(G24="M",0,G24)-IF(G25="M",0,G25)-IF(G26="M",0,G26)</f>
        <v>0</v>
      </c>
      <c r="H67" s="442"/>
      <c r="I67" s="244"/>
      <c r="J67" s="29"/>
    </row>
    <row r="68" spans="3:10" ht="23.25">
      <c r="C68" s="380" t="s">
        <v>530</v>
      </c>
      <c r="D68" s="381">
        <f>IF(D31="M",0,D31)-IF(D32="M",0,D32)-IF(D33="M",0,D33)-IF(D34="M",0,D34)-IF(D36="M",0,D36)-IF(D37="M",0,D37)-IF(D38="M",0,D38)-IF(D40="M",0,D40)-IF(D41="M",0,D41)-IF(D42="M",0,D42)</f>
        <v>-1.4551915228366852E-11</v>
      </c>
      <c r="E68" s="381">
        <f t="shared" ref="E68:G68" si="3">IF(E31="M",0,E31)-IF(E32="M",0,E32)-IF(E33="M",0,E33)-IF(E34="M",0,E34)-IF(E36="M",0,E36)-IF(E37="M",0,E37)-IF(E38="M",0,E38)-IF(E40="M",0,E40)-IF(E41="M",0,E41)-IF(E42="M",0,E42)</f>
        <v>-1.546140993013978E-11</v>
      </c>
      <c r="F68" s="381">
        <f t="shared" si="3"/>
        <v>-5.8207660913467407E-11</v>
      </c>
      <c r="G68" s="381">
        <f t="shared" si="3"/>
        <v>0</v>
      </c>
      <c r="H68" s="442"/>
      <c r="I68" s="244"/>
      <c r="J68" s="29"/>
    </row>
    <row r="69" spans="3:10" ht="15.75">
      <c r="C69" s="380" t="s">
        <v>1216</v>
      </c>
      <c r="D69" s="381">
        <f>IF(D44="M",0,D44)-IF(D45="M",0,D45)-IF(D46="M",0,D46)</f>
        <v>0</v>
      </c>
      <c r="E69" s="381">
        <f>IF(E44="M",0,E44)-IF(E45="M",0,E45)-IF(E46="M",0,E46)</f>
        <v>0</v>
      </c>
      <c r="F69" s="381">
        <f>IF(F44="M",0,F44)-IF(F45="M",0,F45)-IF(F46="M",0,F46)</f>
        <v>0</v>
      </c>
      <c r="G69" s="381">
        <f>IF(G44="M",0,G44)-IF(G45="M",0,G45)-IF(G46="M",0,G46)</f>
        <v>0</v>
      </c>
      <c r="H69" s="243"/>
      <c r="I69" s="244"/>
    </row>
    <row r="70" spans="3:10" ht="15.75">
      <c r="C70" s="383" t="s">
        <v>129</v>
      </c>
      <c r="D70" s="246"/>
      <c r="E70" s="246"/>
      <c r="F70" s="246"/>
      <c r="G70" s="246"/>
      <c r="H70" s="243"/>
      <c r="I70" s="244"/>
    </row>
    <row r="71" spans="3:10" ht="15.75">
      <c r="C71" s="380" t="s">
        <v>135</v>
      </c>
      <c r="D71" s="246">
        <f>IF('Table 1'!E10="M",0,'Table 1'!E10)+IF('Table 3A'!D10="M",0,'Table 3A'!D10)</f>
        <v>0</v>
      </c>
      <c r="E71" s="246">
        <f>IF('Table 1'!F10="M",0,'Table 1'!F10)+IF('Table 3A'!E10="M",0,'Table 3A'!E10)</f>
        <v>0</v>
      </c>
      <c r="F71" s="246">
        <f>IF('Table 1'!G10="M",0,'Table 1'!G10)+IF('Table 3A'!F10="M",0,'Table 3A'!F10)</f>
        <v>0</v>
      </c>
      <c r="G71" s="246">
        <f>IF('Table 1'!H10="M",0,'Table 1'!H10)+IF('Table 3A'!G10="M",0,'Table 3A'!G10)</f>
        <v>0</v>
      </c>
      <c r="H71" s="243"/>
      <c r="I71" s="244"/>
    </row>
    <row r="72" spans="3:10" ht="15.75">
      <c r="C72" s="380" t="s">
        <v>136</v>
      </c>
      <c r="D72" s="246"/>
      <c r="E72" s="246">
        <f>IF(E48="M",0,E48)-IF('Table 1'!F18="M",0,'Table 1'!F18)+IF('Table 1'!E18="M",0,'Table 1'!E18)</f>
        <v>0</v>
      </c>
      <c r="F72" s="246">
        <f>IF(F48="M",0,F48)-IF('Table 1'!G18="M",0,'Table 1'!G18)+IF('Table 1'!F18="M",0,'Table 1'!F18)</f>
        <v>0</v>
      </c>
      <c r="G72" s="246">
        <f>IF(G48="M",0,G48)-IF('Table 1'!H18="M",0,'Table 1'!H18)+IF('Table 1'!G18="M",0,'Table 1'!G18)</f>
        <v>0</v>
      </c>
      <c r="H72" s="243"/>
      <c r="I72" s="244"/>
    </row>
    <row r="73" spans="3:10" ht="15.75">
      <c r="C73" s="380" t="s">
        <v>137</v>
      </c>
      <c r="D73" s="246">
        <f>IF('Table 1'!E18="M",0,'Table 1'!E18)-SUM('Table 3B'!D51,'Table 3C'!D51,'Table 3D'!D51,'Table 3E'!D51)</f>
        <v>0</v>
      </c>
      <c r="E73" s="246">
        <f>IF('Table 1'!F18="M",0,'Table 1'!F18)-SUM('Table 3B'!E51,'Table 3C'!E51,'Table 3D'!E51,'Table 3E'!E51)</f>
        <v>0</v>
      </c>
      <c r="F73" s="246">
        <f>IF('Table 1'!G18="M",0,'Table 1'!G18)-SUM('Table 3B'!F51,'Table 3C'!F51,'Table 3D'!F51,'Table 3E'!F51)</f>
        <v>0</v>
      </c>
      <c r="G73" s="246">
        <f>IF('Table 1'!H18="M",0,'Table 1'!H18)-SUM('Table 3B'!G51,'Table 3C'!G51,'Table 3D'!G51,'Table 3E'!G51)</f>
        <v>0</v>
      </c>
      <c r="H73" s="243"/>
      <c r="I73" s="244"/>
    </row>
    <row r="74" spans="3:10" ht="34.5">
      <c r="C74" s="683" t="s">
        <v>1212</v>
      </c>
      <c r="D74" s="246">
        <f>(D12-SUM('Table 3B'!D12,'Table 3C'!D12,'Table 3D'!D12,'Table 3E'!D12))+(D31-SUM('Table 3B'!D31,'Table 3C'!D31,'Table 3D'!D31,'Table 3E'!D31))-(D48-SUM('Table 3B'!D48,'Table 3C'!D48,'Table 3D'!D48,'Table 3E'!D48))</f>
        <v>0</v>
      </c>
      <c r="E74" s="246">
        <f>(E12-SUM('Table 3B'!E12,'Table 3C'!E12,'Table 3D'!E12,'Table 3E'!E12))+(E31-SUM('Table 3B'!E31,'Table 3C'!E31,'Table 3D'!E31,'Table 3E'!E31))-(E48-SUM('Table 3B'!E48,'Table 3C'!E48,'Table 3D'!E48,'Table 3E'!E48))</f>
        <v>0</v>
      </c>
      <c r="F74" s="246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46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43"/>
      <c r="I74" s="244"/>
    </row>
    <row r="75" spans="3:10" ht="27.75" customHeight="1">
      <c r="C75" s="661" t="s">
        <v>1217</v>
      </c>
      <c r="D75" s="443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0</v>
      </c>
      <c r="E75" s="443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-2.4010660126805305E-10</v>
      </c>
      <c r="F75" s="443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0</v>
      </c>
      <c r="G75" s="443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0</v>
      </c>
      <c r="H75" s="387"/>
      <c r="I75" s="388"/>
    </row>
  </sheetData>
  <sheetProtection algorithmName="SHA-512" hashValue="C2RBmGzSJgUnGRx4OdRnrMc5Nj9QMhnwutXIyM9Lz6RH59N3r0C80ZBpaFfUB2s+0ohVYicZ4yEW1aULoxVpzw==" saltValue="wLAO8P+0HaO3gctr5Z+Whg==" spinCount="100000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B1" colorId="22" zoomScaleNormal="100" zoomScaleSheetLayoutView="80" workbookViewId="0">
      <selection activeCell="F14" sqref="F14"/>
    </sheetView>
  </sheetViews>
  <sheetFormatPr defaultColWidth="9.77734375" defaultRowHeight="15"/>
  <cols>
    <col min="1" max="1" width="12.21875" style="30" hidden="1" customWidth="1"/>
    <col min="2" max="2" width="40.5546875" style="20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27" width="9.77734375" style="23"/>
    <col min="29" max="49" width="9.77734375" style="23"/>
    <col min="50" max="50" width="5.77734375" style="663" customWidth="1"/>
    <col min="51" max="16384" width="9.77734375" style="23"/>
  </cols>
  <sheetData>
    <row r="1" spans="1:50">
      <c r="A1" s="334"/>
      <c r="B1" s="268"/>
      <c r="C1" s="445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A2" s="334"/>
      <c r="B2" s="334" t="s">
        <v>36</v>
      </c>
      <c r="C2" s="343" t="s">
        <v>798</v>
      </c>
      <c r="D2" s="271"/>
      <c r="E2" s="377"/>
      <c r="F2" s="377"/>
      <c r="G2" s="377"/>
      <c r="K2" s="13"/>
      <c r="N2" s="684" t="s">
        <v>1230</v>
      </c>
    </row>
    <row r="3" spans="1:50" ht="18">
      <c r="A3" s="334"/>
      <c r="B3" s="334"/>
      <c r="C3" s="343" t="s">
        <v>58</v>
      </c>
      <c r="D3" s="271"/>
      <c r="E3" s="377"/>
      <c r="F3" s="377"/>
      <c r="G3" s="377"/>
      <c r="K3" s="13"/>
      <c r="N3" s="686">
        <f>IF($N$2='Cover page'!$N$2,0,1)</f>
        <v>0</v>
      </c>
    </row>
    <row r="4" spans="1:50" ht="16.5" thickBot="1">
      <c r="A4" s="334"/>
      <c r="B4" s="334"/>
      <c r="C4" s="423"/>
      <c r="D4" s="446"/>
      <c r="E4" s="377"/>
      <c r="F4" s="377"/>
      <c r="G4" s="377"/>
      <c r="K4" s="13"/>
    </row>
    <row r="5" spans="1:50" ht="16.5" thickTop="1">
      <c r="A5" s="336"/>
      <c r="B5" s="402"/>
      <c r="C5" s="347"/>
      <c r="D5" s="348"/>
      <c r="E5" s="348"/>
      <c r="F5" s="348"/>
      <c r="G5" s="349"/>
      <c r="H5" s="41"/>
      <c r="I5" s="42"/>
      <c r="K5" s="13"/>
    </row>
    <row r="6" spans="1:50" ht="15.75">
      <c r="A6" s="282"/>
      <c r="B6" s="279"/>
      <c r="C6" s="272" t="str">
        <f>'Cover page'!E13</f>
        <v>Member State: Hungary</v>
      </c>
      <c r="D6" s="351"/>
      <c r="E6" s="703" t="s">
        <v>2</v>
      </c>
      <c r="F6" s="703"/>
      <c r="G6" s="447"/>
      <c r="H6" s="44"/>
      <c r="I6" s="52"/>
    </row>
    <row r="7" spans="1:50" ht="15.75">
      <c r="A7" s="282"/>
      <c r="B7" s="403" t="s">
        <v>485</v>
      </c>
      <c r="C7" s="22" t="s">
        <v>1238</v>
      </c>
      <c r="D7" s="354">
        <f>'Table 1'!E5</f>
        <v>2016</v>
      </c>
      <c r="E7" s="354">
        <f>'Table 1'!F5</f>
        <v>2017</v>
      </c>
      <c r="F7" s="354">
        <f>'Table 1'!G5</f>
        <v>2018</v>
      </c>
      <c r="G7" s="354">
        <f>'Table 1'!H5</f>
        <v>2019</v>
      </c>
      <c r="H7" s="46"/>
      <c r="I7" s="52"/>
    </row>
    <row r="8" spans="1:50" ht="15.75">
      <c r="A8" s="282"/>
      <c r="B8" s="338"/>
      <c r="C8" s="286" t="str">
        <f>'Cover page'!E14</f>
        <v>Date: 31/03/2020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84"/>
      <c r="D9" s="32"/>
      <c r="E9" s="32"/>
      <c r="F9" s="32"/>
      <c r="G9" s="75"/>
      <c r="H9" s="67"/>
      <c r="I9" s="52"/>
    </row>
    <row r="10" spans="1:50" ht="17.25" thickTop="1" thickBot="1">
      <c r="A10" s="340" t="s">
        <v>311</v>
      </c>
      <c r="B10" s="495" t="s">
        <v>1048</v>
      </c>
      <c r="C10" s="374" t="s">
        <v>775</v>
      </c>
      <c r="D10" s="91">
        <v>717912.90376199991</v>
      </c>
      <c r="E10" s="91">
        <v>938544.93635700131</v>
      </c>
      <c r="F10" s="91">
        <v>1019557</v>
      </c>
      <c r="G10" s="92">
        <v>798960.30976189848</v>
      </c>
      <c r="H10" s="4"/>
      <c r="I10" s="52"/>
      <c r="AX10" s="663" t="str">
        <f>CountryCode &amp; ".T3.B9.S1311.MNAC." &amp; RefVintage</f>
        <v>HU.T3.B9.S1311.MNAC.W.2020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312</v>
      </c>
      <c r="B12" s="495" t="s">
        <v>1049</v>
      </c>
      <c r="C12" s="432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408439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326162</v>
      </c>
      <c r="F12" s="259">
        <f t="shared" si="0"/>
        <v>706689</v>
      </c>
      <c r="G12" s="259">
        <f t="shared" si="0"/>
        <v>48609</v>
      </c>
      <c r="H12" s="108"/>
      <c r="I12" s="68"/>
      <c r="AX12" s="664" t="str">
        <f>CountryCode &amp; ".T3.FA.S1311.MNAC." &amp; RefVintage</f>
        <v>HU.T3.FA.S1311.MNAC.W.2020</v>
      </c>
    </row>
    <row r="13" spans="1:50" s="18" customFormat="1" ht="16.5" customHeight="1">
      <c r="A13" s="340" t="s">
        <v>313</v>
      </c>
      <c r="B13" s="495" t="s">
        <v>1050</v>
      </c>
      <c r="C13" s="433" t="s">
        <v>62</v>
      </c>
      <c r="D13" s="109">
        <v>609406</v>
      </c>
      <c r="E13" s="109">
        <v>-450691</v>
      </c>
      <c r="F13" s="109">
        <v>575044</v>
      </c>
      <c r="G13" s="109">
        <v>-307973</v>
      </c>
      <c r="H13" s="108"/>
      <c r="I13" s="68"/>
      <c r="AX13" s="664" t="str">
        <f>CountryCode &amp; ".T3.F2.S1311.MNAC." &amp; RefVintage</f>
        <v>HU.T3.F2.S1311.MNAC.W.2020</v>
      </c>
    </row>
    <row r="14" spans="1:50" s="18" customFormat="1" ht="16.5" customHeight="1">
      <c r="A14" s="340" t="s">
        <v>314</v>
      </c>
      <c r="B14" s="495" t="s">
        <v>1051</v>
      </c>
      <c r="C14" s="433" t="s">
        <v>472</v>
      </c>
      <c r="D14" s="109">
        <v>-32276.000000000004</v>
      </c>
      <c r="E14" s="109">
        <v>-2103</v>
      </c>
      <c r="F14" s="109">
        <v>-9994</v>
      </c>
      <c r="G14" s="109">
        <v>-23654</v>
      </c>
      <c r="H14" s="108"/>
      <c r="I14" s="68"/>
      <c r="AX14" s="664" t="str">
        <f>CountryCode &amp; ".T3.F3.S1311.MNAC." &amp; RefVintage</f>
        <v>HU.T3.F3.S1311.MNAC.W.2020</v>
      </c>
    </row>
    <row r="15" spans="1:50" s="18" customFormat="1" ht="16.5" customHeight="1">
      <c r="A15" s="340" t="s">
        <v>315</v>
      </c>
      <c r="B15" s="495" t="s">
        <v>1052</v>
      </c>
      <c r="C15" s="433" t="s">
        <v>37</v>
      </c>
      <c r="D15" s="109">
        <v>191231</v>
      </c>
      <c r="E15" s="109">
        <v>183570</v>
      </c>
      <c r="F15" s="109">
        <v>-24540</v>
      </c>
      <c r="G15" s="109">
        <v>227829</v>
      </c>
      <c r="H15" s="108"/>
      <c r="I15" s="68"/>
      <c r="AX15" s="664" t="str">
        <f>CountryCode &amp; ".T3.F4.S1311.MNAC." &amp; RefVintage</f>
        <v>HU.T3.F4.S1311.MNAC.W.2020</v>
      </c>
    </row>
    <row r="16" spans="1:50" s="18" customFormat="1" ht="16.5" customHeight="1">
      <c r="A16" s="340" t="s">
        <v>316</v>
      </c>
      <c r="B16" s="495" t="s">
        <v>1053</v>
      </c>
      <c r="C16" s="434" t="s">
        <v>56</v>
      </c>
      <c r="D16" s="110">
        <v>3849984.1343360003</v>
      </c>
      <c r="E16" s="111">
        <v>4788979.4041030016</v>
      </c>
      <c r="F16" s="111">
        <v>4140192.6578870001</v>
      </c>
      <c r="G16" s="112">
        <v>5087710.2207782026</v>
      </c>
      <c r="H16" s="108"/>
      <c r="I16" s="68"/>
      <c r="AX16" s="664" t="str">
        <f>CountryCode &amp; ".T3.F4ACQ.S1311.MNAC." &amp; RefVintage</f>
        <v>HU.T3.F4ACQ.S1311.MNAC.W.2020</v>
      </c>
    </row>
    <row r="17" spans="1:50" s="18" customFormat="1" ht="16.5" customHeight="1">
      <c r="A17" s="340" t="s">
        <v>317</v>
      </c>
      <c r="B17" s="495" t="s">
        <v>1054</v>
      </c>
      <c r="C17" s="434" t="s">
        <v>57</v>
      </c>
      <c r="D17" s="113">
        <v>-3658753.1343360003</v>
      </c>
      <c r="E17" s="114">
        <v>-4605409.4041030016</v>
      </c>
      <c r="F17" s="114">
        <v>-4164732.6578870001</v>
      </c>
      <c r="G17" s="115">
        <v>-4859881.2207782026</v>
      </c>
      <c r="H17" s="108"/>
      <c r="I17" s="68"/>
      <c r="AX17" s="664" t="str">
        <f>CountryCode &amp; ".T3.F4DIS.S1311.MNAC." &amp; RefVintage</f>
        <v>HU.T3.F4DIS.S1311.MNAC.W.2020</v>
      </c>
    </row>
    <row r="18" spans="1:50" s="18" customFormat="1" ht="16.5" customHeight="1">
      <c r="A18" s="340" t="s">
        <v>318</v>
      </c>
      <c r="B18" s="495" t="s">
        <v>1055</v>
      </c>
      <c r="C18" s="435" t="s">
        <v>89</v>
      </c>
      <c r="D18" s="109">
        <v>80274</v>
      </c>
      <c r="E18" s="109">
        <v>47509</v>
      </c>
      <c r="F18" s="109">
        <v>-53844</v>
      </c>
      <c r="G18" s="109">
        <v>170738</v>
      </c>
      <c r="H18" s="108"/>
      <c r="I18" s="68"/>
      <c r="AX18" s="664" t="str">
        <f>CountryCode &amp; ".T3.F41.S1311.MNAC." &amp; RefVintage</f>
        <v>HU.T3.F41.S1311.MNAC.W.2020</v>
      </c>
    </row>
    <row r="19" spans="1:50" s="18" customFormat="1" ht="16.5" customHeight="1">
      <c r="A19" s="340" t="s">
        <v>319</v>
      </c>
      <c r="B19" s="495" t="s">
        <v>1056</v>
      </c>
      <c r="C19" s="435" t="s">
        <v>84</v>
      </c>
      <c r="D19" s="109">
        <v>110957</v>
      </c>
      <c r="E19" s="109">
        <v>136061</v>
      </c>
      <c r="F19" s="109">
        <v>29304</v>
      </c>
      <c r="G19" s="109">
        <v>57091</v>
      </c>
      <c r="H19" s="108"/>
      <c r="I19" s="68"/>
      <c r="AX19" s="664" t="str">
        <f>CountryCode &amp; ".T3.F42.S1311.MNAC." &amp; RefVintage</f>
        <v>HU.T3.F42.S1311.MNAC.W.2020</v>
      </c>
    </row>
    <row r="20" spans="1:50" s="18" customFormat="1" ht="16.5" customHeight="1">
      <c r="A20" s="340" t="s">
        <v>320</v>
      </c>
      <c r="B20" s="495" t="s">
        <v>1057</v>
      </c>
      <c r="C20" s="436" t="s">
        <v>80</v>
      </c>
      <c r="D20" s="116">
        <v>508365.04833600001</v>
      </c>
      <c r="E20" s="117">
        <v>494674.88610300003</v>
      </c>
      <c r="F20" s="117">
        <v>413594.73988699995</v>
      </c>
      <c r="G20" s="118">
        <v>498879.64177820319</v>
      </c>
      <c r="H20" s="108"/>
      <c r="I20" s="68"/>
      <c r="AX20" s="664" t="str">
        <f>CountryCode &amp; ".T3.F42ACQ.S1311.MNAC." &amp; RefVintage</f>
        <v>HU.T3.F42ACQ.S1311.MNAC.W.2020</v>
      </c>
    </row>
    <row r="21" spans="1:50" s="18" customFormat="1" ht="16.5" customHeight="1">
      <c r="A21" s="340" t="s">
        <v>321</v>
      </c>
      <c r="B21" s="495" t="s">
        <v>1058</v>
      </c>
      <c r="C21" s="436" t="s">
        <v>81</v>
      </c>
      <c r="D21" s="119">
        <v>-397408.04833600001</v>
      </c>
      <c r="E21" s="120">
        <v>-358613.88610300003</v>
      </c>
      <c r="F21" s="120">
        <v>-384290.73988699995</v>
      </c>
      <c r="G21" s="121">
        <v>-441788.64177820319</v>
      </c>
      <c r="H21" s="108"/>
      <c r="I21" s="68"/>
      <c r="AX21" s="664" t="str">
        <f>CountryCode &amp; ".T3.F42DIS.S1311.MNAC." &amp; RefVintage</f>
        <v>HU.T3.F42DIS.S1311.MNAC.W.2020</v>
      </c>
    </row>
    <row r="22" spans="1:50" s="18" customFormat="1" ht="16.5" customHeight="1">
      <c r="A22" s="340" t="s">
        <v>322</v>
      </c>
      <c r="B22" s="495" t="s">
        <v>1059</v>
      </c>
      <c r="C22" s="433" t="s">
        <v>473</v>
      </c>
      <c r="D22" s="109">
        <v>-31288</v>
      </c>
      <c r="E22" s="109">
        <v>24553</v>
      </c>
      <c r="F22" s="109">
        <v>-33492</v>
      </c>
      <c r="G22" s="109">
        <v>175502</v>
      </c>
      <c r="H22" s="108"/>
      <c r="I22" s="68"/>
      <c r="AX22" s="664" t="str">
        <f>CountryCode &amp; ".T3.F5.S1311.MNAC." &amp; RefVintage</f>
        <v>HU.T3.F5.S1311.MNAC.W.2020</v>
      </c>
    </row>
    <row r="23" spans="1:50" s="18" customFormat="1" ht="16.5" customHeight="1">
      <c r="A23" s="340" t="s">
        <v>323</v>
      </c>
      <c r="B23" s="495" t="s">
        <v>1060</v>
      </c>
      <c r="C23" s="435" t="s">
        <v>96</v>
      </c>
      <c r="D23" s="109">
        <v>15681</v>
      </c>
      <c r="E23" s="109">
        <v>8407</v>
      </c>
      <c r="F23" s="109">
        <v>12914</v>
      </c>
      <c r="G23" s="109">
        <v>59009</v>
      </c>
      <c r="H23" s="108"/>
      <c r="I23" s="68"/>
      <c r="AX23" s="664" t="str">
        <f>CountryCode &amp; ".T3.F5PN.S1311.MNAC." &amp; RefVintage</f>
        <v>HU.T3.F5PN.S1311.MNAC.W.2020</v>
      </c>
    </row>
    <row r="24" spans="1:50" s="18" customFormat="1" ht="16.5" customHeight="1">
      <c r="A24" s="340" t="s">
        <v>324</v>
      </c>
      <c r="B24" s="495" t="s">
        <v>1061</v>
      </c>
      <c r="C24" s="435" t="s">
        <v>474</v>
      </c>
      <c r="D24" s="109">
        <v>-46969</v>
      </c>
      <c r="E24" s="109">
        <v>16146</v>
      </c>
      <c r="F24" s="109">
        <v>-46406</v>
      </c>
      <c r="G24" s="109">
        <v>116493</v>
      </c>
      <c r="H24" s="108"/>
      <c r="I24" s="68"/>
      <c r="AX24" s="664" t="str">
        <f>CountryCode &amp; ".T3.F5OP.S1311.MNAC." &amp; RefVintage</f>
        <v>HU.T3.F5OP.S1311.MNAC.W.2020</v>
      </c>
    </row>
    <row r="25" spans="1:50" s="18" customFormat="1" ht="16.5" customHeight="1">
      <c r="A25" s="340" t="s">
        <v>325</v>
      </c>
      <c r="B25" s="495" t="s">
        <v>1062</v>
      </c>
      <c r="C25" s="436" t="s">
        <v>85</v>
      </c>
      <c r="D25" s="122">
        <v>96368.334850999992</v>
      </c>
      <c r="E25" s="123">
        <v>34674.660000000003</v>
      </c>
      <c r="F25" s="123">
        <v>7351</v>
      </c>
      <c r="G25" s="124">
        <v>162870.05534399999</v>
      </c>
      <c r="H25" s="108"/>
      <c r="I25" s="68"/>
      <c r="AX25" s="664" t="str">
        <f>CountryCode &amp; ".T3.F5OPACQ.S1311.MNAC." &amp; RefVintage</f>
        <v>HU.T3.F5OPACQ.S1311.MNAC.W.2020</v>
      </c>
    </row>
    <row r="26" spans="1:50" s="18" customFormat="1" ht="16.5" customHeight="1" thickBot="1">
      <c r="A26" s="340" t="s">
        <v>326</v>
      </c>
      <c r="B26" s="495" t="s">
        <v>1063</v>
      </c>
      <c r="C26" s="436" t="s">
        <v>86</v>
      </c>
      <c r="D26" s="122">
        <v>-143337.33485099999</v>
      </c>
      <c r="E26" s="123">
        <v>-18528.66</v>
      </c>
      <c r="F26" s="123">
        <v>-53757</v>
      </c>
      <c r="G26" s="124">
        <v>-46377.055344000008</v>
      </c>
      <c r="H26" s="108"/>
      <c r="I26" s="68"/>
      <c r="AX26" s="664" t="str">
        <f>CountryCode &amp; ".T3.F5OPDIS.S1311.MNAC." &amp; RefVintage</f>
        <v>HU.T3.F5OPDIS.S1311.MNAC.W.2020</v>
      </c>
    </row>
    <row r="27" spans="1:50" s="18" customFormat="1" ht="16.5" customHeight="1">
      <c r="A27" s="426" t="s">
        <v>501</v>
      </c>
      <c r="B27" s="495" t="s">
        <v>1064</v>
      </c>
      <c r="C27" s="433" t="s">
        <v>458</v>
      </c>
      <c r="D27" s="109">
        <v>-131515</v>
      </c>
      <c r="E27" s="109">
        <v>-162561</v>
      </c>
      <c r="F27" s="109">
        <v>-92401</v>
      </c>
      <c r="G27" s="109">
        <v>-182437</v>
      </c>
      <c r="H27" s="108"/>
      <c r="I27" s="68"/>
      <c r="AX27" s="664" t="str">
        <f>CountryCode &amp; ".T3.F71.S1311.MNAC." &amp; RefVintage</f>
        <v>HU.T3.F71.S1311.MNAC.W.2020</v>
      </c>
    </row>
    <row r="28" spans="1:50" s="18" customFormat="1" ht="16.5" customHeight="1" thickBot="1">
      <c r="A28" s="427" t="s">
        <v>500</v>
      </c>
      <c r="B28" s="495" t="s">
        <v>1065</v>
      </c>
      <c r="C28" s="433" t="s">
        <v>461</v>
      </c>
      <c r="D28" s="109">
        <v>-197051</v>
      </c>
      <c r="E28" s="109">
        <v>733413</v>
      </c>
      <c r="F28" s="109">
        <v>291961</v>
      </c>
      <c r="G28" s="109">
        <v>158623</v>
      </c>
      <c r="H28" s="108"/>
      <c r="I28" s="68"/>
      <c r="AX28" s="664" t="str">
        <f>CountryCode &amp; ".T3.F8.S1311.MNAC." &amp; RefVintage</f>
        <v>HU.T3.F8.S1311.MNAC.W.2020</v>
      </c>
    </row>
    <row r="29" spans="1:50" s="18" customFormat="1" ht="16.5" customHeight="1">
      <c r="A29" s="340" t="s">
        <v>493</v>
      </c>
      <c r="B29" s="495" t="s">
        <v>1066</v>
      </c>
      <c r="C29" s="433" t="s">
        <v>464</v>
      </c>
      <c r="D29" s="109">
        <v>-68</v>
      </c>
      <c r="E29" s="109">
        <v>-19</v>
      </c>
      <c r="F29" s="109">
        <v>111</v>
      </c>
      <c r="G29" s="109">
        <v>719</v>
      </c>
      <c r="H29" s="108"/>
      <c r="I29" s="68"/>
      <c r="AX29" s="664" t="str">
        <f>CountryCode &amp; ".T3.OFA.S1311.MNAC." &amp; RefVintage</f>
        <v>HU.T3.OFA.S1311.MNAC.W.2020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4"/>
    </row>
    <row r="31" spans="1:50" s="18" customFormat="1" ht="16.5" customHeight="1">
      <c r="A31" s="340" t="s">
        <v>327</v>
      </c>
      <c r="B31" s="495" t="s">
        <v>1067</v>
      </c>
      <c r="C31" s="438" t="s">
        <v>184</v>
      </c>
      <c r="D31" s="441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-267527</v>
      </c>
      <c r="E31" s="441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198201.99999999991</v>
      </c>
      <c r="F31" s="441">
        <f t="shared" si="1"/>
        <v>273343.00000000012</v>
      </c>
      <c r="G31" s="441">
        <f t="shared" si="1"/>
        <v>129100</v>
      </c>
      <c r="H31" s="108"/>
      <c r="I31" s="68"/>
      <c r="AX31" s="664" t="str">
        <f>CountryCode &amp; ".T3.ADJ.S1311.MNAC." &amp; RefVintage</f>
        <v>HU.T3.ADJ.S1311.MNAC.W.2020</v>
      </c>
    </row>
    <row r="32" spans="1:50" s="18" customFormat="1" ht="16.5" customHeight="1" thickBot="1">
      <c r="A32" s="340" t="s">
        <v>328</v>
      </c>
      <c r="B32" s="495" t="s">
        <v>1068</v>
      </c>
      <c r="C32" s="433" t="s">
        <v>475</v>
      </c>
      <c r="D32" s="109">
        <v>29880</v>
      </c>
      <c r="E32" s="109">
        <v>58561</v>
      </c>
      <c r="F32" s="109">
        <v>3568</v>
      </c>
      <c r="G32" s="109">
        <v>7904</v>
      </c>
      <c r="H32" s="108"/>
      <c r="I32" s="68"/>
      <c r="AX32" s="664" t="str">
        <f>CountryCode &amp; ".T3.LIA.S1311.MNAC." &amp; RefVintage</f>
        <v>HU.T3.LIA.S1311.MNAC.W.2020</v>
      </c>
    </row>
    <row r="33" spans="1:50" s="18" customFormat="1" ht="16.5" customHeight="1" thickBot="1">
      <c r="A33" s="322" t="s">
        <v>502</v>
      </c>
      <c r="B33" s="495" t="s">
        <v>1069</v>
      </c>
      <c r="C33" s="433" t="s">
        <v>462</v>
      </c>
      <c r="D33" s="109">
        <v>-312033</v>
      </c>
      <c r="E33" s="109">
        <v>39866</v>
      </c>
      <c r="F33" s="109">
        <v>-93599</v>
      </c>
      <c r="G33" s="109">
        <v>-11198</v>
      </c>
      <c r="H33" s="108"/>
      <c r="I33" s="68"/>
      <c r="AX33" s="664" t="str">
        <f>CountryCode &amp; ".T3.OAP.S1311.MNAC." &amp; RefVintage</f>
        <v>HU.T3.OAP.S1311.MNAC.W.2020</v>
      </c>
    </row>
    <row r="34" spans="1:50" s="18" customFormat="1" ht="16.5" customHeight="1">
      <c r="A34" s="340" t="s">
        <v>329</v>
      </c>
      <c r="B34" s="495" t="s">
        <v>1070</v>
      </c>
      <c r="C34" s="433" t="s">
        <v>476</v>
      </c>
      <c r="D34" s="109">
        <v>921</v>
      </c>
      <c r="E34" s="109">
        <v>91</v>
      </c>
      <c r="F34" s="109">
        <v>279</v>
      </c>
      <c r="G34" s="109">
        <v>-78728</v>
      </c>
      <c r="H34" s="108"/>
      <c r="I34" s="68"/>
      <c r="AX34" s="664" t="str">
        <f>CountryCode &amp; ".T3.OLIA.S1311.MNAC." &amp; RefVintage</f>
        <v>HU.T3.OLIA.S1311.MNAC.W.2020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4"/>
    </row>
    <row r="36" spans="1:50" s="18" customFormat="1" ht="16.5" customHeight="1">
      <c r="A36" s="340" t="s">
        <v>330</v>
      </c>
      <c r="B36" s="495" t="s">
        <v>1071</v>
      </c>
      <c r="C36" s="433" t="s">
        <v>68</v>
      </c>
      <c r="D36" s="109">
        <v>-106142.99999999999</v>
      </c>
      <c r="E36" s="109">
        <v>-33886.000000000044</v>
      </c>
      <c r="F36" s="109">
        <v>4610.0000000000418</v>
      </c>
      <c r="G36" s="109">
        <v>-184539.00000000003</v>
      </c>
      <c r="H36" s="108"/>
      <c r="I36" s="68"/>
      <c r="AX36" s="664" t="str">
        <f>CountryCode &amp; ".T3.ISS_A.S1311.MNAC." &amp; RefVintage</f>
        <v>HU.T3.ISS_A.S1311.MNAC.W.2020</v>
      </c>
    </row>
    <row r="37" spans="1:50" s="18" customFormat="1" ht="16.5" customHeight="1">
      <c r="A37" s="340" t="s">
        <v>331</v>
      </c>
      <c r="B37" s="495" t="s">
        <v>1072</v>
      </c>
      <c r="C37" s="433" t="s">
        <v>477</v>
      </c>
      <c r="D37" s="109">
        <v>98542.510148429908</v>
      </c>
      <c r="E37" s="109">
        <v>82301.25261842004</v>
      </c>
      <c r="F37" s="109">
        <v>41935.543681700001</v>
      </c>
      <c r="G37" s="109">
        <v>44607.011019509999</v>
      </c>
      <c r="H37" s="108"/>
      <c r="I37" s="68"/>
      <c r="AX37" s="664" t="str">
        <f>CountryCode &amp; ".T3.D41_A.S1311.MNAC." &amp; RefVintage</f>
        <v>HU.T3.D41_A.S1311.MNAC.W.2020</v>
      </c>
    </row>
    <row r="38" spans="1:50" s="18" customFormat="1" ht="16.5" customHeight="1">
      <c r="A38" s="340" t="s">
        <v>332</v>
      </c>
      <c r="B38" s="495" t="s">
        <v>1073</v>
      </c>
      <c r="C38" s="440" t="s">
        <v>478</v>
      </c>
      <c r="D38" s="109">
        <v>90875.845011000012</v>
      </c>
      <c r="E38" s="109">
        <v>97314.229301999992</v>
      </c>
      <c r="F38" s="109">
        <v>43785.098940000003</v>
      </c>
      <c r="G38" s="109">
        <v>71580.814941999983</v>
      </c>
      <c r="H38" s="108"/>
      <c r="I38" s="68"/>
      <c r="AX38" s="664" t="str">
        <f>CountryCode &amp; ".T3.RED_A.S1311.MNAC." &amp; RefVintage</f>
        <v>HU.T3.RED_A.S1311.MNAC.W.2020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4"/>
    </row>
    <row r="40" spans="1:50" s="18" customFormat="1" ht="16.5" customHeight="1">
      <c r="A40" s="340" t="s">
        <v>333</v>
      </c>
      <c r="B40" s="495" t="s">
        <v>1074</v>
      </c>
      <c r="C40" s="433" t="s">
        <v>97</v>
      </c>
      <c r="D40" s="109">
        <v>-69570.35515942995</v>
      </c>
      <c r="E40" s="109">
        <v>-51470.481920420076</v>
      </c>
      <c r="F40" s="109">
        <v>271264.35737830005</v>
      </c>
      <c r="G40" s="109">
        <v>279473.17403849005</v>
      </c>
      <c r="H40" s="108"/>
      <c r="I40" s="68"/>
      <c r="AX40" s="664" t="str">
        <f>CountryCode &amp; ".T3.FREV_A.S1311.MNAC." &amp; RefVintage</f>
        <v>HU.T3.FREV_A.S1311.MNAC.W.2020</v>
      </c>
    </row>
    <row r="41" spans="1:50" s="18" customFormat="1" ht="16.5" customHeight="1">
      <c r="A41" s="340" t="s">
        <v>517</v>
      </c>
      <c r="B41" s="495" t="s">
        <v>1075</v>
      </c>
      <c r="C41" s="433" t="s">
        <v>479</v>
      </c>
      <c r="D41" s="109">
        <v>0</v>
      </c>
      <c r="E41" s="109">
        <v>5425.0000000000009</v>
      </c>
      <c r="F41" s="109">
        <v>1500</v>
      </c>
      <c r="G41" s="109">
        <v>0</v>
      </c>
      <c r="H41" s="108"/>
      <c r="I41" s="68"/>
      <c r="AX41" s="664" t="str">
        <f>CountryCode &amp; ".T3.K61.S1311.MNAC." &amp; RefVintage</f>
        <v>HU.T3.K61.S1311.MNAC.W.2020</v>
      </c>
    </row>
    <row r="42" spans="1:50" s="18" customFormat="1" ht="16.5" customHeight="1">
      <c r="A42" s="340" t="s">
        <v>334</v>
      </c>
      <c r="B42" s="495" t="s">
        <v>1076</v>
      </c>
      <c r="C42" s="433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4" t="str">
        <f>CountryCode &amp; ".T3.OCVO_A.S1311.MNAC." &amp; RefVintage</f>
        <v>HU.T3.OCVO_A.S1311.MNAC.W.2020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4"/>
    </row>
    <row r="44" spans="1:50" s="18" customFormat="1" ht="16.5" customHeight="1">
      <c r="A44" s="340" t="s">
        <v>335</v>
      </c>
      <c r="B44" s="495" t="s">
        <v>1077</v>
      </c>
      <c r="C44" s="438" t="s">
        <v>65</v>
      </c>
      <c r="D44" s="109">
        <v>-28655.9037619999</v>
      </c>
      <c r="E44" s="109">
        <v>-4283.9363570012219</v>
      </c>
      <c r="F44" s="109">
        <v>29809.999999999884</v>
      </c>
      <c r="G44" s="109">
        <v>-26711.309761898476</v>
      </c>
      <c r="H44" s="108"/>
      <c r="I44" s="68"/>
      <c r="AX44" s="664" t="str">
        <f>CountryCode &amp; ".T3.SD.S1311.MNAC." &amp; RefVintage</f>
        <v>HU.T3.SD.S1311.MNAC.W.2020</v>
      </c>
    </row>
    <row r="45" spans="1:50" s="18" customFormat="1" ht="16.5" customHeight="1">
      <c r="A45" s="340" t="s">
        <v>336</v>
      </c>
      <c r="B45" s="495" t="s">
        <v>1078</v>
      </c>
      <c r="C45" s="433" t="s">
        <v>75</v>
      </c>
      <c r="D45" s="109">
        <v>-28655.9037619999</v>
      </c>
      <c r="E45" s="109">
        <v>-4283.9363570012219</v>
      </c>
      <c r="F45" s="109">
        <v>29809.999999999884</v>
      </c>
      <c r="G45" s="109">
        <v>-26711.309761898476</v>
      </c>
      <c r="H45" s="108"/>
      <c r="I45" s="68"/>
      <c r="AX45" s="664" t="str">
        <f>CountryCode &amp; ".T3.B9_SD.S1311.MNAC." &amp; RefVintage</f>
        <v>HU.T3.B9_SD.S1311.MNAC.W.2020</v>
      </c>
    </row>
    <row r="46" spans="1:50" s="18" customFormat="1" ht="16.5" customHeight="1">
      <c r="A46" s="340" t="s">
        <v>337</v>
      </c>
      <c r="B46" s="495" t="s">
        <v>1079</v>
      </c>
      <c r="C46" s="433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4" t="str">
        <f>CountryCode &amp; ".T3.OSD.S1311.MNAC." &amp; RefVintage</f>
        <v>HU.T3.OSD.S1311.MNAC.W.2020</v>
      </c>
    </row>
    <row r="47" spans="1:50" s="18" customFormat="1" ht="13.5" customHeight="1" thickBot="1">
      <c r="A47" s="340"/>
      <c r="B47" s="167"/>
      <c r="C47" s="437"/>
      <c r="D47" s="131"/>
      <c r="E47" s="132"/>
      <c r="F47" s="132"/>
      <c r="G47" s="133"/>
      <c r="H47" s="134"/>
      <c r="I47" s="68"/>
      <c r="AX47" s="664"/>
    </row>
    <row r="48" spans="1:50" s="18" customFormat="1" ht="21.75" customHeight="1" thickTop="1" thickBot="1">
      <c r="A48" s="340" t="s">
        <v>338</v>
      </c>
      <c r="B48" s="495" t="s">
        <v>1080</v>
      </c>
      <c r="C48" s="374" t="s">
        <v>102</v>
      </c>
      <c r="D48" s="94">
        <v>830169</v>
      </c>
      <c r="E48" s="94">
        <v>1458625</v>
      </c>
      <c r="F48" s="94">
        <v>2029399</v>
      </c>
      <c r="G48" s="95">
        <v>949958</v>
      </c>
      <c r="H48" s="6"/>
      <c r="I48" s="68"/>
      <c r="AX48" s="664" t="str">
        <f>CountryCode &amp; ".T3.CHDEBT.S1311.MNAC." &amp; RefVintage</f>
        <v>HU.T3.CHDEBT.S1311.MNAC.W.2020</v>
      </c>
    </row>
    <row r="49" spans="1:50" ht="9" customHeight="1" thickTop="1" thickBot="1">
      <c r="A49" s="340"/>
      <c r="B49" s="167"/>
      <c r="C49" s="449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50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339</v>
      </c>
      <c r="B51" s="495" t="s">
        <v>1081</v>
      </c>
      <c r="C51" s="374" t="s">
        <v>107</v>
      </c>
      <c r="D51" s="91">
        <v>27174115</v>
      </c>
      <c r="E51" s="91">
        <v>28575250</v>
      </c>
      <c r="F51" s="91">
        <v>30660372</v>
      </c>
      <c r="G51" s="92">
        <v>31475810</v>
      </c>
      <c r="H51" s="4"/>
      <c r="I51" s="52"/>
      <c r="AX51" s="663" t="str">
        <f>CountryCode &amp; ".T3.CTDEBT.S1311.MNAC." &amp; RefVintage</f>
        <v>HU.T3.CTDEBT.S1311.MNAC.W.2020</v>
      </c>
    </row>
    <row r="52" spans="1:50" ht="15.75" thickTop="1">
      <c r="A52" s="340" t="s">
        <v>340</v>
      </c>
      <c r="B52" s="495" t="s">
        <v>1082</v>
      </c>
      <c r="C52" s="433" t="s">
        <v>103</v>
      </c>
      <c r="D52" s="109">
        <v>27294837</v>
      </c>
      <c r="E52" s="109">
        <v>28753462</v>
      </c>
      <c r="F52" s="109">
        <v>30782861</v>
      </c>
      <c r="G52" s="109">
        <v>31732819</v>
      </c>
      <c r="H52" s="108"/>
      <c r="I52" s="52"/>
      <c r="AX52" s="663" t="str">
        <f>CountryCode &amp; ".T3.DEBT.S1311.MNAC." &amp; RefVintage</f>
        <v>HU.T3.DEBT.S1311.MNAC.W.2020</v>
      </c>
    </row>
    <row r="53" spans="1:50">
      <c r="A53" s="340" t="s">
        <v>341</v>
      </c>
      <c r="B53" s="495" t="s">
        <v>1083</v>
      </c>
      <c r="C53" s="451" t="s">
        <v>110</v>
      </c>
      <c r="D53" s="153">
        <v>120722.00000000001</v>
      </c>
      <c r="E53" s="153">
        <v>178212</v>
      </c>
      <c r="F53" s="153">
        <v>122489</v>
      </c>
      <c r="G53" s="153">
        <v>257009</v>
      </c>
      <c r="H53" s="154"/>
      <c r="I53" s="52"/>
      <c r="AX53" s="663" t="str">
        <f>CountryCode &amp; ".T3.HOLD.S1311.MNAC." &amp; RefVintage</f>
        <v>HU.T3.HOLD.S1311.MNAC.W.2020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8" t="str">
        <f>'Table 3A'!$C$50</f>
        <v xml:space="preserve">*Please note that the sign convention for net lending/ net borrowing is different from tables 1 and 2. </v>
      </c>
      <c r="D55" s="429"/>
      <c r="E55" s="429"/>
      <c r="F55" s="70"/>
      <c r="G55" s="70"/>
      <c r="H55" s="71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0"/>
      <c r="I58" s="52"/>
      <c r="K58" s="13"/>
    </row>
    <row r="59" spans="1:50" ht="15.75">
      <c r="A59" s="168"/>
      <c r="B59" s="167"/>
      <c r="C59" s="272" t="s">
        <v>101</v>
      </c>
      <c r="D59" s="274"/>
      <c r="E59" s="268"/>
      <c r="F59" s="268"/>
      <c r="G59" s="274" t="s">
        <v>481</v>
      </c>
      <c r="H59" s="20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0"/>
      <c r="I60" s="52"/>
      <c r="K60" s="13"/>
    </row>
    <row r="61" spans="1:50" ht="9.75" customHeight="1" thickBot="1">
      <c r="A61" s="194"/>
      <c r="B61" s="187"/>
      <c r="C61" s="196"/>
      <c r="D61" s="77"/>
      <c r="E61" s="78"/>
      <c r="F61" s="78"/>
      <c r="G61" s="78"/>
      <c r="H61" s="78"/>
      <c r="I61" s="54"/>
      <c r="K61" s="13"/>
    </row>
    <row r="62" spans="1:50" ht="16.5" thickTop="1">
      <c r="B62" s="258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75">
      <c r="D63" s="55"/>
      <c r="E63" s="81"/>
      <c r="F63" s="81"/>
      <c r="G63" s="81"/>
      <c r="H63" s="81"/>
    </row>
    <row r="64" spans="1:50" ht="30" customHeight="1">
      <c r="C64" s="389" t="s">
        <v>122</v>
      </c>
      <c r="D64" s="704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704"/>
      <c r="F64" s="704"/>
      <c r="G64" s="704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75">
      <c r="C66" s="380" t="s">
        <v>176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2"/>
      <c r="I66" s="244"/>
      <c r="J66" s="29"/>
    </row>
    <row r="67" spans="3:10" ht="15.75">
      <c r="C67" s="380" t="s">
        <v>519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0</v>
      </c>
      <c r="H67" s="442"/>
      <c r="I67" s="244"/>
      <c r="J67" s="29"/>
    </row>
    <row r="68" spans="3:10" ht="15.75">
      <c r="C68" s="444" t="s">
        <v>177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2"/>
      <c r="I68" s="244"/>
      <c r="J68" s="29"/>
    </row>
    <row r="69" spans="3:10" ht="15.75">
      <c r="C69" s="380" t="s">
        <v>178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2"/>
      <c r="I69" s="244"/>
      <c r="J69" s="29"/>
    </row>
    <row r="70" spans="3:10" ht="15.75">
      <c r="C70" s="380" t="s">
        <v>179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2"/>
      <c r="I70" s="244"/>
      <c r="J70" s="29"/>
    </row>
    <row r="71" spans="3:10" ht="15.75">
      <c r="C71" s="380" t="s">
        <v>180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2"/>
      <c r="I71" s="244"/>
      <c r="J71" s="29"/>
    </row>
    <row r="72" spans="3:10" ht="15.75">
      <c r="C72" s="380" t="s">
        <v>181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2"/>
      <c r="I72" s="244"/>
      <c r="J72" s="29"/>
    </row>
    <row r="73" spans="3:10" ht="23.25">
      <c r="C73" s="380" t="s">
        <v>529</v>
      </c>
      <c r="D73" s="381">
        <f>IF(D31="M",0,D31)-IF(D32="M",0,D32)-IF(D33="M",0,D33)-IF(D34="M",0,D34)-IF(D36="M",0,D36)-IF(D37="M",0,D37)-IF(D38="M",0,D38)-IF(D40="M",0,D40)-IF(D41="M",0,D41)-IF(D42="M",0,D42)</f>
        <v>1.4551915228366852E-11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-1.546140993013978E-11</v>
      </c>
      <c r="F73" s="381">
        <f t="shared" si="3"/>
        <v>0</v>
      </c>
      <c r="G73" s="381">
        <f t="shared" si="3"/>
        <v>0</v>
      </c>
      <c r="H73" s="442"/>
      <c r="I73" s="244"/>
      <c r="J73" s="29"/>
    </row>
    <row r="74" spans="3:10" ht="15.75">
      <c r="C74" s="380" t="s">
        <v>182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75">
      <c r="C75" s="683" t="s">
        <v>781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75">
      <c r="C76" s="380" t="s">
        <v>142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75">
      <c r="C77" s="383" t="s">
        <v>129</v>
      </c>
      <c r="D77" s="246"/>
      <c r="E77" s="246"/>
      <c r="F77" s="246"/>
      <c r="G77" s="246"/>
      <c r="H77" s="243"/>
      <c r="I77" s="244"/>
    </row>
    <row r="78" spans="3:10" ht="15.75">
      <c r="C78" s="385" t="s">
        <v>183</v>
      </c>
      <c r="D78" s="249">
        <f>IF('Table 1'!E11="M",0,'Table 1'!E11)+IF(D10="M",0,D10)</f>
        <v>0</v>
      </c>
      <c r="E78" s="249">
        <f>IF('Table 1'!F11="M",0,'Table 1'!F11)+IF(E10="M",0,E10)</f>
        <v>0</v>
      </c>
      <c r="F78" s="249">
        <f>IF('Table 1'!G11="M",0,'Table 1'!G11)+IF(F10="M",0,F10)</f>
        <v>0</v>
      </c>
      <c r="G78" s="249">
        <f>IF('Table 1'!H11="M",0,'Table 1'!H11)+IF(G10="M",0,G10)</f>
        <v>0</v>
      </c>
      <c r="H78" s="387"/>
      <c r="I78" s="388"/>
    </row>
  </sheetData>
  <sheetProtection algorithmName="SHA-512" hashValue="0cZl7vGcpLfLkoZAvisAjrzz+1RXp2R67Tm9Kqpz/D7P3MK1KRp4kw6/1i5KrEWSMk5O3lsOZH0oFfVG2hA19g==" saltValue="h8n/34SSWtlPHNY/X6l0z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Szlovák Bernadett</cp:lastModifiedBy>
  <cp:lastPrinted>2016-01-28T15:00:26Z</cp:lastPrinted>
  <dcterms:created xsi:type="dcterms:W3CDTF">1997-11-05T15:09:39Z</dcterms:created>
  <dcterms:modified xsi:type="dcterms:W3CDTF">2020-03-31T08:45:07Z</dcterms:modified>
</cp:coreProperties>
</file>