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1'!$B$1:$T$38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4'!$B$1:$T$31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1'!$C$1:$T$38</definedName>
    <definedName name="_xlnm.Print_Area" localSheetId="2">'Table 2A'!$C$1:$T$85</definedName>
    <definedName name="_xlnm.Print_Area" localSheetId="3">'Table 2B'!$C$1:$T$47</definedName>
    <definedName name="_xlnm.Print_Area" localSheetId="4">'Table 2C'!$C$1:$T$49</definedName>
    <definedName name="_xlnm.Print_Area" localSheetId="5">'Table 2D'!$A$1:$T$49</definedName>
    <definedName name="_xlnm.Print_Area" localSheetId="6">'Table 3A'!$C$2:$T$54</definedName>
    <definedName name="_xlnm.Print_Area" localSheetId="7">'Table 3B'!$C$1:$T$59</definedName>
    <definedName name="_xlnm.Print_Area" localSheetId="8">'Table 3C'!$C$1:$T$59</definedName>
    <definedName name="_xlnm.Print_Area" localSheetId="9">'Table 3D'!$C$1:$T$59</definedName>
    <definedName name="_xlnm.Print_Area" localSheetId="10">'Table 3E'!$C$1:$T$59</definedName>
    <definedName name="_xlnm.Print_Area" localSheetId="11">'Table 4'!$A$1:$T$42</definedName>
    <definedName name="TAB2A" localSheetId="0">'Cover page'!#REF!</definedName>
    <definedName name="TAB2A" localSheetId="1">'Table 1'!#REF!</definedName>
    <definedName name="TAB2A" localSheetId="2">'Table 2A'!$A$1:$U$85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2B'!$B$1:$U$47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2C'!$B$1:$U$49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2D'!$B$1:$U$49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3B'!$B$2:$V$60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3C'!$B$2:$V$60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3D'!$B$1:$V$60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3E'!$B$1:$V$61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3A'!$B$2:$V$55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<sst xmlns="http://schemas.openxmlformats.org/spreadsheetml/2006/main" count="1948" uniqueCount="639">
  <si>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</si>
  <si>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</si>
  <si>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</si>
  <si>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</si>
  <si>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</si>
  <si>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</si>
  <si>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</si>
  <si>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</si>
  <si>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</si>
  <si>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</si>
  <si>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</si>
  <si>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</si>
  <si>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</si>
  <si>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</si>
  <si>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</si>
  <si>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</si>
  <si>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</si>
  <si>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</si>
  <si>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</si>
  <si>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</si>
  <si>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</si>
  <si>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</si>
  <si>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</si>
  <si>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</si>
  <si>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</si>
  <si>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</si>
  <si>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</si>
  <si>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</si>
  <si>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</si>
  <si>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</si>
  <si>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</si>
  <si>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</si>
  <si>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</si>
  <si>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</si>
  <si>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</si>
  <si>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</si>
  <si>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</si>
  <si>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</si>
  <si>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</si>
  <si>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</si>
  <si>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</si>
  <si>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</si>
  <si>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</si>
  <si>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</si>
  <si>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</si>
  <si>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</si>
  <si>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</si>
  <si>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</si>
  <si>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</si>
  <si>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</si>
  <si>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</si>
  <si>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</si>
  <si>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</si>
  <si>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</si>
  <si>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</si>
  <si>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</si>
  <si>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</si>
  <si>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</si>
  <si>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</si>
  <si>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</si>
  <si>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</si>
  <si>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</si>
  <si>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</si>
  <si>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</si>
  <si>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</si>
  <si>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</si>
  <si>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</si>
  <si>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</si>
  <si>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</si>
  <si>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</si>
  <si>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</si>
  <si>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</si>
  <si>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</si>
  <si>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</si>
  <si>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</si>
  <si>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</si>
  <si>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</si>
  <si>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</si>
  <si>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</si>
  <si>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</si>
  <si>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</si>
  <si>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</si>
  <si>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</si>
  <si>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</si>
  <si>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</si>
  <si>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</si>
  <si>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</si>
  <si>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</si>
  <si>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</si>
  <si>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</si>
  <si>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</si>
  <si>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</si>
  <si>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</si>
  <si>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</si>
  <si>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</si>
  <si>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</si>
  <si>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</si>
  <si>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</si>
  <si>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</si>
  <si>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</si>
  <si>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</si>
  <si>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</si>
  <si>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</si>
  <si>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</si>
  <si>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</si>
  <si>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>T4.AF71L.S13</t>
  </si>
  <si>
    <t>T4.FPU.S13</t>
  </si>
  <si>
    <t>T4.GNI.S1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</si>
  <si>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</si>
  <si>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</si>
  <si>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</si>
  <si>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</si>
  <si>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</si>
  <si>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</si>
  <si>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</si>
  <si>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</si>
  <si>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</si>
  <si>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</si>
  <si>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</si>
  <si>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</si>
  <si>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</si>
  <si>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</si>
  <si>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</si>
  <si>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</si>
  <si>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</si>
  <si>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</si>
  <si>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</si>
  <si>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</si>
  <si>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</si>
  <si>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</si>
  <si>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</si>
  <si>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</si>
  <si>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</si>
  <si>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</si>
  <si>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</si>
  <si>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</si>
  <si>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</si>
  <si>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</si>
  <si>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</si>
  <si>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</si>
  <si>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</si>
  <si>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</si>
  <si>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</si>
  <si>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</si>
  <si>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</si>
  <si>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</si>
  <si>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</si>
  <si>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</si>
  <si>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</si>
  <si>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</si>
  <si>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</si>
  <si>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</si>
  <si>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</si>
  <si>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</si>
  <si>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</si>
  <si>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</si>
  <si>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</si>
  <si>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</si>
  <si>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</si>
  <si>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</si>
  <si>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</si>
  <si>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</si>
  <si>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</si>
  <si>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</si>
  <si>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</si>
  <si>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</si>
  <si>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</si>
  <si>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</si>
  <si>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</si>
  <si>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</si>
  <si>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</si>
  <si>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</si>
  <si>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</si>
  <si>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</si>
  <si>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</si>
  <si>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</si>
  <si>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</si>
  <si>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</si>
  <si>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</si>
  <si>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</si>
  <si>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</si>
  <si>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</si>
  <si>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</si>
  <si>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</si>
  <si>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</si>
  <si>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</si>
  <si>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</si>
  <si>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</si>
  <si>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</si>
  <si>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</si>
  <si>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</si>
  <si>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</si>
  <si>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</si>
  <si>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</si>
  <si>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</si>
  <si>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</si>
  <si>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</si>
  <si>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</si>
  <si>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</si>
  <si>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</si>
  <si>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</si>
  <si>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</si>
  <si>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</si>
  <si>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</si>
  <si>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</si>
  <si>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</si>
  <si>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</si>
  <si>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</si>
  <si>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</si>
  <si>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</si>
  <si>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</si>
  <si>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</si>
  <si>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</si>
  <si>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</si>
  <si>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</si>
  <si>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</si>
  <si>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</si>
  <si>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</si>
  <si>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</si>
  <si>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</si>
  <si>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</si>
  <si>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</si>
  <si>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</si>
  <si>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</si>
  <si>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</si>
  <si>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</si>
  <si>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</si>
  <si>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</si>
  <si>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</si>
  <si>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</si>
  <si>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</si>
  <si>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</si>
  <si>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</si>
  <si>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</si>
  <si>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</si>
  <si>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</si>
  <si>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</si>
  <si>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</si>
  <si>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</si>
  <si>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</si>
  <si>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</si>
  <si>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</si>
  <si>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</si>
  <si>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</si>
  <si>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</si>
  <si>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</si>
  <si>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</si>
  <si>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</si>
  <si>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</si>
  <si>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</si>
  <si>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</si>
  <si>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</si>
  <si>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</si>
  <si>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</si>
  <si>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</si>
  <si>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</si>
  <si>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</si>
  <si>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</si>
  <si>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</si>
  <si>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</si>
  <si>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</si>
  <si>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</si>
  <si>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</si>
  <si>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</si>
  <si>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</si>
  <si>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</si>
  <si>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</si>
  <si>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</si>
  <si>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</si>
  <si>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</si>
  <si>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</si>
  <si>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</si>
  <si>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</si>
  <si>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</si>
  <si>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</si>
  <si>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</si>
  <si>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</si>
  <si>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</si>
  <si>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</si>
  <si>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</si>
  <si>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</si>
  <si>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</si>
  <si>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</si>
  <si>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</si>
  <si>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</si>
  <si>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</si>
  <si>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</si>
  <si>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</si>
  <si>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</si>
  <si>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</si>
  <si>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</si>
  <si>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</si>
  <si>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</si>
  <si>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</si>
  <si>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</si>
  <si>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</si>
  <si>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</si>
  <si>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</si>
  <si>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</si>
  <si>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</si>
  <si>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</si>
  <si>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</si>
  <si>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</si>
  <si>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</si>
  <si>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</si>
  <si>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</si>
  <si>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</si>
  <si>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</si>
  <si>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</si>
  <si>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</si>
  <si>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</si>
  <si>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</si>
  <si>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</si>
  <si>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</si>
  <si>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</si>
  <si>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</si>
  <si>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</si>
  <si>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</si>
  <si>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</si>
  <si>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</si>
  <si>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</si>
  <si>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</si>
  <si>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</si>
  <si>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</si>
  <si>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</si>
  <si>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</si>
  <si>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</si>
  <si>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</si>
  <si>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</si>
  <si>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</si>
  <si>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</si>
  <si>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</si>
  <si>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</si>
  <si>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</si>
  <si>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</si>
  <si>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</si>
  <si>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</si>
  <si>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</si>
  <si>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</si>
  <si>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</si>
  <si>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</si>
  <si>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</si>
  <si>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</si>
  <si>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</si>
  <si>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</si>
  <si>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</si>
  <si>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</si>
  <si>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</si>
  <si>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</si>
  <si>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</si>
  <si>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</si>
  <si>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</si>
  <si>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</si>
  <si>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</si>
  <si>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</si>
  <si>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</si>
  <si>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</si>
  <si>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</si>
  <si>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</si>
  <si>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</si>
  <si>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</si>
  <si>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</si>
  <si>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</si>
  <si>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</si>
  <si>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</si>
  <si>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</si>
  <si>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</si>
  <si>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</si>
  <si>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</si>
  <si>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</si>
  <si>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</si>
  <si>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</si>
  <si>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</si>
  <si>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</si>
  <si>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</si>
  <si>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</si>
  <si>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</si>
  <si>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</si>
  <si>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</si>
  <si>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</si>
  <si>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</si>
  <si>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</si>
  <si>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</si>
  <si>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</si>
  <si>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</si>
  <si>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</si>
  <si>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</si>
  <si>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</si>
  <si>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</si>
  <si>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</si>
  <si>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</si>
  <si>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</si>
  <si>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</si>
  <si>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</si>
  <si>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</si>
  <si>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</si>
  <si>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</si>
  <si>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</si>
  <si>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</si>
  <si>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</si>
  <si>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</si>
  <si>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</si>
  <si>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</si>
  <si>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</si>
  <si>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</si>
  <si>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</si>
  <si>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</si>
  <si>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</si>
  <si>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</si>
  <si>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</si>
  <si>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</si>
  <si>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</si>
  <si>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</si>
  <si>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</si>
  <si>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</si>
  <si>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</si>
  <si>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</si>
  <si>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</si>
  <si>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</si>
  <si>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</si>
  <si>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</si>
  <si>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</si>
  <si>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</si>
  <si>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</si>
  <si>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</si>
  <si>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</si>
  <si>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</si>
  <si>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</si>
  <si>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</si>
  <si>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</si>
  <si>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</si>
  <si>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</si>
  <si>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</si>
  <si>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</si>
  <si>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</si>
  <si>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</si>
  <si>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</si>
  <si>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</si>
  <si>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</si>
  <si>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</si>
  <si>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</si>
  <si>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</si>
  <si>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</si>
  <si>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</si>
  <si>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</si>
  <si>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</si>
  <si>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</si>
  <si>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</si>
  <si>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</si>
  <si>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</si>
  <si>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</si>
  <si>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</si>
  <si>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</si>
  <si>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</si>
  <si>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</si>
  <si>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</si>
  <si>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</si>
  <si>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</si>
  <si>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</si>
  <si>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</si>
  <si>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</si>
  <si>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</si>
  <si>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</si>
  <si>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</si>
  <si>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</si>
  <si>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</si>
  <si>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</si>
  <si>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</si>
  <si>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</si>
  <si>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</si>
  <si>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</si>
  <si>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</si>
  <si>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</si>
  <si>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</si>
  <si>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</si>
  <si>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</si>
  <si>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</si>
  <si>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</si>
  <si>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</si>
  <si>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</si>
  <si>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</si>
  <si>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</si>
  <si>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</si>
  <si>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</si>
  <si>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</si>
  <si>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</si>
  <si>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</si>
  <si>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</si>
  <si>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</si>
  <si>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</si>
  <si>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</si>
  <si>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</si>
  <si>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</si>
  <si>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</si>
  <si>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</si>
  <si>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</si>
  <si>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</si>
  <si>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</si>
  <si>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T2.B9_OWB.S1311</t>
  </si>
  <si>
    <t>T2.B9_OWB.S1312</t>
  </si>
  <si>
    <t>T2.B9_OWB.S1313</t>
  </si>
  <si>
    <t>T2.B9_OWB.S1314</t>
  </si>
  <si>
    <t>T2.WB.S1312+T2.FT.S1312+T2.ONFT.S1312+T2.D41DIF.S1312+T2.F7ASS.S1312+T2.F7LIA.S1312+T2.B9_OWB.S1312+T2.B9_OB.S1312+T2.OA.S1312= T2.B9.S1312</t>
  </si>
  <si>
    <t>T2.WB.S1313+T2.FT.S1313+T2.ONFT.S1313+T2.D41DIF.S1313+T2.F7ASS.S1313+T2.F7LIA.S1313+T2.B9_OWB.S1313+T2.B9_OB.S1313+T2.OA.S1313= T2.B9.S1313</t>
  </si>
  <si>
    <t>T2.FT.S1313=T2.F4.S1313+T2.F5.S1313+T2.OFT.S1313</t>
  </si>
  <si>
    <t>T2.OA.S1313=T2.OA1.S1313+T2.OA2.S1313+T2.OA3.S1313</t>
  </si>
  <si>
    <t>T1.B9.S1313= T2.B9.S1313</t>
  </si>
  <si>
    <t>T2.FT.S1314=T2.F4.S1314+T2.F5.S1314+T2.OFT.S1314</t>
  </si>
  <si>
    <t>T2.OA.S1314=T2.OA1.S1314+T2.OA2.S1314+T2.OA3.S1314</t>
  </si>
  <si>
    <t>T1.B9.S1314= T2.B9.S1314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</si>
  <si>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</si>
  <si>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</si>
  <si>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</si>
  <si>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</si>
  <si>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</si>
  <si>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</si>
  <si>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</si>
  <si>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</si>
  <si>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T3.CTDEBT.S131111=T3.DEBT.S131111-T3.HOLD.S131111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</si>
  <si>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</si>
  <si>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</si>
  <si>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</si>
  <si>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</si>
  <si>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</si>
  <si>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</si>
  <si>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</si>
  <si>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</si>
  <si>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</si>
  <si>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T3.CTDEBT.S131212=T3.DEBT.S131212-T3.HOLD.S131212</t>
  </si>
  <si>
    <t>T1.B9.S1312+T3.B9.S1312=0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</si>
  <si>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</si>
  <si>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</si>
  <si>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</si>
  <si>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</si>
  <si>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</si>
  <si>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</si>
  <si>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</si>
  <si>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</si>
  <si>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T3.CTDEBT.S131313=T3.DEBT.S131313-T3.HOLD.S131313</t>
  </si>
  <si>
    <t>T1.B9.S1313+T3.B9.S1313=0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</si>
  <si>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</si>
  <si>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</si>
  <si>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</si>
  <si>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</si>
  <si>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</si>
  <si>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</si>
  <si>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</si>
  <si>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</si>
  <si>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T3.CTDEBT.S131414=T3.DEBT.S131414-T3.HOLD.S131414</t>
  </si>
  <si>
    <t>T1.B9.S1314+T3.B9.S1314=0</t>
  </si>
  <si>
    <t>DD/MM/YYYY</t>
  </si>
  <si>
    <t xml:space="preserve">      Detail 1</t>
  </si>
  <si>
    <t xml:space="preserve">      Detail 2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</si>
  <si>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</si>
  <si>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</si>
  <si>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</si>
  <si>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</si>
  <si>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</si>
  <si>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</si>
  <si>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T2.WB.S1311+T2.FT.S1311+T2.ONFT.S1311+T2.D41DIF.S1311+T2.F7ASS.S1311+T2.F7LIA.S1311+
+T2.B9_OWB.S1311+T2.B9_OB.S1311+ T2.OA.S1311= T2.B9.S1311</t>
  </si>
  <si>
    <t>T2.WB.S1314+T2.FT.S1314+T2.ONFT.S1314+T2.D41DIF.S1314+T2.F7ASS.S1314+T2.F7LIA.S1314+
+T2.B9_OWB.S1314+T2.B9_OB.S1314+T2.OA.S1314= T2.B9.S1314</t>
  </si>
  <si>
    <t>T3.ADJ.S1311=T3.LIA.S1311+T3.OLIA.S1311+T3.ISS_A.S1311+T3.D41_A.S1311+T3.RED_A.S1311+
+T3.FREV_A.S1311+T3.K121_A.S1311+T3.OCVO_A.S1311</t>
  </si>
  <si>
    <t>T3.ADJ.S1314=T3.LIA.S1314+T3.OLIA.S1314+T3.ISS_A.S1314+T3.D41_A.S1314+T3.RED_A.S1314+
+T3.FREV_A.S1314+T3.K121_A.S1314+T3.OCVO_A.S1314</t>
  </si>
  <si>
    <t>Yellow and grey cells: compulsory detail; green cells: automatic compilation; blue cells: voluntary detail.</t>
  </si>
  <si>
    <t>For all "vertical and horizontal checks" cells is used "Comma Style" Format. Thus, cell which is equal to "0.00" (zero) is shown as "-". Also 1000 separator is used.</t>
  </si>
  <si>
    <t>estimated</t>
  </si>
  <si>
    <t>half-finalized</t>
  </si>
  <si>
    <t>final</t>
  </si>
  <si>
    <t>cash</t>
  </si>
  <si>
    <t>accrual</t>
  </si>
  <si>
    <t>mixed</t>
  </si>
  <si>
    <t>other</t>
  </si>
  <si>
    <t>Apr.2014</t>
  </si>
  <si>
    <t>Member state: Hungary</t>
  </si>
  <si>
    <t>Date: 09/04/2014</t>
  </si>
  <si>
    <t>M</t>
  </si>
  <si>
    <t xml:space="preserve">final </t>
  </si>
  <si>
    <t>Data are in HUF (millions of units of national currency)</t>
  </si>
  <si>
    <t>L</t>
  </si>
  <si>
    <t xml:space="preserve">      Advance payment by CG to financial institutions (relates to dwelling subsidies)</t>
  </si>
  <si>
    <t xml:space="preserve">      Holding gains on EU transfers and other items related to change in exchange rate</t>
  </si>
  <si>
    <t>Relates to P11 and P.131</t>
  </si>
  <si>
    <t>Relates to D.2</t>
  </si>
  <si>
    <t>Relates to D.42</t>
  </si>
  <si>
    <t>Relates to D.45 and K.2</t>
  </si>
  <si>
    <t xml:space="preserve">Relates to D.5 </t>
  </si>
  <si>
    <t>Relates to: Eu transfers</t>
  </si>
  <si>
    <t>Timing issue of inter-government transactions (consolidation)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</si>
  <si>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</si>
  <si>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</si>
  <si>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</si>
  <si>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</si>
  <si>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</si>
  <si>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Relates to other items (D.62, D.75, D.63)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</si>
  <si>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</si>
  <si>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</si>
  <si>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</si>
  <si>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</si>
  <si>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</si>
  <si>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</si>
  <si>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</si>
  <si>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</si>
  <si>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</si>
  <si>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</si>
  <si>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</si>
  <si>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</si>
  <si>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</si>
  <si>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</si>
  <si>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</si>
  <si>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</si>
  <si>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</si>
  <si>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</si>
  <si>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</si>
  <si>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</si>
  <si>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Iraq, 2009: Mozambique, Cambodia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</si>
  <si>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</si>
  <si>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</si>
  <si>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</si>
  <si>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</si>
  <si>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</si>
  <si>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</si>
  <si>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PPP assets reclassification</t>
  </si>
  <si>
    <t>Capital transfer to non-financial corporations</t>
  </si>
  <si>
    <t>Transfer of privatisation receipt from sale of MAV Cargo to MAV</t>
  </si>
  <si>
    <t xml:space="preserve">   VAT reinbursement adjustment due to European Court decision</t>
  </si>
  <si>
    <t xml:space="preserve">   Reduction of EU transfer revenue related to court decision of VAT</t>
  </si>
  <si>
    <t xml:space="preserve">      In 1996 and 1997 working balance contained sale and purchase of short term bonds</t>
  </si>
  <si>
    <t>Relates to P.11 and P. 131</t>
  </si>
  <si>
    <t>Corporations classified into Local Government</t>
  </si>
  <si>
    <t>Non-profit institutions classified into Local Government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</si>
  <si>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</si>
  <si>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</si>
  <si>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</si>
  <si>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>Relates to P.11 and P.131</t>
  </si>
  <si>
    <t>Relates to taxes</t>
  </si>
  <si>
    <t>Relates to D.611</t>
  </si>
  <si>
    <t>Relates to D.63</t>
  </si>
  <si>
    <t>Relates to other items (P.2, D.1, P.51)</t>
  </si>
  <si>
    <t>Debt cancellation by the Central Budget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</si>
</sst>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* #,##0_-;\-* #,##0_-;_-* &quot;-&quot;??_-;_-@_-"/>
    <numFmt numFmtId="166" formatCode="#,##0.00;\-#,##0.00;_-* &quot;-&quot;??_-;_-@_-"/>
  </numFmts>
  <fonts count="89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tted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double">
        <color indexed="8"/>
      </bottom>
    </border>
    <border>
      <left/>
      <right/>
      <top style="thin">
        <color indexed="23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dotted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 applyProtection="1">
      <alignment horizontal="left"/>
      <protection/>
    </xf>
    <xf numFmtId="0" fontId="29" fillId="0" borderId="18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13" fillId="0" borderId="31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centerContinuous" vertical="center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5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 horizontal="centerContinuous"/>
      <protection locked="0"/>
    </xf>
    <xf numFmtId="0" fontId="9" fillId="0" borderId="32" xfId="0" applyFont="1" applyFill="1" applyBorder="1" applyAlignment="1" applyProtection="1">
      <alignment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7" fillId="0" borderId="14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0" fillId="0" borderId="12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29" fillId="0" borderId="18" xfId="0" applyFont="1" applyFill="1" applyBorder="1" applyAlignment="1" applyProtection="1">
      <alignment horizontal="left"/>
      <protection/>
    </xf>
    <xf numFmtId="0" fontId="13" fillId="0" borderId="26" xfId="0" applyFont="1" applyFill="1" applyBorder="1" applyAlignment="1" applyProtection="1">
      <alignment horizontal="left"/>
      <protection/>
    </xf>
    <xf numFmtId="0" fontId="24" fillId="0" borderId="2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4" fillId="0" borderId="39" xfId="0" applyFont="1" applyFill="1" applyBorder="1" applyAlignment="1" applyProtection="1">
      <alignment/>
      <protection/>
    </xf>
    <xf numFmtId="0" fontId="44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44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5" fillId="0" borderId="42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/>
      <protection/>
    </xf>
    <xf numFmtId="0" fontId="46" fillId="0" borderId="45" xfId="0" applyFont="1" applyBorder="1" applyAlignment="1" applyProtection="1">
      <alignment wrapText="1"/>
      <protection/>
    </xf>
    <xf numFmtId="0" fontId="7" fillId="0" borderId="45" xfId="0" applyFont="1" applyFill="1" applyBorder="1" applyAlignment="1" applyProtection="1">
      <alignment/>
      <protection/>
    </xf>
    <xf numFmtId="0" fontId="13" fillId="34" borderId="28" xfId="0" applyFont="1" applyFill="1" applyBorder="1" applyAlignment="1" applyProtection="1">
      <alignment/>
      <protection/>
    </xf>
    <xf numFmtId="0" fontId="44" fillId="0" borderId="46" xfId="0" applyFont="1" applyFill="1" applyBorder="1" applyAlignment="1" applyProtection="1">
      <alignment/>
      <protection/>
    </xf>
    <xf numFmtId="0" fontId="44" fillId="0" borderId="47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46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7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46" fillId="0" borderId="45" xfId="0" applyFont="1" applyBorder="1" applyAlignment="1" applyProtection="1">
      <alignment horizontal="left" wrapText="1"/>
      <protection/>
    </xf>
    <xf numFmtId="0" fontId="44" fillId="0" borderId="39" xfId="0" applyFont="1" applyFill="1" applyBorder="1" applyAlignment="1" applyProtection="1">
      <alignment vertical="top"/>
      <protection/>
    </xf>
    <xf numFmtId="0" fontId="0" fillId="0" borderId="42" xfId="0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38" fillId="0" borderId="13" xfId="0" applyFont="1" applyFill="1" applyBorder="1" applyAlignment="1" applyProtection="1" quotePrefix="1">
      <alignment horizontal="center"/>
      <protection/>
    </xf>
    <xf numFmtId="0" fontId="38" fillId="0" borderId="12" xfId="0" applyFont="1" applyFill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/>
      <protection/>
    </xf>
    <xf numFmtId="0" fontId="41" fillId="0" borderId="13" xfId="0" applyFont="1" applyFill="1" applyBorder="1" applyAlignment="1" applyProtection="1" quotePrefix="1">
      <alignment horizontal="center"/>
      <protection/>
    </xf>
    <xf numFmtId="0" fontId="41" fillId="0" borderId="12" xfId="0" applyFont="1" applyFill="1" applyBorder="1" applyAlignment="1" applyProtection="1" quotePrefix="1">
      <alignment horizontal="center"/>
      <protection/>
    </xf>
    <xf numFmtId="0" fontId="7" fillId="0" borderId="48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0" fillId="33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Continuous"/>
      <protection locked="0"/>
    </xf>
    <xf numFmtId="0" fontId="38" fillId="0" borderId="13" xfId="0" applyFont="1" applyFill="1" applyBorder="1" applyAlignment="1" applyProtection="1" quotePrefix="1">
      <alignment horizontal="center"/>
      <protection locked="0"/>
    </xf>
    <xf numFmtId="0" fontId="38" fillId="0" borderId="12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13" fillId="0" borderId="54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3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 applyProtection="1">
      <alignment/>
      <protection locked="0"/>
    </xf>
    <xf numFmtId="0" fontId="24" fillId="0" borderId="32" xfId="0" applyFont="1" applyFill="1" applyBorder="1" applyAlignment="1" applyProtection="1">
      <alignment/>
      <protection locked="0"/>
    </xf>
    <xf numFmtId="0" fontId="16" fillId="0" borderId="56" xfId="0" applyFont="1" applyFill="1" applyBorder="1" applyAlignment="1" applyProtection="1">
      <alignment horizontal="centerContinuous" vertical="center"/>
      <protection locked="0"/>
    </xf>
    <xf numFmtId="0" fontId="16" fillId="0" borderId="57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13" fillId="0" borderId="16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60" xfId="0" applyFont="1" applyFill="1" applyBorder="1" applyAlignment="1" applyProtection="1">
      <alignment horizontal="left"/>
      <protection/>
    </xf>
    <xf numFmtId="0" fontId="0" fillId="0" borderId="61" xfId="0" applyFont="1" applyFill="1" applyBorder="1" applyAlignment="1" applyProtection="1">
      <alignment horizontal="left"/>
      <protection/>
    </xf>
    <xf numFmtId="0" fontId="15" fillId="0" borderId="61" xfId="0" applyFont="1" applyFill="1" applyBorder="1" applyAlignment="1" applyProtection="1">
      <alignment horizontal="left"/>
      <protection locked="0"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0" fillId="0" borderId="64" xfId="0" applyFont="1" applyFill="1" applyBorder="1" applyAlignment="1" applyProtection="1">
      <alignment horizontal="left"/>
      <protection/>
    </xf>
    <xf numFmtId="0" fontId="0" fillId="0" borderId="65" xfId="0" applyFont="1" applyFill="1" applyBorder="1" applyAlignment="1" applyProtection="1">
      <alignment horizontal="left"/>
      <protection/>
    </xf>
    <xf numFmtId="0" fontId="15" fillId="0" borderId="65" xfId="0" applyFont="1" applyFill="1" applyBorder="1" applyAlignment="1" applyProtection="1">
      <alignment horizontal="left"/>
      <protection locked="0"/>
    </xf>
    <xf numFmtId="0" fontId="24" fillId="0" borderId="66" xfId="0" applyFont="1" applyFill="1" applyBorder="1" applyAlignment="1" applyProtection="1">
      <alignment horizontal="left"/>
      <protection/>
    </xf>
    <xf numFmtId="0" fontId="29" fillId="0" borderId="62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9" fillId="0" borderId="6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29" fillId="0" borderId="67" xfId="0" applyFont="1" applyFill="1" applyBorder="1" applyAlignment="1" applyProtection="1">
      <alignment horizontal="left"/>
      <protection/>
    </xf>
    <xf numFmtId="3" fontId="29" fillId="35" borderId="58" xfId="40" applyNumberFormat="1" applyFont="1" applyFill="1" applyBorder="1" applyAlignment="1" applyProtection="1">
      <alignment horizontal="right"/>
      <protection locked="0"/>
    </xf>
    <xf numFmtId="0" fontId="29" fillId="0" borderId="68" xfId="0" applyFont="1" applyFill="1" applyBorder="1" applyAlignment="1" applyProtection="1">
      <alignment horizontal="left"/>
      <protection/>
    </xf>
    <xf numFmtId="3" fontId="29" fillId="35" borderId="69" xfId="40" applyNumberFormat="1" applyFont="1" applyFill="1" applyBorder="1" applyAlignment="1" applyProtection="1">
      <alignment horizontal="right"/>
      <protection locked="0"/>
    </xf>
    <xf numFmtId="3" fontId="2" fillId="35" borderId="58" xfId="40" applyNumberFormat="1" applyFont="1" applyFill="1" applyBorder="1" applyAlignment="1" applyProtection="1">
      <alignment horizontal="right"/>
      <protection locked="0"/>
    </xf>
    <xf numFmtId="3" fontId="50" fillId="36" borderId="58" xfId="40" applyNumberFormat="1" applyFont="1" applyFill="1" applyBorder="1" applyAlignment="1" applyProtection="1">
      <alignment horizontal="right"/>
      <protection locked="0"/>
    </xf>
    <xf numFmtId="3" fontId="2" fillId="0" borderId="70" xfId="40" applyNumberFormat="1" applyFont="1" applyFill="1" applyBorder="1" applyAlignment="1" applyProtection="1">
      <alignment horizontal="right"/>
      <protection locked="0"/>
    </xf>
    <xf numFmtId="3" fontId="2" fillId="0" borderId="0" xfId="40" applyNumberFormat="1" applyFont="1" applyFill="1" applyBorder="1" applyAlignment="1" applyProtection="1">
      <alignment horizontal="right"/>
      <protection locked="0"/>
    </xf>
    <xf numFmtId="3" fontId="2" fillId="0" borderId="71" xfId="40" applyNumberFormat="1" applyFont="1" applyFill="1" applyBorder="1" applyAlignment="1" applyProtection="1">
      <alignment horizontal="right"/>
      <protection locked="0"/>
    </xf>
    <xf numFmtId="3" fontId="0" fillId="0" borderId="70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71" xfId="4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72" xfId="0" applyFont="1" applyFill="1" applyBorder="1" applyAlignment="1" applyProtection="1">
      <alignment horizontal="centerContinuous"/>
      <protection locked="0"/>
    </xf>
    <xf numFmtId="0" fontId="2" fillId="36" borderId="72" xfId="0" applyFont="1" applyFill="1" applyBorder="1" applyAlignment="1" applyProtection="1">
      <alignment horizontal="centerContinuous"/>
      <protection locked="0"/>
    </xf>
    <xf numFmtId="0" fontId="2" fillId="0" borderId="73" xfId="0" applyFont="1" applyFill="1" applyBorder="1" applyAlignment="1" applyProtection="1">
      <alignment horizontal="centerContinuous"/>
      <protection locked="0"/>
    </xf>
    <xf numFmtId="166" fontId="7" fillId="0" borderId="0" xfId="40" applyNumberFormat="1" applyFont="1" applyFill="1" applyBorder="1" applyAlignment="1" applyProtection="1">
      <alignment horizontal="right"/>
      <protection/>
    </xf>
    <xf numFmtId="166" fontId="7" fillId="0" borderId="45" xfId="40" applyNumberFormat="1" applyFont="1" applyFill="1" applyBorder="1" applyAlignment="1" applyProtection="1">
      <alignment horizontal="right"/>
      <protection/>
    </xf>
    <xf numFmtId="166" fontId="7" fillId="0" borderId="0" xfId="40" applyNumberFormat="1" applyFont="1" applyFill="1" applyBorder="1" applyAlignment="1" applyProtection="1" quotePrefix="1">
      <alignment horizontal="right"/>
      <protection/>
    </xf>
    <xf numFmtId="3" fontId="2" fillId="36" borderId="58" xfId="40" applyNumberFormat="1" applyFont="1" applyFill="1" applyBorder="1" applyAlignment="1" applyProtection="1">
      <alignment horizontal="right"/>
      <protection locked="0"/>
    </xf>
    <xf numFmtId="3" fontId="2" fillId="0" borderId="62" xfId="40" applyNumberFormat="1" applyFont="1" applyFill="1" applyBorder="1" applyAlignment="1" applyProtection="1">
      <alignment horizontal="right"/>
      <protection locked="0"/>
    </xf>
    <xf numFmtId="3" fontId="2" fillId="0" borderId="74" xfId="40" applyNumberFormat="1" applyFont="1" applyFill="1" applyBorder="1" applyAlignment="1" applyProtection="1">
      <alignment horizontal="right"/>
      <protection locked="0"/>
    </xf>
    <xf numFmtId="3" fontId="2" fillId="35" borderId="75" xfId="40" applyNumberFormat="1" applyFont="1" applyFill="1" applyBorder="1" applyAlignment="1" applyProtection="1">
      <alignment horizontal="right"/>
      <protection locked="0"/>
    </xf>
    <xf numFmtId="0" fontId="2" fillId="0" borderId="70" xfId="0" applyFont="1" applyFill="1" applyBorder="1" applyAlignment="1" applyProtection="1">
      <alignment/>
      <protection locked="0"/>
    </xf>
    <xf numFmtId="165" fontId="2" fillId="0" borderId="76" xfId="40" applyNumberFormat="1" applyFont="1" applyFill="1" applyBorder="1" applyAlignment="1" applyProtection="1">
      <alignment/>
      <protection locked="0"/>
    </xf>
    <xf numFmtId="165" fontId="2" fillId="0" borderId="77" xfId="40" applyNumberFormat="1" applyFont="1" applyFill="1" applyBorder="1" applyAlignment="1" applyProtection="1">
      <alignment/>
      <protection locked="0"/>
    </xf>
    <xf numFmtId="3" fontId="9" fillId="35" borderId="78" xfId="40" applyNumberFormat="1" applyFont="1" applyFill="1" applyBorder="1" applyAlignment="1" applyProtection="1">
      <alignment horizontal="right"/>
      <protection locked="0"/>
    </xf>
    <xf numFmtId="0" fontId="15" fillId="0" borderId="79" xfId="0" applyFont="1" applyFill="1" applyBorder="1" applyAlignment="1" applyProtection="1">
      <alignment horizontal="left"/>
      <protection/>
    </xf>
    <xf numFmtId="3" fontId="2" fillId="0" borderId="11" xfId="40" applyNumberFormat="1" applyFont="1" applyFill="1" applyBorder="1" applyAlignment="1" applyProtection="1">
      <alignment horizontal="right"/>
      <protection locked="0"/>
    </xf>
    <xf numFmtId="3" fontId="29" fillId="37" borderId="80" xfId="40" applyNumberFormat="1" applyFont="1" applyFill="1" applyBorder="1" applyAlignment="1" applyProtection="1">
      <alignment horizontal="right"/>
      <protection/>
    </xf>
    <xf numFmtId="3" fontId="29" fillId="37" borderId="58" xfId="40" applyNumberFormat="1" applyFont="1" applyFill="1" applyBorder="1" applyAlignment="1" applyProtection="1">
      <alignment horizontal="right"/>
      <protection/>
    </xf>
    <xf numFmtId="3" fontId="49" fillId="33" borderId="81" xfId="40" applyNumberFormat="1" applyFont="1" applyFill="1" applyBorder="1" applyAlignment="1" applyProtection="1">
      <alignment horizontal="right"/>
      <protection locked="0"/>
    </xf>
    <xf numFmtId="3" fontId="49" fillId="33" borderId="82" xfId="40" applyNumberFormat="1" applyFont="1" applyFill="1" applyBorder="1" applyAlignment="1" applyProtection="1">
      <alignment horizontal="right"/>
      <protection locked="0"/>
    </xf>
    <xf numFmtId="3" fontId="49" fillId="33" borderId="83" xfId="40" applyNumberFormat="1" applyFont="1" applyFill="1" applyBorder="1" applyAlignment="1" applyProtection="1">
      <alignment horizontal="right"/>
      <protection locked="0"/>
    </xf>
    <xf numFmtId="3" fontId="49" fillId="33" borderId="84" xfId="40" applyNumberFormat="1" applyFont="1" applyFill="1" applyBorder="1" applyAlignment="1" applyProtection="1">
      <alignment horizontal="right"/>
      <protection locked="0"/>
    </xf>
    <xf numFmtId="3" fontId="50" fillId="33" borderId="81" xfId="40" applyNumberFormat="1" applyFont="1" applyFill="1" applyBorder="1" applyAlignment="1" applyProtection="1">
      <alignment horizontal="right"/>
      <protection locked="0"/>
    </xf>
    <xf numFmtId="3" fontId="50" fillId="33" borderId="82" xfId="40" applyNumberFormat="1" applyFont="1" applyFill="1" applyBorder="1" applyAlignment="1" applyProtection="1">
      <alignment horizontal="right"/>
      <protection locked="0"/>
    </xf>
    <xf numFmtId="3" fontId="50" fillId="33" borderId="83" xfId="40" applyNumberFormat="1" applyFont="1" applyFill="1" applyBorder="1" applyAlignment="1" applyProtection="1">
      <alignment horizontal="right"/>
      <protection locked="0"/>
    </xf>
    <xf numFmtId="3" fontId="50" fillId="33" borderId="84" xfId="40" applyNumberFormat="1" applyFont="1" applyFill="1" applyBorder="1" applyAlignment="1" applyProtection="1">
      <alignment horizontal="right"/>
      <protection locked="0"/>
    </xf>
    <xf numFmtId="3" fontId="50" fillId="33" borderId="85" xfId="40" applyNumberFormat="1" applyFont="1" applyFill="1" applyBorder="1" applyAlignment="1" applyProtection="1">
      <alignment horizontal="right"/>
      <protection locked="0"/>
    </xf>
    <xf numFmtId="3" fontId="50" fillId="33" borderId="86" xfId="40" applyNumberFormat="1" applyFont="1" applyFill="1" applyBorder="1" applyAlignment="1" applyProtection="1">
      <alignment horizontal="right"/>
      <protection locked="0"/>
    </xf>
    <xf numFmtId="3" fontId="29" fillId="0" borderId="62" xfId="40" applyNumberFormat="1" applyFont="1" applyFill="1" applyBorder="1" applyAlignment="1" applyProtection="1">
      <alignment horizontal="right"/>
      <protection locked="0"/>
    </xf>
    <xf numFmtId="3" fontId="29" fillId="0" borderId="74" xfId="40" applyNumberFormat="1" applyFont="1" applyFill="1" applyBorder="1" applyAlignment="1" applyProtection="1">
      <alignment horizontal="right"/>
      <protection locked="0"/>
    </xf>
    <xf numFmtId="3" fontId="29" fillId="0" borderId="70" xfId="40" applyNumberFormat="1" applyFont="1" applyFill="1" applyBorder="1" applyAlignment="1" applyProtection="1">
      <alignment horizontal="right"/>
      <protection locked="0"/>
    </xf>
    <xf numFmtId="3" fontId="29" fillId="0" borderId="0" xfId="40" applyNumberFormat="1" applyFont="1" applyFill="1" applyBorder="1" applyAlignment="1" applyProtection="1">
      <alignment horizontal="right"/>
      <protection locked="0"/>
    </xf>
    <xf numFmtId="3" fontId="29" fillId="0" borderId="87" xfId="40" applyNumberFormat="1" applyFont="1" applyFill="1" applyBorder="1" applyAlignment="1" applyProtection="1">
      <alignment horizontal="right"/>
      <protection locked="0"/>
    </xf>
    <xf numFmtId="3" fontId="29" fillId="0" borderId="16" xfId="40" applyNumberFormat="1" applyFont="1" applyFill="1" applyBorder="1" applyAlignment="1" applyProtection="1">
      <alignment horizontal="right"/>
      <protection locked="0"/>
    </xf>
    <xf numFmtId="3" fontId="24" fillId="35" borderId="78" xfId="40" applyNumberFormat="1" applyFont="1" applyFill="1" applyBorder="1" applyAlignment="1" applyProtection="1">
      <alignment horizontal="right"/>
      <protection locked="0"/>
    </xf>
    <xf numFmtId="3" fontId="9" fillId="35" borderId="88" xfId="40" applyNumberFormat="1" applyFont="1" applyFill="1" applyBorder="1" applyAlignment="1" applyProtection="1">
      <alignment horizontal="right"/>
      <protection locked="0"/>
    </xf>
    <xf numFmtId="0" fontId="29" fillId="0" borderId="72" xfId="0" applyFont="1" applyFill="1" applyBorder="1" applyAlignment="1" applyProtection="1">
      <alignment horizontal="centerContinuous"/>
      <protection locked="0"/>
    </xf>
    <xf numFmtId="0" fontId="29" fillId="0" borderId="55" xfId="0" applyFont="1" applyFill="1" applyBorder="1" applyAlignment="1" applyProtection="1">
      <alignment/>
      <protection locked="0"/>
    </xf>
    <xf numFmtId="3" fontId="24" fillId="35" borderId="88" xfId="40" applyNumberFormat="1" applyFont="1" applyFill="1" applyBorder="1" applyAlignment="1" applyProtection="1">
      <alignment horizontal="right"/>
      <protection locked="0"/>
    </xf>
    <xf numFmtId="166" fontId="7" fillId="0" borderId="45" xfId="40" applyNumberFormat="1" applyFont="1" applyFill="1" applyBorder="1" applyAlignment="1" applyProtection="1" quotePrefix="1">
      <alignment horizontal="right"/>
      <protection/>
    </xf>
    <xf numFmtId="166" fontId="7" fillId="33" borderId="0" xfId="40" applyNumberFormat="1" applyFont="1" applyFill="1" applyBorder="1" applyAlignment="1" applyProtection="1">
      <alignment horizontal="right"/>
      <protection/>
    </xf>
    <xf numFmtId="3" fontId="9" fillId="0" borderId="32" xfId="40" applyNumberFormat="1" applyFont="1" applyFill="1" applyBorder="1" applyAlignment="1" applyProtection="1">
      <alignment horizontal="right"/>
      <protection locked="0"/>
    </xf>
    <xf numFmtId="3" fontId="4" fillId="0" borderId="33" xfId="40" applyNumberFormat="1" applyFont="1" applyFill="1" applyBorder="1" applyAlignment="1" applyProtection="1">
      <alignment horizontal="right"/>
      <protection locked="0"/>
    </xf>
    <xf numFmtId="3" fontId="9" fillId="0" borderId="33" xfId="40" applyNumberFormat="1" applyFont="1" applyFill="1" applyBorder="1" applyAlignment="1" applyProtection="1">
      <alignment horizontal="right"/>
      <protection locked="0"/>
    </xf>
    <xf numFmtId="0" fontId="29" fillId="0" borderId="89" xfId="0" applyFont="1" applyFill="1" applyBorder="1" applyAlignment="1" applyProtection="1">
      <alignment horizontal="centerContinuous"/>
      <protection locked="0"/>
    </xf>
    <xf numFmtId="3" fontId="0" fillId="35" borderId="90" xfId="40" applyNumberFormat="1" applyFont="1" applyFill="1" applyBorder="1" applyAlignment="1" applyProtection="1">
      <alignment horizontal="right"/>
      <protection locked="0"/>
    </xf>
    <xf numFmtId="3" fontId="0" fillId="35" borderId="91" xfId="40" applyNumberFormat="1" applyFont="1" applyFill="1" applyBorder="1" applyAlignment="1" applyProtection="1">
      <alignment horizontal="right"/>
      <protection locked="0"/>
    </xf>
    <xf numFmtId="3" fontId="0" fillId="35" borderId="48" xfId="40" applyNumberFormat="1" applyFont="1" applyFill="1" applyBorder="1" applyAlignment="1" applyProtection="1">
      <alignment horizontal="right"/>
      <protection locked="0"/>
    </xf>
    <xf numFmtId="3" fontId="0" fillId="35" borderId="92" xfId="40" applyNumberFormat="1" applyFont="1" applyFill="1" applyBorder="1" applyAlignment="1" applyProtection="1">
      <alignment horizontal="right"/>
      <protection locked="0"/>
    </xf>
    <xf numFmtId="3" fontId="7" fillId="0" borderId="93" xfId="0" applyNumberFormat="1" applyFont="1" applyFill="1" applyBorder="1" applyAlignment="1" applyProtection="1">
      <alignment horizontal="center"/>
      <protection locked="0"/>
    </xf>
    <xf numFmtId="3" fontId="7" fillId="0" borderId="5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5" borderId="90" xfId="40" applyNumberFormat="1" applyFont="1" applyFill="1" applyBorder="1" applyAlignment="1" applyProtection="1">
      <alignment/>
      <protection locked="0"/>
    </xf>
    <xf numFmtId="3" fontId="0" fillId="35" borderId="91" xfId="4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35" borderId="95" xfId="40" applyNumberFormat="1" applyFont="1" applyFill="1" applyBorder="1" applyAlignment="1" applyProtection="1">
      <alignment/>
      <protection locked="0"/>
    </xf>
    <xf numFmtId="3" fontId="0" fillId="35" borderId="92" xfId="40" applyNumberFormat="1" applyFont="1" applyFill="1" applyBorder="1" applyAlignment="1" applyProtection="1">
      <alignment/>
      <protection locked="0"/>
    </xf>
    <xf numFmtId="3" fontId="0" fillId="35" borderId="48" xfId="4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15" fillId="35" borderId="92" xfId="4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 locked="0"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35" borderId="78" xfId="40" applyNumberFormat="1" applyFont="1" applyFill="1" applyBorder="1" applyAlignment="1" applyProtection="1">
      <alignment horizontal="right"/>
      <protection locked="0"/>
    </xf>
    <xf numFmtId="3" fontId="0" fillId="35" borderId="78" xfId="40" applyNumberFormat="1" applyFont="1" applyFill="1" applyBorder="1" applyAlignment="1" applyProtection="1" quotePrefix="1">
      <alignment horizontal="right"/>
      <protection locked="0"/>
    </xf>
    <xf numFmtId="3" fontId="0" fillId="35" borderId="88" xfId="40" applyNumberFormat="1" applyFont="1" applyFill="1" applyBorder="1" applyAlignment="1" applyProtection="1" quotePrefix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1" xfId="40" applyNumberFormat="1" applyFont="1" applyFill="1" applyBorder="1" applyAlignment="1" applyProtection="1">
      <alignment horizontal="right"/>
      <protection locked="0"/>
    </xf>
    <xf numFmtId="3" fontId="2" fillId="36" borderId="102" xfId="40" applyNumberFormat="1" applyFont="1" applyFill="1" applyBorder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17" fontId="51" fillId="0" borderId="0" xfId="0" applyNumberFormat="1" applyFont="1" applyFill="1" applyAlignment="1">
      <alignment/>
    </xf>
    <xf numFmtId="0" fontId="16" fillId="0" borderId="56" xfId="0" applyFont="1" applyFill="1" applyBorder="1" applyAlignment="1" applyProtection="1">
      <alignment horizontal="left" vertical="center" wrapText="1"/>
      <protection/>
    </xf>
    <xf numFmtId="0" fontId="16" fillId="0" borderId="103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3" fontId="0" fillId="35" borderId="104" xfId="40" applyNumberFormat="1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/>
      <protection/>
    </xf>
    <xf numFmtId="49" fontId="7" fillId="35" borderId="105" xfId="0" applyNumberFormat="1" applyFont="1" applyFill="1" applyBorder="1" applyAlignment="1" applyProtection="1">
      <alignment horizontal="center"/>
      <protection locked="0"/>
    </xf>
    <xf numFmtId="3" fontId="0" fillId="35" borderId="88" xfId="4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 quotePrefix="1">
      <alignment horizontal="center"/>
      <protection locked="0"/>
    </xf>
    <xf numFmtId="0" fontId="2" fillId="35" borderId="12" xfId="0" applyFont="1" applyFill="1" applyBorder="1" applyAlignment="1" applyProtection="1" quotePrefix="1">
      <alignment horizontal="center"/>
      <protection locked="0"/>
    </xf>
    <xf numFmtId="17" fontId="52" fillId="0" borderId="0" xfId="0" applyNumberFormat="1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3" fontId="0" fillId="35" borderId="104" xfId="4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99" xfId="0" applyFont="1" applyFill="1" applyBorder="1" applyAlignment="1" applyProtection="1">
      <alignment horizontal="center"/>
      <protection/>
    </xf>
    <xf numFmtId="0" fontId="0" fillId="0" borderId="106" xfId="0" applyFont="1" applyFill="1" applyBorder="1" applyAlignment="1" applyProtection="1">
      <alignment horizontal="center"/>
      <protection/>
    </xf>
    <xf numFmtId="0" fontId="0" fillId="0" borderId="107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wrapText="1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0" fillId="0" borderId="40" xfId="0" applyFont="1" applyFill="1" applyBorder="1" applyAlignment="1" applyProtection="1">
      <alignment horizontal="center" vertical="top" wrapText="1"/>
      <protection/>
    </xf>
    <xf numFmtId="0" fontId="0" fillId="0" borderId="99" xfId="0" applyFont="1" applyFill="1" applyBorder="1" applyAlignment="1" applyProtection="1">
      <alignment horizontal="center"/>
      <protection locked="0"/>
    </xf>
    <xf numFmtId="0" fontId="0" fillId="0" borderId="106" xfId="0" applyFont="1" applyFill="1" applyBorder="1" applyAlignment="1" applyProtection="1">
      <alignment horizontal="center"/>
      <protection locked="0"/>
    </xf>
    <xf numFmtId="0" fontId="0" fillId="0" borderId="107" xfId="0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2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384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403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6060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908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774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974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25974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26269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20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6565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441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3" sqref="E13"/>
    </sheetView>
  </sheetViews>
  <sheetFormatPr defaultColWidth="9.77734375" defaultRowHeight="15"/>
  <cols>
    <col min="1" max="1" width="9.77734375" style="176" customWidth="1"/>
    <col min="2" max="2" width="3.77734375" style="176" customWidth="1"/>
    <col min="3" max="3" width="54.10546875" style="176" customWidth="1"/>
    <col min="4" max="4" width="10.99609375" style="176" customWidth="1"/>
    <col min="5" max="6" width="10.77734375" style="176" customWidth="1"/>
    <col min="7" max="8" width="10.6640625" style="176" customWidth="1"/>
    <col min="9" max="9" width="13.4453125" style="176" customWidth="1"/>
    <col min="10" max="10" width="60.77734375" style="176" customWidth="1"/>
    <col min="11" max="11" width="5.3359375" style="176" customWidth="1"/>
    <col min="12" max="12" width="0.9921875" style="176" customWidth="1"/>
    <col min="13" max="13" width="0.55078125" style="176" customWidth="1"/>
    <col min="14" max="14" width="9.77734375" style="176" customWidth="1"/>
    <col min="15" max="15" width="40.77734375" style="176" customWidth="1"/>
    <col min="16" max="16384" width="9.77734375" style="176" customWidth="1"/>
  </cols>
  <sheetData>
    <row r="1" spans="3:14" ht="33.75">
      <c r="C1" s="15"/>
      <c r="D1" s="15"/>
      <c r="E1" s="15"/>
      <c r="F1" s="15"/>
      <c r="G1" s="15"/>
      <c r="H1" s="15"/>
      <c r="I1" s="15"/>
      <c r="J1" s="15"/>
      <c r="K1" s="15"/>
      <c r="L1" s="15"/>
      <c r="N1" s="417" t="s">
        <v>572</v>
      </c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77"/>
    </row>
    <row r="3" spans="2:12" ht="41.25">
      <c r="B3" s="178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8"/>
      <c r="C4" s="17" t="s">
        <v>495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8"/>
      <c r="C5" s="17" t="s">
        <v>136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8"/>
      <c r="C6" s="179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8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178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178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178"/>
      <c r="C10" s="17" t="s">
        <v>496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178"/>
      <c r="G11" s="4"/>
      <c r="H11" s="4"/>
      <c r="I11" s="159"/>
      <c r="J11" s="159"/>
      <c r="K11" s="4"/>
      <c r="L11" s="4"/>
    </row>
    <row r="12" spans="2:12" ht="31.5">
      <c r="B12" s="178"/>
      <c r="D12" s="5"/>
      <c r="E12" s="4"/>
      <c r="G12" s="4"/>
      <c r="H12" s="4"/>
      <c r="I12" s="4"/>
      <c r="J12" s="4"/>
      <c r="K12" s="4"/>
      <c r="L12" s="4"/>
    </row>
    <row r="13" spans="2:12" ht="33.75">
      <c r="B13" s="178"/>
      <c r="C13" s="5"/>
      <c r="E13" s="430" t="s">
        <v>573</v>
      </c>
      <c r="F13" s="181"/>
      <c r="G13" s="181"/>
      <c r="H13" s="181"/>
      <c r="I13" s="181"/>
      <c r="J13" s="16"/>
      <c r="K13" s="4"/>
      <c r="L13" s="4"/>
    </row>
    <row r="14" spans="2:12" ht="33.75">
      <c r="B14" s="178"/>
      <c r="C14" s="5"/>
      <c r="E14" s="431" t="s">
        <v>574</v>
      </c>
      <c r="F14" s="236"/>
      <c r="G14" s="182"/>
      <c r="H14" s="182"/>
      <c r="I14" s="182"/>
      <c r="J14" s="311" t="s">
        <v>550</v>
      </c>
      <c r="K14" s="4"/>
      <c r="L14" s="4"/>
    </row>
    <row r="15" spans="2:7" ht="31.5">
      <c r="B15" s="178"/>
      <c r="C15" s="6"/>
      <c r="E15" s="160" t="s">
        <v>125</v>
      </c>
      <c r="G15" s="161"/>
    </row>
    <row r="16" spans="2:7" ht="31.5">
      <c r="B16" s="178"/>
      <c r="C16" s="6"/>
      <c r="D16" s="160"/>
      <c r="G16" s="161"/>
    </row>
    <row r="17" spans="2:4" ht="23.25">
      <c r="B17" s="178"/>
      <c r="C17" s="7" t="s">
        <v>114</v>
      </c>
      <c r="D17" s="7"/>
    </row>
    <row r="18" spans="2:4" ht="23.25">
      <c r="B18" s="178"/>
      <c r="C18" s="7"/>
      <c r="D18" s="7"/>
    </row>
    <row r="19" spans="1:16" ht="23.25" customHeight="1">
      <c r="A19" s="8"/>
      <c r="B19" s="9"/>
      <c r="C19" s="435" t="s">
        <v>115</v>
      </c>
      <c r="D19" s="435"/>
      <c r="E19" s="435"/>
      <c r="F19" s="435"/>
      <c r="G19" s="435"/>
      <c r="H19" s="435"/>
      <c r="I19" s="435"/>
      <c r="J19" s="435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35"/>
      <c r="D20" s="435"/>
      <c r="E20" s="435"/>
      <c r="F20" s="435"/>
      <c r="G20" s="435"/>
      <c r="H20" s="435"/>
      <c r="I20" s="435"/>
      <c r="J20" s="435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35" t="s">
        <v>116</v>
      </c>
      <c r="D22" s="435"/>
      <c r="E22" s="435"/>
      <c r="F22" s="435"/>
      <c r="G22" s="435"/>
      <c r="H22" s="435"/>
      <c r="I22" s="435"/>
      <c r="J22" s="435"/>
    </row>
    <row r="23" spans="1:10" ht="23.25" customHeight="1">
      <c r="A23" s="8"/>
      <c r="C23" s="435"/>
      <c r="D23" s="435"/>
      <c r="E23" s="435"/>
      <c r="F23" s="435"/>
      <c r="G23" s="435"/>
      <c r="H23" s="435"/>
      <c r="I23" s="435"/>
      <c r="J23" s="435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156" t="s">
        <v>563</v>
      </c>
      <c r="D28" s="8"/>
      <c r="G28" s="8"/>
      <c r="H28" s="8"/>
      <c r="I28" s="8"/>
      <c r="J28" s="8"/>
      <c r="K28" s="8"/>
      <c r="L28" s="8"/>
      <c r="M28" s="8"/>
    </row>
    <row r="29" spans="1:13" ht="24" customHeight="1">
      <c r="A29" s="8"/>
      <c r="B29" s="9"/>
      <c r="C29" s="156" t="s">
        <v>108</v>
      </c>
      <c r="D29" s="11"/>
      <c r="G29" s="11"/>
      <c r="H29" s="11"/>
      <c r="I29" s="8"/>
      <c r="K29" s="8"/>
      <c r="L29" s="8"/>
      <c r="M29" s="8"/>
    </row>
    <row r="30" spans="1:13" ht="23.25" customHeight="1">
      <c r="A30" s="8"/>
      <c r="B30" s="9"/>
      <c r="C30" s="156" t="s">
        <v>564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180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5"/>
  <sheetViews>
    <sheetView showGridLines="0" defaultGridColor="0" zoomScale="80" zoomScaleNormal="80" zoomScalePageLayoutView="0" colorId="22" workbookViewId="0" topLeftCell="B1">
      <pane xSplit="2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9.77734375" defaultRowHeight="15"/>
  <cols>
    <col min="1" max="1" width="46.10546875" style="234" hidden="1" customWidth="1"/>
    <col min="2" max="2" width="3.77734375" style="151" customWidth="1"/>
    <col min="3" max="3" width="62.21484375" style="274" customWidth="1"/>
    <col min="4" max="13" width="12.4453125" style="151" customWidth="1"/>
    <col min="14" max="18" width="12.3359375" style="151" customWidth="1"/>
    <col min="19" max="19" width="60.996093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9.75" customHeight="1">
      <c r="A1" s="37"/>
      <c r="B1" s="37"/>
      <c r="C1" s="110"/>
      <c r="D1" s="39"/>
      <c r="E1" s="39"/>
      <c r="F1" s="39"/>
      <c r="G1" s="39"/>
      <c r="H1" s="39"/>
      <c r="I1" s="39"/>
      <c r="J1" s="39"/>
      <c r="K1" s="111"/>
      <c r="L1" s="111"/>
      <c r="M1" s="111"/>
      <c r="N1" s="111"/>
      <c r="O1" s="111"/>
      <c r="P1" s="111"/>
      <c r="Q1" s="111"/>
      <c r="R1" s="111"/>
      <c r="S1" s="283"/>
      <c r="T1" s="283"/>
      <c r="V1" s="221"/>
      <c r="W1" s="429" t="str">
        <f>'Cover page'!$N$1</f>
        <v>Apr.2014</v>
      </c>
    </row>
    <row r="2" spans="1:22" ht="18">
      <c r="A2" s="35"/>
      <c r="B2" s="112" t="s">
        <v>43</v>
      </c>
      <c r="C2" s="46" t="s">
        <v>82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V2" s="221"/>
    </row>
    <row r="3" spans="1:22" ht="18">
      <c r="A3" s="35"/>
      <c r="B3" s="112"/>
      <c r="C3" s="46" t="s">
        <v>83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V3" s="221"/>
    </row>
    <row r="4" spans="1:22" ht="16.5" thickBot="1">
      <c r="A4" s="35"/>
      <c r="B4" s="112"/>
      <c r="C4" s="52"/>
      <c r="D4" s="36"/>
      <c r="E4" s="36"/>
      <c r="F4" s="36"/>
      <c r="G4" s="36"/>
      <c r="H4" s="36"/>
      <c r="I4" s="36"/>
      <c r="J4" s="36"/>
      <c r="K4" s="24"/>
      <c r="L4" s="24"/>
      <c r="M4" s="24"/>
      <c r="N4" s="24"/>
      <c r="O4" s="24"/>
      <c r="P4" s="24"/>
      <c r="Q4" s="24"/>
      <c r="R4" s="24"/>
      <c r="V4" s="221"/>
    </row>
    <row r="5" spans="1:22" ht="16.5" thickTop="1">
      <c r="A5" s="113"/>
      <c r="B5" s="114"/>
      <c r="C5" s="48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8"/>
      <c r="R5" s="28"/>
      <c r="S5" s="255"/>
      <c r="T5" s="256"/>
      <c r="V5" s="221"/>
    </row>
    <row r="6" spans="1:20" ht="15.75">
      <c r="A6" s="115"/>
      <c r="B6" s="61"/>
      <c r="C6" s="237" t="str">
        <f>'Cover page'!E13</f>
        <v>Member state: Hungary</v>
      </c>
      <c r="D6" s="437" t="s">
        <v>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258"/>
      <c r="T6" s="266"/>
    </row>
    <row r="7" spans="1:20" ht="15.75">
      <c r="A7" s="115"/>
      <c r="B7" s="61"/>
      <c r="C7" s="238" t="s">
        <v>577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9">
        <f>'Table 1'!R5</f>
        <v>2008</v>
      </c>
      <c r="R7" s="29">
        <f>'Table 1'!S5</f>
        <v>2009</v>
      </c>
      <c r="S7" s="260"/>
      <c r="T7" s="266"/>
    </row>
    <row r="8" spans="1:20" ht="15.75">
      <c r="A8" s="115"/>
      <c r="B8" s="61"/>
      <c r="C8" s="237" t="str">
        <f>'Cover page'!E14</f>
        <v>Date: 09/04/2014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5"/>
      <c r="S8" s="281"/>
      <c r="T8" s="266"/>
    </row>
    <row r="9" spans="1:20" ht="10.5" customHeight="1" thickBot="1">
      <c r="A9" s="115"/>
      <c r="B9" s="61"/>
      <c r="C9" s="5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29"/>
      <c r="R9" s="129"/>
      <c r="S9" s="293"/>
      <c r="T9" s="266"/>
    </row>
    <row r="10" spans="1:20" ht="17.25" thickBot="1" thickTop="1">
      <c r="A10" s="102" t="s">
        <v>352</v>
      </c>
      <c r="B10" s="61"/>
      <c r="C10" s="116" t="s">
        <v>112</v>
      </c>
      <c r="D10" s="354">
        <v>-7797</v>
      </c>
      <c r="E10" s="354">
        <v>-26976</v>
      </c>
      <c r="F10" s="354">
        <v>1808</v>
      </c>
      <c r="G10" s="354">
        <v>31033</v>
      </c>
      <c r="H10" s="354">
        <v>-252</v>
      </c>
      <c r="I10" s="354">
        <v>35845</v>
      </c>
      <c r="J10" s="354">
        <v>-17530</v>
      </c>
      <c r="K10" s="354">
        <v>149560</v>
      </c>
      <c r="L10" s="354">
        <v>29272</v>
      </c>
      <c r="M10" s="354">
        <v>58927</v>
      </c>
      <c r="N10" s="354">
        <v>120609.61538461538</v>
      </c>
      <c r="O10" s="354">
        <v>191665</v>
      </c>
      <c r="P10" s="354">
        <v>28761</v>
      </c>
      <c r="Q10" s="354">
        <v>-18345</v>
      </c>
      <c r="R10" s="376">
        <v>103345</v>
      </c>
      <c r="S10" s="145"/>
      <c r="T10" s="266"/>
    </row>
    <row r="11" spans="1:20" ht="6" customHeight="1" thickTop="1">
      <c r="A11" s="99"/>
      <c r="B11" s="61"/>
      <c r="C11" s="355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148"/>
      <c r="T11" s="266"/>
    </row>
    <row r="12" spans="1:20" s="232" customFormat="1" ht="16.5" customHeight="1">
      <c r="A12" s="102" t="s">
        <v>353</v>
      </c>
      <c r="B12" s="117"/>
      <c r="C12" s="323" t="s">
        <v>141</v>
      </c>
      <c r="D12" s="357">
        <f>IF(AND(D13="M",D14="M",D15="M",D22="M",D27="M"),"M",D13+D14+D15+D22+D27)</f>
        <v>3298.0000000000014</v>
      </c>
      <c r="E12" s="357">
        <f>IF(AND(E13="M",E14="M",E15="M",E22="M",E27="M"),"M",E13+E14+E15+E22+E27)</f>
        <v>44264</v>
      </c>
      <c r="F12" s="357">
        <f>IF(AND(F13="M",F14="M",F15="M",F22="M",F27="M"),"M",F13+F14+F15+F22+F27)</f>
        <v>11680</v>
      </c>
      <c r="G12" s="357">
        <f>IF(AND(G13="M",G14="M",G15="M",G22="M",G27="M"),"M",G13+G14+G15+G22+G27)</f>
        <v>3451.000000000002</v>
      </c>
      <c r="H12" s="357">
        <f>IF(AND(H13="M",H14="M",H15="M",H22="M",H27="M"),"M",H13+H14+H15+H22+H27)</f>
        <v>7229.000000000002</v>
      </c>
      <c r="I12" s="357">
        <f>IF(AND(I13="M",I14="M",I15="M",I22="M",I27="M"),"M",I13+I14+I15+I22+I27)</f>
        <v>20836.999999999993</v>
      </c>
      <c r="J12" s="357">
        <f aca="true" t="shared" si="0" ref="J12:R12">IF(AND(J13="M",J14="M",J15="M",J22="M",J27="M"),"M",J13+J14+J15+J22+J27)</f>
        <v>82369</v>
      </c>
      <c r="K12" s="357">
        <f t="shared" si="0"/>
        <v>-13341</v>
      </c>
      <c r="L12" s="357">
        <f t="shared" si="0"/>
        <v>-28720</v>
      </c>
      <c r="M12" s="357">
        <f t="shared" si="0"/>
        <v>46070</v>
      </c>
      <c r="N12" s="357">
        <f t="shared" si="0"/>
        <v>-24541.999999999996</v>
      </c>
      <c r="O12" s="357">
        <f t="shared" si="0"/>
        <v>-13038.999999999985</v>
      </c>
      <c r="P12" s="357">
        <f t="shared" si="0"/>
        <v>124123.00000000003</v>
      </c>
      <c r="Q12" s="357">
        <f t="shared" si="0"/>
        <v>178578.00000000003</v>
      </c>
      <c r="R12" s="357">
        <f t="shared" si="0"/>
        <v>-65025</v>
      </c>
      <c r="S12" s="377"/>
      <c r="T12" s="294"/>
    </row>
    <row r="13" spans="1:20" s="232" customFormat="1" ht="16.5" customHeight="1">
      <c r="A13" s="102" t="s">
        <v>354</v>
      </c>
      <c r="B13" s="118"/>
      <c r="C13" s="324" t="s">
        <v>85</v>
      </c>
      <c r="D13" s="329">
        <v>6224</v>
      </c>
      <c r="E13" s="329">
        <v>30574</v>
      </c>
      <c r="F13" s="329">
        <v>32656</v>
      </c>
      <c r="G13" s="329">
        <v>4762</v>
      </c>
      <c r="H13" s="329">
        <v>2348</v>
      </c>
      <c r="I13" s="329">
        <v>15304.999999999995</v>
      </c>
      <c r="J13" s="329">
        <v>53610</v>
      </c>
      <c r="K13" s="329">
        <v>25473</v>
      </c>
      <c r="L13" s="329">
        <v>-10496.000000000002</v>
      </c>
      <c r="M13" s="329">
        <v>30818</v>
      </c>
      <c r="N13" s="329">
        <v>-2045.999999999996</v>
      </c>
      <c r="O13" s="329">
        <v>3800.0000000000114</v>
      </c>
      <c r="P13" s="329">
        <v>150684.00000000003</v>
      </c>
      <c r="Q13" s="329">
        <v>152777.00000000003</v>
      </c>
      <c r="R13" s="329">
        <v>-11417.000000000002</v>
      </c>
      <c r="S13" s="377"/>
      <c r="T13" s="294"/>
    </row>
    <row r="14" spans="1:20" s="232" customFormat="1" ht="16.5" customHeight="1">
      <c r="A14" s="102" t="s">
        <v>355</v>
      </c>
      <c r="B14" s="118"/>
      <c r="C14" s="324" t="s">
        <v>94</v>
      </c>
      <c r="D14" s="329">
        <v>8672</v>
      </c>
      <c r="E14" s="329">
        <v>21490.000000000004</v>
      </c>
      <c r="F14" s="329">
        <v>46263</v>
      </c>
      <c r="G14" s="329">
        <v>5426.000000000003</v>
      </c>
      <c r="H14" s="329">
        <v>9700.000000000002</v>
      </c>
      <c r="I14" s="329">
        <v>3577.9999999999995</v>
      </c>
      <c r="J14" s="329">
        <v>16452</v>
      </c>
      <c r="K14" s="329">
        <v>-52732</v>
      </c>
      <c r="L14" s="329">
        <v>-20661</v>
      </c>
      <c r="M14" s="329">
        <v>14408.999999999998</v>
      </c>
      <c r="N14" s="329">
        <v>-18493</v>
      </c>
      <c r="O14" s="329">
        <v>-9911</v>
      </c>
      <c r="P14" s="329">
        <v>8568</v>
      </c>
      <c r="Q14" s="329">
        <v>41298</v>
      </c>
      <c r="R14" s="329">
        <v>-65381</v>
      </c>
      <c r="S14" s="377"/>
      <c r="T14" s="294"/>
    </row>
    <row r="15" spans="1:20" s="232" customFormat="1" ht="16.5" customHeight="1">
      <c r="A15" s="102" t="s">
        <v>356</v>
      </c>
      <c r="B15" s="118"/>
      <c r="C15" s="324" t="s">
        <v>44</v>
      </c>
      <c r="D15" s="329">
        <v>2405</v>
      </c>
      <c r="E15" s="329">
        <v>8052.999999999999</v>
      </c>
      <c r="F15" s="329">
        <v>7414</v>
      </c>
      <c r="G15" s="329">
        <v>1161.9999999999995</v>
      </c>
      <c r="H15" s="329">
        <v>3151.0000000000005</v>
      </c>
      <c r="I15" s="329">
        <v>10892</v>
      </c>
      <c r="J15" s="329">
        <v>2552.0000000000005</v>
      </c>
      <c r="K15" s="329">
        <v>15198.999999999998</v>
      </c>
      <c r="L15" s="329">
        <v>2671.9999999999986</v>
      </c>
      <c r="M15" s="329">
        <v>-1363.0000000000007</v>
      </c>
      <c r="N15" s="329">
        <v>4802.000000000001</v>
      </c>
      <c r="O15" s="329">
        <v>-2196.0000000000014</v>
      </c>
      <c r="P15" s="329">
        <v>-11156.999999999998</v>
      </c>
      <c r="Q15" s="329">
        <v>4394</v>
      </c>
      <c r="R15" s="329">
        <v>7507</v>
      </c>
      <c r="S15" s="377"/>
      <c r="T15" s="294"/>
    </row>
    <row r="16" spans="1:20" s="232" customFormat="1" ht="16.5" customHeight="1">
      <c r="A16" s="102" t="s">
        <v>357</v>
      </c>
      <c r="B16" s="118"/>
      <c r="C16" s="325" t="s">
        <v>75</v>
      </c>
      <c r="D16" s="359">
        <v>7326</v>
      </c>
      <c r="E16" s="360">
        <v>10540</v>
      </c>
      <c r="F16" s="360">
        <v>9670</v>
      </c>
      <c r="G16" s="360">
        <v>9113</v>
      </c>
      <c r="H16" s="360">
        <v>13475</v>
      </c>
      <c r="I16" s="360">
        <v>17906</v>
      </c>
      <c r="J16" s="360">
        <v>15900</v>
      </c>
      <c r="K16" s="360">
        <v>24214.67299999999</v>
      </c>
      <c r="L16" s="360">
        <v>17000</v>
      </c>
      <c r="M16" s="360">
        <v>14000</v>
      </c>
      <c r="N16" s="360">
        <v>22000</v>
      </c>
      <c r="O16" s="360">
        <v>23224</v>
      </c>
      <c r="P16" s="360">
        <v>14000</v>
      </c>
      <c r="Q16" s="360">
        <v>18223</v>
      </c>
      <c r="R16" s="360">
        <v>15699</v>
      </c>
      <c r="S16" s="377"/>
      <c r="T16" s="294"/>
    </row>
    <row r="17" spans="1:20" s="232" customFormat="1" ht="16.5" customHeight="1">
      <c r="A17" s="102" t="s">
        <v>358</v>
      </c>
      <c r="B17" s="118"/>
      <c r="C17" s="325" t="s">
        <v>76</v>
      </c>
      <c r="D17" s="361">
        <v>-4921</v>
      </c>
      <c r="E17" s="362">
        <v>-2487.000000000001</v>
      </c>
      <c r="F17" s="362">
        <v>-2256</v>
      </c>
      <c r="G17" s="362">
        <v>-7951</v>
      </c>
      <c r="H17" s="362">
        <v>-10324</v>
      </c>
      <c r="I17" s="362">
        <v>-7014</v>
      </c>
      <c r="J17" s="362">
        <v>-13348</v>
      </c>
      <c r="K17" s="362">
        <v>-9015.672999999993</v>
      </c>
      <c r="L17" s="362">
        <v>-14328.000000000002</v>
      </c>
      <c r="M17" s="362">
        <v>-15363</v>
      </c>
      <c r="N17" s="362">
        <v>-17198</v>
      </c>
      <c r="O17" s="362">
        <v>-25420</v>
      </c>
      <c r="P17" s="362">
        <v>-25157</v>
      </c>
      <c r="Q17" s="362">
        <v>-13829</v>
      </c>
      <c r="R17" s="362">
        <v>-8192</v>
      </c>
      <c r="S17" s="377"/>
      <c r="T17" s="294"/>
    </row>
    <row r="18" spans="1:20" s="232" customFormat="1" ht="16.5" customHeight="1">
      <c r="A18" s="197" t="s">
        <v>445</v>
      </c>
      <c r="B18" s="118"/>
      <c r="C18" s="326" t="s">
        <v>133</v>
      </c>
      <c r="D18" s="329">
        <v>-2819.0000000000005</v>
      </c>
      <c r="E18" s="329">
        <v>1.0000000000000009</v>
      </c>
      <c r="F18" s="329">
        <v>520</v>
      </c>
      <c r="G18" s="329">
        <v>-406</v>
      </c>
      <c r="H18" s="329">
        <v>246.00000000000003</v>
      </c>
      <c r="I18" s="329">
        <v>6527.999999999999</v>
      </c>
      <c r="J18" s="329">
        <v>-4011.9999999999995</v>
      </c>
      <c r="K18" s="329">
        <v>4542.999999999998</v>
      </c>
      <c r="L18" s="329">
        <v>2606</v>
      </c>
      <c r="M18" s="329">
        <v>520.9999999999997</v>
      </c>
      <c r="N18" s="329">
        <v>2242</v>
      </c>
      <c r="O18" s="329">
        <v>315.999999999999</v>
      </c>
      <c r="P18" s="329">
        <v>-11056.999999999998</v>
      </c>
      <c r="Q18" s="329">
        <v>2710.000000000001</v>
      </c>
      <c r="R18" s="329">
        <v>8821</v>
      </c>
      <c r="S18" s="377"/>
      <c r="T18" s="294"/>
    </row>
    <row r="19" spans="1:20" s="232" customFormat="1" ht="16.5" customHeight="1">
      <c r="A19" s="197" t="s">
        <v>446</v>
      </c>
      <c r="B19" s="118"/>
      <c r="C19" s="326" t="s">
        <v>127</v>
      </c>
      <c r="D19" s="329">
        <v>5224</v>
      </c>
      <c r="E19" s="329">
        <v>8052</v>
      </c>
      <c r="F19" s="329">
        <v>6894</v>
      </c>
      <c r="G19" s="329">
        <v>1567.9999999999995</v>
      </c>
      <c r="H19" s="329">
        <v>2905.0000000000005</v>
      </c>
      <c r="I19" s="329">
        <v>4364</v>
      </c>
      <c r="J19" s="329">
        <v>6564</v>
      </c>
      <c r="K19" s="329">
        <v>10655.999999999998</v>
      </c>
      <c r="L19" s="329">
        <v>65.99999999999895</v>
      </c>
      <c r="M19" s="329">
        <v>-1884.0000000000005</v>
      </c>
      <c r="N19" s="329">
        <v>2560.0000000000005</v>
      </c>
      <c r="O19" s="329">
        <v>-2512.0000000000005</v>
      </c>
      <c r="P19" s="329">
        <v>-100.00000000000009</v>
      </c>
      <c r="Q19" s="329">
        <v>1683.9999999999998</v>
      </c>
      <c r="R19" s="329">
        <v>-1314.0000000000005</v>
      </c>
      <c r="S19" s="377"/>
      <c r="T19" s="294"/>
    </row>
    <row r="20" spans="1:20" s="232" customFormat="1" ht="16.5" customHeight="1">
      <c r="A20" s="197" t="s">
        <v>447</v>
      </c>
      <c r="B20" s="118"/>
      <c r="C20" s="327" t="s">
        <v>123</v>
      </c>
      <c r="D20" s="363">
        <v>7000</v>
      </c>
      <c r="E20" s="364">
        <v>10000</v>
      </c>
      <c r="F20" s="364">
        <v>8000</v>
      </c>
      <c r="G20" s="364">
        <v>8000</v>
      </c>
      <c r="H20" s="364">
        <v>8200</v>
      </c>
      <c r="I20" s="364">
        <v>10600</v>
      </c>
      <c r="J20" s="364">
        <v>14681</v>
      </c>
      <c r="K20" s="364">
        <v>20000</v>
      </c>
      <c r="L20" s="364">
        <v>13643</v>
      </c>
      <c r="M20" s="364">
        <v>11809</v>
      </c>
      <c r="N20" s="364">
        <v>11935</v>
      </c>
      <c r="O20" s="364">
        <v>15300</v>
      </c>
      <c r="P20" s="364">
        <v>13605</v>
      </c>
      <c r="Q20" s="364">
        <v>12900</v>
      </c>
      <c r="R20" s="364">
        <v>9211</v>
      </c>
      <c r="S20" s="377"/>
      <c r="T20" s="294"/>
    </row>
    <row r="21" spans="1:20" s="232" customFormat="1" ht="16.5" customHeight="1">
      <c r="A21" s="197" t="s">
        <v>448</v>
      </c>
      <c r="B21" s="118"/>
      <c r="C21" s="327" t="s">
        <v>124</v>
      </c>
      <c r="D21" s="365">
        <v>-1776</v>
      </c>
      <c r="E21" s="366">
        <v>-1948</v>
      </c>
      <c r="F21" s="366">
        <v>-1106</v>
      </c>
      <c r="G21" s="366">
        <v>-6432</v>
      </c>
      <c r="H21" s="366">
        <v>-5295</v>
      </c>
      <c r="I21" s="366">
        <v>-6236</v>
      </c>
      <c r="J21" s="366">
        <v>-8117</v>
      </c>
      <c r="K21" s="366">
        <v>-9344.000000000002</v>
      </c>
      <c r="L21" s="366">
        <v>-13577.000000000002</v>
      </c>
      <c r="M21" s="366">
        <v>-13693</v>
      </c>
      <c r="N21" s="366">
        <v>-9375</v>
      </c>
      <c r="O21" s="366">
        <v>-17812</v>
      </c>
      <c r="P21" s="366">
        <v>-13705</v>
      </c>
      <c r="Q21" s="366">
        <v>-11216</v>
      </c>
      <c r="R21" s="366">
        <v>-10525</v>
      </c>
      <c r="S21" s="377"/>
      <c r="T21" s="294"/>
    </row>
    <row r="22" spans="1:20" s="232" customFormat="1" ht="16.5" customHeight="1">
      <c r="A22" s="102" t="s">
        <v>359</v>
      </c>
      <c r="B22" s="118"/>
      <c r="C22" s="324" t="s">
        <v>45</v>
      </c>
      <c r="D22" s="329">
        <v>-16686.999999999996</v>
      </c>
      <c r="E22" s="329">
        <v>6125.999999999999</v>
      </c>
      <c r="F22" s="329">
        <v>-75870</v>
      </c>
      <c r="G22" s="329">
        <v>-9145.000000000002</v>
      </c>
      <c r="H22" s="329">
        <v>-10844</v>
      </c>
      <c r="I22" s="329">
        <v>-11986</v>
      </c>
      <c r="J22" s="329">
        <v>11595.999999999998</v>
      </c>
      <c r="K22" s="329">
        <v>2969.9999999999995</v>
      </c>
      <c r="L22" s="329">
        <v>-2684</v>
      </c>
      <c r="M22" s="329">
        <v>-473</v>
      </c>
      <c r="N22" s="329">
        <v>-11032</v>
      </c>
      <c r="O22" s="329">
        <v>-12326.999999999998</v>
      </c>
      <c r="P22" s="329">
        <v>-20982</v>
      </c>
      <c r="Q22" s="329">
        <v>-18841</v>
      </c>
      <c r="R22" s="329">
        <v>3290</v>
      </c>
      <c r="S22" s="377"/>
      <c r="T22" s="294"/>
    </row>
    <row r="23" spans="1:20" s="232" customFormat="1" ht="16.5" customHeight="1">
      <c r="A23" s="197" t="s">
        <v>449</v>
      </c>
      <c r="B23" s="118"/>
      <c r="C23" s="326" t="s">
        <v>142</v>
      </c>
      <c r="D23" s="329">
        <v>0</v>
      </c>
      <c r="E23" s="329">
        <v>2089</v>
      </c>
      <c r="F23" s="329">
        <v>432.00000000000006</v>
      </c>
      <c r="G23" s="329">
        <v>1798.0000000000002</v>
      </c>
      <c r="H23" s="329">
        <v>1280</v>
      </c>
      <c r="I23" s="329">
        <v>3766</v>
      </c>
      <c r="J23" s="329">
        <v>6895</v>
      </c>
      <c r="K23" s="329">
        <v>-430.0000000000006</v>
      </c>
      <c r="L23" s="329">
        <v>-1558.0000000000016</v>
      </c>
      <c r="M23" s="329">
        <v>2223</v>
      </c>
      <c r="N23" s="329">
        <v>-1218</v>
      </c>
      <c r="O23" s="329">
        <v>-5766.999999999999</v>
      </c>
      <c r="P23" s="329">
        <v>2659.0000000000005</v>
      </c>
      <c r="Q23" s="329">
        <v>-2946</v>
      </c>
      <c r="R23" s="329">
        <v>467.0000000000005</v>
      </c>
      <c r="S23" s="377"/>
      <c r="T23" s="294"/>
    </row>
    <row r="24" spans="1:20" s="232" customFormat="1" ht="16.5" customHeight="1">
      <c r="A24" s="197" t="s">
        <v>450</v>
      </c>
      <c r="B24" s="118"/>
      <c r="C24" s="326" t="s">
        <v>134</v>
      </c>
      <c r="D24" s="329">
        <v>-16686.999999999996</v>
      </c>
      <c r="E24" s="329">
        <v>4036.999999999999</v>
      </c>
      <c r="F24" s="329">
        <v>-76302</v>
      </c>
      <c r="G24" s="329">
        <v>-10943.000000000002</v>
      </c>
      <c r="H24" s="329">
        <v>-12124</v>
      </c>
      <c r="I24" s="329">
        <v>-15752</v>
      </c>
      <c r="J24" s="329">
        <v>4700.999999999998</v>
      </c>
      <c r="K24" s="329">
        <v>3400</v>
      </c>
      <c r="L24" s="329">
        <v>-1125.9999999999984</v>
      </c>
      <c r="M24" s="329">
        <v>-2696</v>
      </c>
      <c r="N24" s="329">
        <v>-9814</v>
      </c>
      <c r="O24" s="329">
        <v>-6559.999999999999</v>
      </c>
      <c r="P24" s="329">
        <v>-23641</v>
      </c>
      <c r="Q24" s="329">
        <v>-15895</v>
      </c>
      <c r="R24" s="329">
        <v>2822.9999999999995</v>
      </c>
      <c r="S24" s="377"/>
      <c r="T24" s="294"/>
    </row>
    <row r="25" spans="1:20" s="232" customFormat="1" ht="16.5" customHeight="1">
      <c r="A25" s="197" t="s">
        <v>451</v>
      </c>
      <c r="B25" s="118"/>
      <c r="C25" s="327" t="s">
        <v>128</v>
      </c>
      <c r="D25" s="367">
        <v>3115</v>
      </c>
      <c r="E25" s="368">
        <v>28346</v>
      </c>
      <c r="F25" s="368">
        <v>4600</v>
      </c>
      <c r="G25" s="368">
        <v>4700</v>
      </c>
      <c r="H25" s="368">
        <v>5500</v>
      </c>
      <c r="I25" s="368">
        <v>8800</v>
      </c>
      <c r="J25" s="368">
        <v>12200</v>
      </c>
      <c r="K25" s="368">
        <v>11900</v>
      </c>
      <c r="L25" s="368">
        <v>6600</v>
      </c>
      <c r="M25" s="368">
        <v>6700</v>
      </c>
      <c r="N25" s="368">
        <v>5800</v>
      </c>
      <c r="O25" s="368">
        <v>8600</v>
      </c>
      <c r="P25" s="368">
        <v>5894</v>
      </c>
      <c r="Q25" s="368">
        <v>8390</v>
      </c>
      <c r="R25" s="368">
        <v>7150.5</v>
      </c>
      <c r="S25" s="377"/>
      <c r="T25" s="294"/>
    </row>
    <row r="26" spans="1:20" s="232" customFormat="1" ht="16.5" customHeight="1">
      <c r="A26" s="197" t="s">
        <v>452</v>
      </c>
      <c r="B26" s="118"/>
      <c r="C26" s="327" t="s">
        <v>129</v>
      </c>
      <c r="D26" s="367">
        <v>-19801.999999999996</v>
      </c>
      <c r="E26" s="368">
        <v>-24309</v>
      </c>
      <c r="F26" s="368">
        <v>-80902</v>
      </c>
      <c r="G26" s="368">
        <v>-15643.000000000002</v>
      </c>
      <c r="H26" s="368">
        <v>-17624</v>
      </c>
      <c r="I26" s="368">
        <v>-24552</v>
      </c>
      <c r="J26" s="368">
        <v>-7499.000000000002</v>
      </c>
      <c r="K26" s="368">
        <v>-8500</v>
      </c>
      <c r="L26" s="368">
        <v>-7725.999999999998</v>
      </c>
      <c r="M26" s="368">
        <v>-9396</v>
      </c>
      <c r="N26" s="368">
        <v>-15614</v>
      </c>
      <c r="O26" s="368">
        <v>-15160</v>
      </c>
      <c r="P26" s="368">
        <v>-29535</v>
      </c>
      <c r="Q26" s="368">
        <v>-24285</v>
      </c>
      <c r="R26" s="368">
        <v>-4327.5</v>
      </c>
      <c r="S26" s="377"/>
      <c r="T26" s="294"/>
    </row>
    <row r="27" spans="1:20" s="232" customFormat="1" ht="16.5" customHeight="1">
      <c r="A27" s="102" t="s">
        <v>360</v>
      </c>
      <c r="B27" s="118"/>
      <c r="C27" s="324" t="s">
        <v>86</v>
      </c>
      <c r="D27" s="329">
        <v>2683.9999999999977</v>
      </c>
      <c r="E27" s="329">
        <v>-21979.000000000004</v>
      </c>
      <c r="F27" s="329">
        <v>1216.9999999999998</v>
      </c>
      <c r="G27" s="329">
        <v>1246</v>
      </c>
      <c r="H27" s="329">
        <v>2874</v>
      </c>
      <c r="I27" s="329">
        <v>3048</v>
      </c>
      <c r="J27" s="329">
        <v>-1841</v>
      </c>
      <c r="K27" s="329">
        <v>-4250.999999999999</v>
      </c>
      <c r="L27" s="329">
        <v>2449.0000000000005</v>
      </c>
      <c r="M27" s="329">
        <v>2679.0000000000005</v>
      </c>
      <c r="N27" s="329">
        <v>2227.0000000000005</v>
      </c>
      <c r="O27" s="329">
        <v>7595.000000000004</v>
      </c>
      <c r="P27" s="329">
        <v>-2989.999999999994</v>
      </c>
      <c r="Q27" s="329">
        <v>-1050.000000000001</v>
      </c>
      <c r="R27" s="329">
        <v>975.9999999999976</v>
      </c>
      <c r="S27" s="377"/>
      <c r="T27" s="294"/>
    </row>
    <row r="28" spans="1:20" s="232" customFormat="1" ht="16.5" customHeight="1">
      <c r="A28" s="99"/>
      <c r="B28" s="118"/>
      <c r="C28" s="119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7"/>
      <c r="T28" s="294"/>
    </row>
    <row r="29" spans="1:20" s="232" customFormat="1" ht="16.5" customHeight="1">
      <c r="A29" s="102" t="s">
        <v>361</v>
      </c>
      <c r="B29" s="118"/>
      <c r="C29" s="131" t="s">
        <v>497</v>
      </c>
      <c r="D29" s="358">
        <f>IF(AND(D30="M",D31="M",D33="M",D34="M",D36="M",D38="M",D39="M",D40="M"),"M",SUM(D30:D31)+SUM(D33:D34)+D36+SUM(D38:D40))</f>
        <v>-9401.000000000004</v>
      </c>
      <c r="E29" s="358">
        <f>IF(AND(E30="M",E31="M",E33="M",E34="M",E36="M",E38="M",E39="M",E40="M"),"M",SUM(E30:E31)+SUM(E33:E34)+E36+SUM(E38:E40))</f>
        <v>-549</v>
      </c>
      <c r="F29" s="358">
        <f>IF(AND(F30="M",F31="M",F33="M",F34="M",F36="M",F38="M",F39="M",F40="M"),"M",SUM(F30:F31)+SUM(F33:F34)+F36+SUM(F38:F40))</f>
        <v>-3834.0000000000045</v>
      </c>
      <c r="G29" s="358">
        <f>IF(AND(G30="M",G31="M",G33="M",G34="M",G36="M",G38="M",G39="M",G40="M"),"M",SUM(G30:G31)+SUM(G33:G34)+G36+SUM(G38:G40))</f>
        <v>-12122.000000000005</v>
      </c>
      <c r="H29" s="358">
        <f>IF(AND(H30="M",H31="M",H33="M",H34="M",H36="M",H38="M",H39="M",H40="M"),"M",SUM(H30:H31)+SUM(H33:H34)+H36+SUM(H38:H40))</f>
        <v>11741.000000000011</v>
      </c>
      <c r="I29" s="358">
        <f>IF(AND(I30="M",I31="M",I33="M",I34="M",I36="M",I38="M",I39="M",I40="M"),"M",SUM(I30:I31)+SUM(I33:I34)+I36+SUM(I38:I40))</f>
        <v>-19669.999999999978</v>
      </c>
      <c r="J29" s="358">
        <f aca="true" t="shared" si="1" ref="J29:R29">IF(AND(J30="M",J31="M",J33="M",J34="M",J36="M",J38="M",J39="M",J40="M"),"M",SUM(J30:J31)+SUM(J33:J34)+J36+SUM(J38:J40))</f>
        <v>-21248.000000000004</v>
      </c>
      <c r="K29" s="358">
        <f t="shared" si="1"/>
        <v>-20049.999999999985</v>
      </c>
      <c r="L29" s="358">
        <f t="shared" si="1"/>
        <v>-2870.0000000000327</v>
      </c>
      <c r="M29" s="358">
        <f t="shared" si="1"/>
        <v>-56058.99999999995</v>
      </c>
      <c r="N29" s="358">
        <f t="shared" si="1"/>
        <v>-48057.00000000005</v>
      </c>
      <c r="O29" s="358">
        <f t="shared" si="1"/>
        <v>-40660.00000000005</v>
      </c>
      <c r="P29" s="358">
        <f t="shared" si="1"/>
        <v>60175.99999999997</v>
      </c>
      <c r="Q29" s="358">
        <f t="shared" si="1"/>
        <v>124407.00000000001</v>
      </c>
      <c r="R29" s="358">
        <f t="shared" si="1"/>
        <v>-25637</v>
      </c>
      <c r="S29" s="377"/>
      <c r="T29" s="294"/>
    </row>
    <row r="30" spans="1:20" s="232" customFormat="1" ht="16.5" customHeight="1">
      <c r="A30" s="102" t="s">
        <v>362</v>
      </c>
      <c r="B30" s="118"/>
      <c r="C30" s="324" t="s">
        <v>89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77"/>
      <c r="T30" s="294"/>
    </row>
    <row r="31" spans="1:20" s="232" customFormat="1" ht="16.5" customHeight="1">
      <c r="A31" s="102" t="s">
        <v>363</v>
      </c>
      <c r="B31" s="118"/>
      <c r="C31" s="324" t="s">
        <v>98</v>
      </c>
      <c r="D31" s="329">
        <v>-10426</v>
      </c>
      <c r="E31" s="329">
        <v>-2277</v>
      </c>
      <c r="F31" s="329">
        <v>-5506.000000000001</v>
      </c>
      <c r="G31" s="329">
        <v>-14584.999999999998</v>
      </c>
      <c r="H31" s="329">
        <v>11783.000000000005</v>
      </c>
      <c r="I31" s="329">
        <v>-20963.999999999996</v>
      </c>
      <c r="J31" s="329">
        <v>-17851.999999999996</v>
      </c>
      <c r="K31" s="329">
        <v>-17335</v>
      </c>
      <c r="L31" s="329">
        <v>-12211.000000000004</v>
      </c>
      <c r="M31" s="329">
        <v>-52879.00000000001</v>
      </c>
      <c r="N31" s="329">
        <v>-50883.99999999999</v>
      </c>
      <c r="O31" s="329">
        <v>-37364.99999999999</v>
      </c>
      <c r="P31" s="329">
        <v>61838.99999999999</v>
      </c>
      <c r="Q31" s="329">
        <v>63824.999999999985</v>
      </c>
      <c r="R31" s="329">
        <v>-38570</v>
      </c>
      <c r="S31" s="377"/>
      <c r="T31" s="294"/>
    </row>
    <row r="32" spans="1:20" s="232" customFormat="1" ht="16.5" customHeight="1">
      <c r="A32" s="99"/>
      <c r="B32" s="118"/>
      <c r="C32" s="120"/>
      <c r="D32" s="371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7"/>
      <c r="T32" s="294"/>
    </row>
    <row r="33" spans="1:20" s="232" customFormat="1" ht="16.5" customHeight="1">
      <c r="A33" s="102" t="s">
        <v>364</v>
      </c>
      <c r="B33" s="118"/>
      <c r="C33" s="324" t="s">
        <v>96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77"/>
      <c r="T33" s="294"/>
    </row>
    <row r="34" spans="1:20" s="232" customFormat="1" ht="16.5" customHeight="1">
      <c r="A34" s="102" t="s">
        <v>365</v>
      </c>
      <c r="B34" s="118"/>
      <c r="C34" s="324" t="s">
        <v>95</v>
      </c>
      <c r="D34" s="329">
        <v>55.00000000000005</v>
      </c>
      <c r="E34" s="329">
        <v>112.99999999999999</v>
      </c>
      <c r="F34" s="329">
        <v>156</v>
      </c>
      <c r="G34" s="329">
        <v>-784</v>
      </c>
      <c r="H34" s="329">
        <v>51.00000000000004</v>
      </c>
      <c r="I34" s="329">
        <v>-47.99999999999993</v>
      </c>
      <c r="J34" s="329">
        <v>-183.00000000000006</v>
      </c>
      <c r="K34" s="329">
        <v>8.999999999999897</v>
      </c>
      <c r="L34" s="329">
        <v>772</v>
      </c>
      <c r="M34" s="329">
        <v>-72.00000000000001</v>
      </c>
      <c r="N34" s="329">
        <v>-951</v>
      </c>
      <c r="O34" s="329">
        <v>-195.99999999999994</v>
      </c>
      <c r="P34" s="329">
        <v>-1608.0000000000002</v>
      </c>
      <c r="Q34" s="329">
        <v>-2302.9999999999995</v>
      </c>
      <c r="R34" s="329">
        <v>852.9999999999998</v>
      </c>
      <c r="S34" s="377"/>
      <c r="T34" s="294"/>
    </row>
    <row r="35" spans="1:20" s="232" customFormat="1" ht="16.5" customHeight="1">
      <c r="A35" s="197" t="s">
        <v>486</v>
      </c>
      <c r="B35" s="118"/>
      <c r="C35" s="326" t="s">
        <v>122</v>
      </c>
      <c r="D35" s="329">
        <v>0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29">
        <v>0</v>
      </c>
      <c r="R35" s="329">
        <v>0</v>
      </c>
      <c r="S35" s="377"/>
      <c r="T35" s="294"/>
    </row>
    <row r="36" spans="1:20" s="232" customFormat="1" ht="16.5" customHeight="1">
      <c r="A36" s="102" t="s">
        <v>366</v>
      </c>
      <c r="B36" s="118"/>
      <c r="C36" s="328" t="s">
        <v>97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77"/>
      <c r="T36" s="294"/>
    </row>
    <row r="37" spans="1:20" s="232" customFormat="1" ht="16.5" customHeight="1">
      <c r="A37" s="99"/>
      <c r="B37" s="118"/>
      <c r="C37" s="120"/>
      <c r="D37" s="371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7"/>
      <c r="T37" s="294"/>
    </row>
    <row r="38" spans="1:20" s="232" customFormat="1" ht="16.5" customHeight="1">
      <c r="A38" s="102" t="s">
        <v>367</v>
      </c>
      <c r="B38" s="118"/>
      <c r="C38" s="324" t="s">
        <v>143</v>
      </c>
      <c r="D38" s="329">
        <v>969.9999999999964</v>
      </c>
      <c r="E38" s="329">
        <v>1615</v>
      </c>
      <c r="F38" s="329">
        <v>1515.9999999999964</v>
      </c>
      <c r="G38" s="329">
        <v>3246.9999999999927</v>
      </c>
      <c r="H38" s="329">
        <v>-92.99999999999454</v>
      </c>
      <c r="I38" s="329">
        <v>1342.00000000002</v>
      </c>
      <c r="J38" s="329">
        <v>-3213.0000000000073</v>
      </c>
      <c r="K38" s="329">
        <v>-2723.9999999999854</v>
      </c>
      <c r="L38" s="329">
        <v>8568.99999999997</v>
      </c>
      <c r="M38" s="329">
        <v>-3107.999999999942</v>
      </c>
      <c r="N38" s="329">
        <v>3777.999999999942</v>
      </c>
      <c r="O38" s="329">
        <v>-3099.000000000058</v>
      </c>
      <c r="P38" s="329">
        <v>-55.00000000001819</v>
      </c>
      <c r="Q38" s="329">
        <v>62885.00000000003</v>
      </c>
      <c r="R38" s="329">
        <v>12080</v>
      </c>
      <c r="S38" s="377"/>
      <c r="T38" s="294"/>
    </row>
    <row r="39" spans="1:20" s="232" customFormat="1" ht="16.5" customHeight="1">
      <c r="A39" s="102" t="s">
        <v>368</v>
      </c>
      <c r="B39" s="118"/>
      <c r="C39" s="324" t="s">
        <v>144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77"/>
      <c r="T39" s="294"/>
    </row>
    <row r="40" spans="1:20" s="232" customFormat="1" ht="16.5" customHeight="1">
      <c r="A40" s="102" t="s">
        <v>369</v>
      </c>
      <c r="B40" s="118"/>
      <c r="C40" s="324" t="s">
        <v>145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77"/>
      <c r="T40" s="294"/>
    </row>
    <row r="41" spans="1:20" s="232" customFormat="1" ht="16.5" customHeight="1">
      <c r="A41" s="99"/>
      <c r="B41" s="118"/>
      <c r="C41" s="120"/>
      <c r="D41" s="371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7"/>
      <c r="T41" s="294"/>
    </row>
    <row r="42" spans="1:20" s="232" customFormat="1" ht="16.5" customHeight="1">
      <c r="A42" s="102" t="s">
        <v>370</v>
      </c>
      <c r="B42" s="118"/>
      <c r="C42" s="131" t="s">
        <v>90</v>
      </c>
      <c r="D42" s="329">
        <v>10108</v>
      </c>
      <c r="E42" s="329">
        <v>-21620</v>
      </c>
      <c r="F42" s="329">
        <v>16232</v>
      </c>
      <c r="G42" s="329">
        <v>6810.000000000004</v>
      </c>
      <c r="H42" s="329">
        <v>-11798.000000000013</v>
      </c>
      <c r="I42" s="329">
        <v>-23333.000000000007</v>
      </c>
      <c r="J42" s="329">
        <v>-8900.999999999993</v>
      </c>
      <c r="K42" s="329">
        <v>-21392</v>
      </c>
      <c r="L42" s="329">
        <v>21833.999999999996</v>
      </c>
      <c r="M42" s="329">
        <v>12129.999999999993</v>
      </c>
      <c r="N42" s="329">
        <v>27652.38461538463</v>
      </c>
      <c r="O42" s="329">
        <v>12898.00000000003</v>
      </c>
      <c r="P42" s="329">
        <v>185</v>
      </c>
      <c r="Q42" s="329">
        <v>-29267.99999999994</v>
      </c>
      <c r="R42" s="329">
        <v>34941.00000000002</v>
      </c>
      <c r="S42" s="377"/>
      <c r="T42" s="294"/>
    </row>
    <row r="43" spans="1:20" s="232" customFormat="1" ht="16.5" customHeight="1">
      <c r="A43" s="102" t="s">
        <v>371</v>
      </c>
      <c r="B43" s="118"/>
      <c r="C43" s="324" t="s">
        <v>109</v>
      </c>
      <c r="D43" s="329">
        <v>10108</v>
      </c>
      <c r="E43" s="329">
        <v>-21620</v>
      </c>
      <c r="F43" s="329">
        <v>16232</v>
      </c>
      <c r="G43" s="329">
        <v>6810.000000000004</v>
      </c>
      <c r="H43" s="329">
        <v>-11798.000000000013</v>
      </c>
      <c r="I43" s="329">
        <v>-23333.000000000007</v>
      </c>
      <c r="J43" s="329">
        <v>-8900.999999999993</v>
      </c>
      <c r="K43" s="329">
        <v>-21392</v>
      </c>
      <c r="L43" s="329">
        <v>21833.999999999996</v>
      </c>
      <c r="M43" s="329">
        <v>12129.999999999993</v>
      </c>
      <c r="N43" s="329">
        <v>27652.38461538463</v>
      </c>
      <c r="O43" s="329">
        <v>12898.00000000003</v>
      </c>
      <c r="P43" s="329">
        <v>185</v>
      </c>
      <c r="Q43" s="329">
        <v>-29267.99999999994</v>
      </c>
      <c r="R43" s="329">
        <v>34941.00000000002</v>
      </c>
      <c r="S43" s="377"/>
      <c r="T43" s="294"/>
    </row>
    <row r="44" spans="1:20" s="232" customFormat="1" ht="16.5" customHeight="1">
      <c r="A44" s="102" t="s">
        <v>372</v>
      </c>
      <c r="B44" s="118"/>
      <c r="C44" s="324" t="s">
        <v>88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77"/>
      <c r="T44" s="294"/>
    </row>
    <row r="45" spans="1:20" ht="12.75" customHeight="1" thickBot="1">
      <c r="A45" s="115"/>
      <c r="B45" s="118"/>
      <c r="C45" s="119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8"/>
      <c r="T45" s="294"/>
    </row>
    <row r="46" spans="1:20" s="232" customFormat="1" ht="20.25" customHeight="1" thickBot="1" thickTop="1">
      <c r="A46" s="121" t="s">
        <v>373</v>
      </c>
      <c r="B46" s="118"/>
      <c r="C46" s="116" t="s">
        <v>160</v>
      </c>
      <c r="D46" s="375">
        <v>-3792.000000000002</v>
      </c>
      <c r="E46" s="375">
        <v>-4881</v>
      </c>
      <c r="F46" s="375">
        <v>25885.999999999996</v>
      </c>
      <c r="G46" s="375">
        <v>29171.999999999996</v>
      </c>
      <c r="H46" s="375">
        <v>6920.000000000002</v>
      </c>
      <c r="I46" s="375">
        <v>13679.000000000016</v>
      </c>
      <c r="J46" s="375">
        <v>34690</v>
      </c>
      <c r="K46" s="375">
        <v>94777.00000000001</v>
      </c>
      <c r="L46" s="375">
        <v>19515.999999999964</v>
      </c>
      <c r="M46" s="375">
        <v>61068.000000000044</v>
      </c>
      <c r="N46" s="375">
        <v>75662.99999999996</v>
      </c>
      <c r="O46" s="375">
        <v>150863.99999999997</v>
      </c>
      <c r="P46" s="375">
        <v>213245</v>
      </c>
      <c r="Q46" s="375">
        <v>255372.00000000006</v>
      </c>
      <c r="R46" s="379">
        <v>47624.00000000002</v>
      </c>
      <c r="S46" s="147"/>
      <c r="T46" s="294"/>
    </row>
    <row r="47" spans="1:20" s="270" customFormat="1" ht="9" customHeight="1" thickBot="1" thickTop="1">
      <c r="A47" s="115"/>
      <c r="B47" s="61"/>
      <c r="C47" s="12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149"/>
      <c r="T47" s="266"/>
    </row>
    <row r="48" spans="1:20" s="270" customFormat="1" ht="9" customHeight="1" thickBot="1" thickTop="1">
      <c r="A48" s="115"/>
      <c r="B48" s="61"/>
      <c r="C48" s="123"/>
      <c r="D48" s="383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150"/>
      <c r="T48" s="266"/>
    </row>
    <row r="49" spans="1:20" s="270" customFormat="1" ht="18.75" thickBot="1" thickTop="1">
      <c r="A49" s="121" t="s">
        <v>374</v>
      </c>
      <c r="B49" s="61"/>
      <c r="C49" s="116" t="s">
        <v>161</v>
      </c>
      <c r="D49" s="354">
        <v>33667</v>
      </c>
      <c r="E49" s="354">
        <v>6372</v>
      </c>
      <c r="F49" s="354">
        <v>-7389</v>
      </c>
      <c r="G49" s="354">
        <v>27875</v>
      </c>
      <c r="H49" s="354">
        <v>9873</v>
      </c>
      <c r="I49" s="354">
        <v>28929.000000000015</v>
      </c>
      <c r="J49" s="354">
        <v>53988</v>
      </c>
      <c r="K49" s="354">
        <v>185010.00000000003</v>
      </c>
      <c r="L49" s="354">
        <v>224547</v>
      </c>
      <c r="M49" s="354">
        <v>270061</v>
      </c>
      <c r="N49" s="354">
        <v>364168</v>
      </c>
      <c r="O49" s="354">
        <v>524784</v>
      </c>
      <c r="P49" s="354">
        <v>729570</v>
      </c>
      <c r="Q49" s="354">
        <v>913512</v>
      </c>
      <c r="R49" s="376">
        <v>1039370</v>
      </c>
      <c r="S49" s="145"/>
      <c r="T49" s="266"/>
    </row>
    <row r="50" spans="1:20" s="270" customFormat="1" ht="15.75" thickTop="1">
      <c r="A50" s="102" t="s">
        <v>375</v>
      </c>
      <c r="B50" s="61"/>
      <c r="C50" s="324" t="s">
        <v>162</v>
      </c>
      <c r="D50" s="329">
        <v>59643</v>
      </c>
      <c r="E50" s="329">
        <v>54762</v>
      </c>
      <c r="F50" s="329">
        <v>80648</v>
      </c>
      <c r="G50" s="329">
        <v>109820</v>
      </c>
      <c r="H50" s="329">
        <v>116740</v>
      </c>
      <c r="I50" s="329">
        <v>130419.00000000001</v>
      </c>
      <c r="J50" s="329">
        <v>165109</v>
      </c>
      <c r="K50" s="329">
        <v>259886.00000000003</v>
      </c>
      <c r="L50" s="329">
        <v>279402</v>
      </c>
      <c r="M50" s="329">
        <v>340470</v>
      </c>
      <c r="N50" s="329">
        <v>416133</v>
      </c>
      <c r="O50" s="329">
        <v>566997</v>
      </c>
      <c r="P50" s="329">
        <v>780242</v>
      </c>
      <c r="Q50" s="329">
        <v>1035614</v>
      </c>
      <c r="R50" s="329">
        <v>1083238</v>
      </c>
      <c r="S50" s="377"/>
      <c r="T50" s="266"/>
    </row>
    <row r="51" spans="1:20" s="270" customFormat="1" ht="15">
      <c r="A51" s="102" t="s">
        <v>376</v>
      </c>
      <c r="B51" s="61"/>
      <c r="C51" s="330" t="s">
        <v>163</v>
      </c>
      <c r="D51" s="331">
        <v>25976</v>
      </c>
      <c r="E51" s="331">
        <v>48390</v>
      </c>
      <c r="F51" s="331">
        <v>88037</v>
      </c>
      <c r="G51" s="331">
        <v>81945</v>
      </c>
      <c r="H51" s="331">
        <v>106867</v>
      </c>
      <c r="I51" s="331">
        <v>101490</v>
      </c>
      <c r="J51" s="331">
        <v>111121</v>
      </c>
      <c r="K51" s="331">
        <v>74876</v>
      </c>
      <c r="L51" s="331">
        <v>54855</v>
      </c>
      <c r="M51" s="331">
        <v>70409</v>
      </c>
      <c r="N51" s="331">
        <v>51965</v>
      </c>
      <c r="O51" s="331">
        <v>42213</v>
      </c>
      <c r="P51" s="331">
        <v>50672</v>
      </c>
      <c r="Q51" s="331">
        <v>122102</v>
      </c>
      <c r="R51" s="331">
        <v>43867.99999999999</v>
      </c>
      <c r="S51" s="385"/>
      <c r="T51" s="266"/>
    </row>
    <row r="52" spans="1:20" s="270" customFormat="1" ht="9.75" customHeight="1" thickBot="1">
      <c r="A52" s="115"/>
      <c r="B52" s="61"/>
      <c r="C52" s="119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303"/>
      <c r="T52" s="266"/>
    </row>
    <row r="53" spans="1:22" s="270" customFormat="1" ht="39" thickBot="1" thickTop="1">
      <c r="A53" s="115"/>
      <c r="B53" s="61"/>
      <c r="C53" s="419" t="s">
        <v>91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7"/>
      <c r="T53" s="266"/>
      <c r="V53" s="221"/>
    </row>
    <row r="54" spans="1:22" s="270" customFormat="1" ht="8.25" customHeight="1" thickTop="1">
      <c r="A54" s="115"/>
      <c r="B54" s="61"/>
      <c r="C54" s="124"/>
      <c r="D54" s="298"/>
      <c r="E54" s="298"/>
      <c r="F54" s="298"/>
      <c r="G54" s="298"/>
      <c r="H54" s="298"/>
      <c r="I54" s="298"/>
      <c r="J54" s="298"/>
      <c r="K54" s="299"/>
      <c r="L54" s="299"/>
      <c r="M54" s="299"/>
      <c r="N54" s="299"/>
      <c r="O54" s="299"/>
      <c r="P54" s="299"/>
      <c r="Q54" s="299"/>
      <c r="R54" s="299"/>
      <c r="S54" s="299"/>
      <c r="T54" s="266"/>
      <c r="V54" s="221"/>
    </row>
    <row r="55" spans="1:22" s="270" customFormat="1" ht="15.75">
      <c r="A55" s="115"/>
      <c r="B55" s="61"/>
      <c r="C55" s="184"/>
      <c r="D55" s="221"/>
      <c r="E55" s="221"/>
      <c r="F55" s="221"/>
      <c r="G55" s="221"/>
      <c r="H55" s="221"/>
      <c r="I55" s="221"/>
      <c r="J55" s="221"/>
      <c r="K55" s="234"/>
      <c r="L55" s="234"/>
      <c r="M55" s="234"/>
      <c r="N55" s="221"/>
      <c r="O55" s="221"/>
      <c r="P55" s="221"/>
      <c r="Q55" s="221"/>
      <c r="R55" s="221"/>
      <c r="S55" s="234"/>
      <c r="T55" s="266"/>
      <c r="V55" s="221"/>
    </row>
    <row r="56" spans="1:22" s="270" customFormat="1" ht="15.75">
      <c r="A56" s="115"/>
      <c r="B56" s="61"/>
      <c r="C56" s="25" t="s">
        <v>146</v>
      </c>
      <c r="D56" s="221"/>
      <c r="E56" s="221"/>
      <c r="F56" s="221"/>
      <c r="G56" s="221"/>
      <c r="H56" s="221"/>
      <c r="I56" s="221"/>
      <c r="J56" s="221"/>
      <c r="K56" s="234"/>
      <c r="L56" s="234"/>
      <c r="M56" s="234"/>
      <c r="N56" s="221"/>
      <c r="O56" s="221"/>
      <c r="P56" s="221"/>
      <c r="Q56" s="221"/>
      <c r="R56" s="221"/>
      <c r="S56" s="234"/>
      <c r="T56" s="266"/>
      <c r="V56" s="221"/>
    </row>
    <row r="57" spans="1:22" s="270" customFormat="1" ht="15.75">
      <c r="A57" s="115"/>
      <c r="B57" s="61"/>
      <c r="C57" s="49" t="s">
        <v>159</v>
      </c>
      <c r="D57" s="221"/>
      <c r="E57" s="221"/>
      <c r="F57" s="221"/>
      <c r="G57" s="221"/>
      <c r="H57" s="221"/>
      <c r="I57" s="221"/>
      <c r="J57" s="221"/>
      <c r="K57" s="234"/>
      <c r="L57" s="234"/>
      <c r="M57" s="234"/>
      <c r="N57" s="221"/>
      <c r="O57" s="221"/>
      <c r="P57" s="221"/>
      <c r="Q57" s="221"/>
      <c r="R57" s="221"/>
      <c r="S57" s="234"/>
      <c r="T57" s="266"/>
      <c r="V57" s="221"/>
    </row>
    <row r="58" spans="1:22" s="270" customFormat="1" ht="15.75">
      <c r="A58" s="115"/>
      <c r="B58" s="61"/>
      <c r="C58" s="49" t="s">
        <v>140</v>
      </c>
      <c r="D58" s="221"/>
      <c r="E58" s="221"/>
      <c r="F58" s="221"/>
      <c r="G58" s="221"/>
      <c r="H58" s="221"/>
      <c r="I58" s="221"/>
      <c r="J58" s="221"/>
      <c r="K58" s="234"/>
      <c r="L58" s="234"/>
      <c r="M58" s="234"/>
      <c r="S58" s="234"/>
      <c r="T58" s="266"/>
      <c r="V58" s="221"/>
    </row>
    <row r="59" spans="1:22" ht="9.75" customHeight="1" thickBot="1">
      <c r="A59" s="125"/>
      <c r="B59" s="126"/>
      <c r="C59" s="127"/>
      <c r="D59" s="309"/>
      <c r="E59" s="309"/>
      <c r="F59" s="309"/>
      <c r="G59" s="309"/>
      <c r="H59" s="309"/>
      <c r="I59" s="309"/>
      <c r="J59" s="309"/>
      <c r="K59" s="305"/>
      <c r="L59" s="305"/>
      <c r="M59" s="305"/>
      <c r="N59" s="305"/>
      <c r="O59" s="305"/>
      <c r="P59" s="305"/>
      <c r="Q59" s="305"/>
      <c r="R59" s="305"/>
      <c r="S59" s="305"/>
      <c r="T59" s="273"/>
      <c r="V59" s="221"/>
    </row>
    <row r="60" spans="1:22" ht="16.5" thickTop="1">
      <c r="A60" s="35"/>
      <c r="B60" s="128"/>
      <c r="C60" s="49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221"/>
      <c r="U60" s="221"/>
      <c r="V60" s="221"/>
    </row>
    <row r="61" spans="1:19" ht="15">
      <c r="A61" s="31"/>
      <c r="B61" s="24"/>
      <c r="C61" s="54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</row>
    <row r="62" spans="1:21" s="270" customFormat="1" ht="15" customHeight="1">
      <c r="A62" s="31"/>
      <c r="B62" s="207" t="s">
        <v>187</v>
      </c>
      <c r="C62" s="200"/>
      <c r="D62" s="446" t="str">
        <f>IF(COUNTA(D10:R10,D12:R27,D29:R31,D33:R36,D38:R40,D42:R44,D46:R46,D49:R51)/510*100=100,"OK - Table 3D is fully completed","WARNING - Table 3D is not fully completed, please fill in figure, L, M or 0")</f>
        <v>OK - Table 3D is fully completed</v>
      </c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277"/>
      <c r="T62" s="230"/>
      <c r="U62" s="301"/>
    </row>
    <row r="63" spans="1:21" s="270" customFormat="1" ht="15">
      <c r="A63" s="31"/>
      <c r="B63" s="189" t="s">
        <v>188</v>
      </c>
      <c r="C63" s="11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45"/>
      <c r="T63" s="231"/>
      <c r="U63" s="301"/>
    </row>
    <row r="64" spans="1:21" s="270" customFormat="1" ht="15.75">
      <c r="A64" s="31"/>
      <c r="B64" s="208"/>
      <c r="C64" s="202" t="s">
        <v>530</v>
      </c>
      <c r="D64" s="346">
        <f aca="true" t="shared" si="2" ref="D64:I64">IF(D46="M",0,D46)-IF(D10="M",0,D10)-IF(D12="M",0,D12)-IF(D29="M",0,D29)-IF(D42="M",0,D42)</f>
        <v>0</v>
      </c>
      <c r="E64" s="346">
        <f t="shared" si="2"/>
        <v>0</v>
      </c>
      <c r="F64" s="346">
        <f t="shared" si="2"/>
        <v>0</v>
      </c>
      <c r="G64" s="346">
        <f t="shared" si="2"/>
        <v>0</v>
      </c>
      <c r="H64" s="346">
        <f t="shared" si="2"/>
        <v>0</v>
      </c>
      <c r="I64" s="346">
        <f t="shared" si="2"/>
        <v>0</v>
      </c>
      <c r="J64" s="346">
        <f aca="true" t="shared" si="3" ref="J64:R64">IF(J46="M",0,J46)-IF(J10="M",0,J10)-IF(J12="M",0,J12)-IF(J29="M",0,J29)-IF(J42="M",0,J42)</f>
        <v>0</v>
      </c>
      <c r="K64" s="346">
        <f t="shared" si="3"/>
        <v>0</v>
      </c>
      <c r="L64" s="346">
        <f t="shared" si="3"/>
        <v>0</v>
      </c>
      <c r="M64" s="346">
        <f t="shared" si="3"/>
        <v>0</v>
      </c>
      <c r="N64" s="346">
        <f t="shared" si="3"/>
        <v>0</v>
      </c>
      <c r="O64" s="346">
        <f t="shared" si="3"/>
        <v>-2.1827872842550278E-11</v>
      </c>
      <c r="P64" s="346">
        <f t="shared" si="3"/>
        <v>0</v>
      </c>
      <c r="Q64" s="346">
        <f t="shared" si="3"/>
        <v>-4.3655745685100555E-11</v>
      </c>
      <c r="R64" s="346">
        <f t="shared" si="3"/>
        <v>0</v>
      </c>
      <c r="S64" s="302"/>
      <c r="T64" s="231"/>
      <c r="U64" s="301"/>
    </row>
    <row r="65" spans="1:21" s="270" customFormat="1" ht="15.75">
      <c r="A65" s="31"/>
      <c r="B65" s="208"/>
      <c r="C65" s="202" t="s">
        <v>531</v>
      </c>
      <c r="D65" s="346">
        <f>IF(D12="M",0,D12)-IF(D13="M",0,D13)-IF(D14="M",0,D14)-IF(D15="M",0,D15)-IF(D22="M",0,D22)-IF(D27="M",0,D27)</f>
        <v>0</v>
      </c>
      <c r="E65" s="346">
        <f>IF(E12="M",0,E12)-IF(E13="M",0,E13)-IF(E14="M",0,E14)-IF(E15="M",0,E15)-IF(E22="M",0,E22)-IF(E27="M",0,E27)</f>
        <v>0</v>
      </c>
      <c r="F65" s="346">
        <f>IF(F12="M",0,F12)-IF(F13="M",0,F13)-IF(F14="M",0,F14)-IF(F15="M",0,F15)-IF(F22="M",0,F22)-IF(F27="M",0,F27)</f>
        <v>0</v>
      </c>
      <c r="G65" s="346">
        <f>IF(G12="M",0,G12)-IF(G13="M",0,G13)-IF(G14="M",0,G14)-IF(G15="M",0,G15)-IF(G22="M",0,G22)-IF(G27="M",0,G27)</f>
        <v>1.8189894035458565E-12</v>
      </c>
      <c r="H65" s="346">
        <f>IF(H12="M",0,H12)-IF(H13="M",0,H13)-IF(H14="M",0,H14)-IF(H15="M",0,H15)-IF(H22="M",0,H22)-IF(H27="M",0,H27)</f>
        <v>0</v>
      </c>
      <c r="I65" s="346">
        <f>IF(I12="M",0,I12)-IF(I13="M",0,I13)-IF(I14="M",0,I14)-IF(I15="M",0,I15)-IF(I22="M",0,I22)-IF(I27="M",0,I27)</f>
        <v>0</v>
      </c>
      <c r="J65" s="346">
        <f aca="true" t="shared" si="4" ref="J65:R65">IF(J12="M",0,J12)-IF(J13="M",0,J13)-IF(J14="M",0,J14)-IF(J15="M",0,J15)-IF(J22="M",0,J22)-IF(J27="M",0,J27)</f>
        <v>1.8189894035458565E-12</v>
      </c>
      <c r="K65" s="346">
        <f t="shared" si="4"/>
        <v>0</v>
      </c>
      <c r="L65" s="346">
        <f t="shared" si="4"/>
        <v>0</v>
      </c>
      <c r="M65" s="346">
        <f t="shared" si="4"/>
        <v>0</v>
      </c>
      <c r="N65" s="346">
        <f t="shared" si="4"/>
        <v>0</v>
      </c>
      <c r="O65" s="346">
        <f t="shared" si="4"/>
        <v>0</v>
      </c>
      <c r="P65" s="346">
        <f t="shared" si="4"/>
        <v>-5.9117155615240335E-12</v>
      </c>
      <c r="Q65" s="346">
        <f t="shared" si="4"/>
        <v>0</v>
      </c>
      <c r="R65" s="346">
        <f t="shared" si="4"/>
        <v>2.3874235921539366E-12</v>
      </c>
      <c r="S65" s="302"/>
      <c r="T65" s="231"/>
      <c r="U65" s="301"/>
    </row>
    <row r="66" spans="1:21" s="270" customFormat="1" ht="15.75">
      <c r="A66" s="31"/>
      <c r="B66" s="208"/>
      <c r="C66" s="136" t="s">
        <v>532</v>
      </c>
      <c r="D66" s="346">
        <f>IF(D15="M",0,D15)-IF(D18="M",0,D18)-IF(D19="M",0,D19)</f>
        <v>0</v>
      </c>
      <c r="E66" s="346">
        <f>IF(E15="M",0,E15)-IF(E18="M",0,E18)-IF(E19="M",0,E19)</f>
        <v>0</v>
      </c>
      <c r="F66" s="346">
        <f>IF(F15="M",0,F15)-IF(F18="M",0,F18)-IF(F19="M",0,F19)</f>
        <v>0</v>
      </c>
      <c r="G66" s="346">
        <f>IF(G15="M",0,G15)-IF(G18="M",0,G18)-IF(G19="M",0,G19)</f>
        <v>0</v>
      </c>
      <c r="H66" s="346">
        <f>IF(H15="M",0,H15)-IF(H18="M",0,H18)-IF(H19="M",0,H19)</f>
        <v>0</v>
      </c>
      <c r="I66" s="346">
        <f>IF(I15="M",0,I15)-IF(I18="M",0,I18)-IF(I19="M",0,I19)</f>
        <v>0</v>
      </c>
      <c r="J66" s="346">
        <f aca="true" t="shared" si="5" ref="J66:R66">IF(J15="M",0,J15)-IF(J18="M",0,J18)-IF(J19="M",0,J19)</f>
        <v>0</v>
      </c>
      <c r="K66" s="346">
        <f t="shared" si="5"/>
        <v>0</v>
      </c>
      <c r="L66" s="346">
        <f t="shared" si="5"/>
        <v>-3.126388037344441E-13</v>
      </c>
      <c r="M66" s="346">
        <f t="shared" si="5"/>
        <v>0</v>
      </c>
      <c r="N66" s="346">
        <f t="shared" si="5"/>
        <v>0</v>
      </c>
      <c r="O66" s="346">
        <f t="shared" si="5"/>
        <v>0</v>
      </c>
      <c r="P66" s="346">
        <f t="shared" si="5"/>
        <v>0</v>
      </c>
      <c r="Q66" s="346">
        <f t="shared" si="5"/>
        <v>0</v>
      </c>
      <c r="R66" s="346">
        <f t="shared" si="5"/>
        <v>0</v>
      </c>
      <c r="S66" s="302"/>
      <c r="T66" s="231"/>
      <c r="U66" s="301"/>
    </row>
    <row r="67" spans="1:21" s="270" customFormat="1" ht="15.75">
      <c r="A67" s="31"/>
      <c r="B67" s="208"/>
      <c r="C67" s="202" t="s">
        <v>533</v>
      </c>
      <c r="D67" s="346">
        <f>IF(D15="M",0,D15)-IF(D16="M",0,D16)-IF(D17="M",0,D17)</f>
        <v>0</v>
      </c>
      <c r="E67" s="346">
        <f>IF(E15="M",0,E15)-IF(E16="M",0,E16)-IF(E17="M",0,E17)</f>
        <v>0</v>
      </c>
      <c r="F67" s="346">
        <f>IF(F15="M",0,F15)-IF(F16="M",0,F16)-IF(F17="M",0,F17)</f>
        <v>0</v>
      </c>
      <c r="G67" s="346">
        <f>IF(G15="M",0,G15)-IF(G16="M",0,G16)-IF(G17="M",0,G17)</f>
        <v>0</v>
      </c>
      <c r="H67" s="346">
        <f>IF(H15="M",0,H15)-IF(H16="M",0,H16)-IF(H17="M",0,H17)</f>
        <v>0</v>
      </c>
      <c r="I67" s="346">
        <f>IF(I15="M",0,I15)-IF(I16="M",0,I16)-IF(I17="M",0,I17)</f>
        <v>0</v>
      </c>
      <c r="J67" s="346">
        <f aca="true" t="shared" si="6" ref="J67:R67">IF(J15="M",0,J15)-IF(J16="M",0,J16)-IF(J17="M",0,J17)</f>
        <v>0</v>
      </c>
      <c r="K67" s="346">
        <f t="shared" si="6"/>
        <v>0</v>
      </c>
      <c r="L67" s="346">
        <f t="shared" si="6"/>
        <v>0</v>
      </c>
      <c r="M67" s="346">
        <f t="shared" si="6"/>
        <v>0</v>
      </c>
      <c r="N67" s="346">
        <f t="shared" si="6"/>
        <v>0</v>
      </c>
      <c r="O67" s="346">
        <f t="shared" si="6"/>
        <v>0</v>
      </c>
      <c r="P67" s="346">
        <f t="shared" si="6"/>
        <v>0</v>
      </c>
      <c r="Q67" s="346">
        <f t="shared" si="6"/>
        <v>0</v>
      </c>
      <c r="R67" s="346">
        <f t="shared" si="6"/>
        <v>0</v>
      </c>
      <c r="S67" s="302"/>
      <c r="T67" s="231"/>
      <c r="U67" s="301"/>
    </row>
    <row r="68" spans="1:21" s="270" customFormat="1" ht="15.75">
      <c r="A68" s="31"/>
      <c r="B68" s="208"/>
      <c r="C68" s="202" t="s">
        <v>534</v>
      </c>
      <c r="D68" s="346">
        <f>IF(D19="M",0,D19)-IF(D20="M",0,D20)-IF(D21="M",0,D21)</f>
        <v>0</v>
      </c>
      <c r="E68" s="346">
        <f>IF(E19="M",0,E19)-IF(E20="M",0,E20)-IF(E21="M",0,E21)</f>
        <v>0</v>
      </c>
      <c r="F68" s="346">
        <f>IF(F19="M",0,F19)-IF(F20="M",0,F20)-IF(F21="M",0,F21)</f>
        <v>0</v>
      </c>
      <c r="G68" s="346">
        <f>IF(G19="M",0,G19)-IF(G20="M",0,G20)-IF(G21="M",0,G21)</f>
        <v>0</v>
      </c>
      <c r="H68" s="346">
        <f>IF(H19="M",0,H19)-IF(H20="M",0,H20)-IF(H21="M",0,H21)</f>
        <v>0</v>
      </c>
      <c r="I68" s="346">
        <f>IF(I19="M",0,I19)-IF(I20="M",0,I20)-IF(I21="M",0,I21)</f>
        <v>0</v>
      </c>
      <c r="J68" s="346">
        <f aca="true" t="shared" si="7" ref="J68:R68">IF(J19="M",0,J19)-IF(J20="M",0,J20)-IF(J21="M",0,J21)</f>
        <v>0</v>
      </c>
      <c r="K68" s="346">
        <f t="shared" si="7"/>
        <v>0</v>
      </c>
      <c r="L68" s="346">
        <f t="shared" si="7"/>
        <v>0</v>
      </c>
      <c r="M68" s="346">
        <f t="shared" si="7"/>
        <v>0</v>
      </c>
      <c r="N68" s="346">
        <f t="shared" si="7"/>
        <v>0</v>
      </c>
      <c r="O68" s="346">
        <f t="shared" si="7"/>
        <v>0</v>
      </c>
      <c r="P68" s="346">
        <f t="shared" si="7"/>
        <v>0</v>
      </c>
      <c r="Q68" s="346">
        <f t="shared" si="7"/>
        <v>0</v>
      </c>
      <c r="R68" s="346">
        <f t="shared" si="7"/>
        <v>0</v>
      </c>
      <c r="S68" s="302"/>
      <c r="T68" s="231"/>
      <c r="U68" s="301"/>
    </row>
    <row r="69" spans="1:21" s="270" customFormat="1" ht="15.75">
      <c r="A69" s="31"/>
      <c r="B69" s="208"/>
      <c r="C69" s="202" t="s">
        <v>535</v>
      </c>
      <c r="D69" s="346">
        <f>IF(D22="M",0,D22)-IF(D23="M",0,D23)-IF(D24="M",0,D24)</f>
        <v>0</v>
      </c>
      <c r="E69" s="346">
        <f>IF(E22="M",0,E22)-IF(E23="M",0,E23)-IF(E24="M",0,E24)</f>
        <v>0</v>
      </c>
      <c r="F69" s="346">
        <f>IF(F22="M",0,F22)-IF(F23="M",0,F23)-IF(F24="M",0,F24)</f>
        <v>0</v>
      </c>
      <c r="G69" s="346">
        <f>IF(G22="M",0,G22)-IF(G23="M",0,G23)-IF(G24="M",0,G24)</f>
        <v>0</v>
      </c>
      <c r="H69" s="346">
        <f>IF(H22="M",0,H22)-IF(H23="M",0,H23)-IF(H24="M",0,H24)</f>
        <v>0</v>
      </c>
      <c r="I69" s="346">
        <f>IF(I22="M",0,I22)-IF(I23="M",0,I23)-IF(I24="M",0,I24)</f>
        <v>0</v>
      </c>
      <c r="J69" s="346">
        <f aca="true" t="shared" si="8" ref="J69:R69">IF(J22="M",0,J22)-IF(J23="M",0,J23)-IF(J24="M",0,J24)</f>
        <v>0</v>
      </c>
      <c r="K69" s="346">
        <f t="shared" si="8"/>
        <v>0</v>
      </c>
      <c r="L69" s="346">
        <f t="shared" si="8"/>
        <v>0</v>
      </c>
      <c r="M69" s="346">
        <f t="shared" si="8"/>
        <v>0</v>
      </c>
      <c r="N69" s="346">
        <f t="shared" si="8"/>
        <v>0</v>
      </c>
      <c r="O69" s="346">
        <f t="shared" si="8"/>
        <v>0</v>
      </c>
      <c r="P69" s="346">
        <f t="shared" si="8"/>
        <v>0</v>
      </c>
      <c r="Q69" s="346">
        <f t="shared" si="8"/>
        <v>0</v>
      </c>
      <c r="R69" s="346">
        <f t="shared" si="8"/>
        <v>0</v>
      </c>
      <c r="S69" s="302"/>
      <c r="T69" s="231"/>
      <c r="U69" s="301"/>
    </row>
    <row r="70" spans="1:21" s="270" customFormat="1" ht="15.75">
      <c r="A70" s="31"/>
      <c r="B70" s="208"/>
      <c r="C70" s="202" t="s">
        <v>536</v>
      </c>
      <c r="D70" s="346">
        <f>IF(D24="M",0,D24)-IF(D25="M",0,D25)-IF(D26="M",0,D26)</f>
        <v>0</v>
      </c>
      <c r="E70" s="346">
        <f>IF(E24="M",0,E24)-IF(E25="M",0,E25)-IF(E26="M",0,E26)</f>
        <v>0</v>
      </c>
      <c r="F70" s="346">
        <f>IF(F24="M",0,F24)-IF(F25="M",0,F25)-IF(F26="M",0,F26)</f>
        <v>0</v>
      </c>
      <c r="G70" s="346">
        <f>IF(G24="M",0,G24)-IF(G25="M",0,G25)-IF(G26="M",0,G26)</f>
        <v>0</v>
      </c>
      <c r="H70" s="346">
        <f>IF(H24="M",0,H24)-IF(H25="M",0,H25)-IF(H26="M",0,H26)</f>
        <v>0</v>
      </c>
      <c r="I70" s="346">
        <f>IF(I24="M",0,I24)-IF(I25="M",0,I25)-IF(I26="M",0,I26)</f>
        <v>0</v>
      </c>
      <c r="J70" s="346">
        <f aca="true" t="shared" si="9" ref="J70:R70">IF(J24="M",0,J24)-IF(J25="M",0,J25)-IF(J26="M",0,J26)</f>
        <v>0</v>
      </c>
      <c r="K70" s="346">
        <f t="shared" si="9"/>
        <v>0</v>
      </c>
      <c r="L70" s="346">
        <f t="shared" si="9"/>
        <v>0</v>
      </c>
      <c r="M70" s="346">
        <f t="shared" si="9"/>
        <v>0</v>
      </c>
      <c r="N70" s="346">
        <f t="shared" si="9"/>
        <v>0</v>
      </c>
      <c r="O70" s="346">
        <f t="shared" si="9"/>
        <v>0</v>
      </c>
      <c r="P70" s="346">
        <f t="shared" si="9"/>
        <v>0</v>
      </c>
      <c r="Q70" s="346">
        <f t="shared" si="9"/>
        <v>0</v>
      </c>
      <c r="R70" s="346">
        <f t="shared" si="9"/>
        <v>0</v>
      </c>
      <c r="S70" s="302"/>
      <c r="T70" s="231"/>
      <c r="U70" s="301"/>
    </row>
    <row r="71" spans="1:21" s="270" customFormat="1" ht="23.25">
      <c r="A71" s="31"/>
      <c r="B71" s="208"/>
      <c r="C71" s="202" t="s">
        <v>562</v>
      </c>
      <c r="D71" s="346">
        <f>IF(D29="M",0,D29)-IF(D30="M",0,D30)-IF(D31="M",0,D31)-IF(D33="M",0,D33)-IF(D34="M",0,D34)-IF(D36="M",0,D36)-IF(D38="M",0,D38)-IF(D39="M",0,D39)-IF(D40="M",0,D40)</f>
        <v>0</v>
      </c>
      <c r="E71" s="346">
        <f>IF(E29="M",0,E29)-IF(E30="M",0,E30)-IF(E31="M",0,E31)-IF(E33="M",0,E33)-IF(E34="M",0,E34)-IF(E36="M",0,E36)-IF(E38="M",0,E38)-IF(E39="M",0,E39)-IF(E40="M",0,E40)</f>
        <v>0</v>
      </c>
      <c r="F71" s="346">
        <f>IF(F29="M",0,F29)-IF(F30="M",0,F30)-IF(F31="M",0,F31)-IF(F33="M",0,F33)-IF(F34="M",0,F34)-IF(F36="M",0,F36)-IF(F38="M",0,F38)-IF(F39="M",0,F39)-IF(F40="M",0,F40)</f>
        <v>0</v>
      </c>
      <c r="G71" s="346">
        <f>IF(G29="M",0,G29)-IF(G30="M",0,G30)-IF(G31="M",0,G31)-IF(G33="M",0,G33)-IF(G34="M",0,G34)-IF(G36="M",0,G36)-IF(G38="M",0,G38)-IF(G39="M",0,G39)-IF(G40="M",0,G40)</f>
        <v>0</v>
      </c>
      <c r="H71" s="346">
        <f>IF(H29="M",0,H29)-IF(H30="M",0,H30)-IF(H31="M",0,H31)-IF(H33="M",0,H33)-IF(H34="M",0,H34)-IF(H36="M",0,H36)-IF(H38="M",0,H38)-IF(H39="M",0,H39)-IF(H40="M",0,H40)</f>
        <v>-4.263256414560601E-14</v>
      </c>
      <c r="I71" s="346">
        <f>IF(I29="M",0,I29)-IF(I30="M",0,I30)-IF(I31="M",0,I31)-IF(I33="M",0,I33)-IF(I34="M",0,I34)-IF(I36="M",0,I36)-IF(I38="M",0,I38)-IF(I39="M",0,I39)-IF(I40="M",0,I40)</f>
        <v>-1.8189894035458565E-12</v>
      </c>
      <c r="J71" s="346">
        <f aca="true" t="shared" si="10" ref="J71:R71">IF(J29="M",0,J29)-IF(J30="M",0,J30)-IF(J31="M",0,J31)-IF(J33="M",0,J33)-IF(J34="M",0,J34)-IF(J36="M",0,J36)-IF(J38="M",0,J38)-IF(J39="M",0,J39)-IF(J40="M",0,J40)</f>
        <v>0</v>
      </c>
      <c r="K71" s="346">
        <f t="shared" si="10"/>
        <v>0</v>
      </c>
      <c r="L71" s="346">
        <f t="shared" si="10"/>
        <v>0</v>
      </c>
      <c r="M71" s="346">
        <f t="shared" si="10"/>
        <v>0</v>
      </c>
      <c r="N71" s="346">
        <f t="shared" si="10"/>
        <v>0</v>
      </c>
      <c r="O71" s="346">
        <f t="shared" si="10"/>
        <v>0</v>
      </c>
      <c r="P71" s="346">
        <f t="shared" si="10"/>
        <v>-3.410605131648481E-12</v>
      </c>
      <c r="Q71" s="346">
        <f t="shared" si="10"/>
        <v>0</v>
      </c>
      <c r="R71" s="346">
        <f t="shared" si="10"/>
        <v>0</v>
      </c>
      <c r="S71" s="302"/>
      <c r="T71" s="231"/>
      <c r="U71" s="301"/>
    </row>
    <row r="72" spans="1:20" s="270" customFormat="1" ht="15.75">
      <c r="A72" s="31"/>
      <c r="B72" s="208"/>
      <c r="C72" s="202" t="s">
        <v>537</v>
      </c>
      <c r="D72" s="346">
        <f>IF(D42="M",0,D42)-IF(D43="M",0,D43)-IF(D44="M",0,D44)</f>
        <v>0</v>
      </c>
      <c r="E72" s="346">
        <f>IF(E42="M",0,E42)-IF(E43="M",0,E43)-IF(E44="M",0,E44)</f>
        <v>0</v>
      </c>
      <c r="F72" s="346">
        <f>IF(F42="M",0,F42)-IF(F43="M",0,F43)-IF(F44="M",0,F44)</f>
        <v>0</v>
      </c>
      <c r="G72" s="346">
        <f>IF(G42="M",0,G42)-IF(G43="M",0,G43)-IF(G44="M",0,G44)</f>
        <v>0</v>
      </c>
      <c r="H72" s="346">
        <f>IF(H42="M",0,H42)-IF(H43="M",0,H43)-IF(H44="M",0,H44)</f>
        <v>0</v>
      </c>
      <c r="I72" s="346">
        <f>IF(I42="M",0,I42)-IF(I43="M",0,I43)-IF(I44="M",0,I44)</f>
        <v>0</v>
      </c>
      <c r="J72" s="346">
        <f aca="true" t="shared" si="11" ref="J72:R72">IF(J42="M",0,J42)-IF(J43="M",0,J43)-IF(J44="M",0,J44)</f>
        <v>0</v>
      </c>
      <c r="K72" s="346">
        <f t="shared" si="11"/>
        <v>0</v>
      </c>
      <c r="L72" s="346">
        <f t="shared" si="11"/>
        <v>0</v>
      </c>
      <c r="M72" s="346">
        <f t="shared" si="11"/>
        <v>0</v>
      </c>
      <c r="N72" s="346">
        <f t="shared" si="11"/>
        <v>0</v>
      </c>
      <c r="O72" s="346">
        <f t="shared" si="11"/>
        <v>0</v>
      </c>
      <c r="P72" s="346">
        <f t="shared" si="11"/>
        <v>0</v>
      </c>
      <c r="Q72" s="346">
        <f t="shared" si="11"/>
        <v>0</v>
      </c>
      <c r="R72" s="346">
        <f t="shared" si="11"/>
        <v>0</v>
      </c>
      <c r="S72" s="245"/>
      <c r="T72" s="231"/>
    </row>
    <row r="73" spans="1:20" s="270" customFormat="1" ht="15.75">
      <c r="A73" s="31"/>
      <c r="B73" s="208"/>
      <c r="C73" s="202" t="s">
        <v>538</v>
      </c>
      <c r="D73" s="346">
        <f>IF(D49="M",0,D49)-IF(D50="M",0,D50)+IF(D51="M",0,D51)</f>
        <v>0</v>
      </c>
      <c r="E73" s="346">
        <f>IF(E49="M",0,E49)-IF(E50="M",0,E50)+IF(E51="M",0,E51)</f>
        <v>0</v>
      </c>
      <c r="F73" s="346">
        <f>IF(F49="M",0,F49)-IF(F50="M",0,F50)+IF(F51="M",0,F51)</f>
        <v>0</v>
      </c>
      <c r="G73" s="346">
        <f>IF(G49="M",0,G49)-IF(G50="M",0,G50)+IF(G51="M",0,G51)</f>
        <v>0</v>
      </c>
      <c r="H73" s="346">
        <f>IF(H49="M",0,H49)-IF(H50="M",0,H50)+IF(H51="M",0,H51)</f>
        <v>0</v>
      </c>
      <c r="I73" s="346">
        <f>IF(I49="M",0,I49)-IF(I50="M",0,I50)+IF(I51="M",0,I51)</f>
        <v>0</v>
      </c>
      <c r="J73" s="346">
        <f aca="true" t="shared" si="12" ref="J73:R73">IF(J49="M",0,J49)-IF(J50="M",0,J50)+IF(J51="M",0,J51)</f>
        <v>0</v>
      </c>
      <c r="K73" s="346">
        <f t="shared" si="12"/>
        <v>0</v>
      </c>
      <c r="L73" s="346">
        <f t="shared" si="12"/>
        <v>0</v>
      </c>
      <c r="M73" s="346">
        <f t="shared" si="12"/>
        <v>0</v>
      </c>
      <c r="N73" s="346">
        <f t="shared" si="12"/>
        <v>0</v>
      </c>
      <c r="O73" s="346">
        <f t="shared" si="12"/>
        <v>0</v>
      </c>
      <c r="P73" s="346">
        <f t="shared" si="12"/>
        <v>0</v>
      </c>
      <c r="Q73" s="346">
        <f t="shared" si="12"/>
        <v>0</v>
      </c>
      <c r="R73" s="346">
        <f t="shared" si="12"/>
        <v>0</v>
      </c>
      <c r="S73" s="245"/>
      <c r="T73" s="231"/>
    </row>
    <row r="74" spans="1:20" s="270" customFormat="1" ht="15.75">
      <c r="A74" s="31"/>
      <c r="B74" s="204" t="s">
        <v>463</v>
      </c>
      <c r="C74" s="209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245"/>
      <c r="T74" s="231"/>
    </row>
    <row r="75" spans="1:20" s="270" customFormat="1" ht="15.75">
      <c r="A75" s="31"/>
      <c r="B75" s="210"/>
      <c r="C75" s="206" t="s">
        <v>539</v>
      </c>
      <c r="D75" s="345">
        <f>IF('Table 1'!E13="M",0,'Table 1'!E13)+IF(D10="M",0,D10)</f>
        <v>0</v>
      </c>
      <c r="E75" s="345">
        <f>IF('Table 1'!F13="M",0,'Table 1'!F13)+IF(E10="M",0,E10)</f>
        <v>0</v>
      </c>
      <c r="F75" s="345">
        <f>IF('Table 1'!G13="M",0,'Table 1'!G13)+IF(F10="M",0,F10)</f>
        <v>0</v>
      </c>
      <c r="G75" s="345">
        <f>IF('Table 1'!H13="M",0,'Table 1'!H13)+IF(G10="M",0,G10)</f>
        <v>0</v>
      </c>
      <c r="H75" s="345">
        <f>IF('Table 1'!I13="M",0,'Table 1'!I13)+IF(H10="M",0,H10)</f>
        <v>0</v>
      </c>
      <c r="I75" s="345">
        <f>IF('Table 1'!J13="M",0,'Table 1'!J13)+IF(I10="M",0,I10)</f>
        <v>0</v>
      </c>
      <c r="J75" s="345">
        <f>IF('Table 1'!K13="M",0,'Table 1'!K13)+IF(J10="M",0,J10)</f>
        <v>0</v>
      </c>
      <c r="K75" s="345">
        <f>IF('Table 1'!L13="M",0,'Table 1'!L13)+IF(K10="M",0,K10)</f>
        <v>0</v>
      </c>
      <c r="L75" s="345">
        <f>IF('Table 1'!M13="M",0,'Table 1'!M13)+IF(L10="M",0,L10)</f>
        <v>0</v>
      </c>
      <c r="M75" s="345">
        <f>IF('Table 1'!N13="M",0,'Table 1'!N13)+IF(M10="M",0,M10)</f>
        <v>0</v>
      </c>
      <c r="N75" s="345">
        <f>IF('Table 1'!O13="M",0,'Table 1'!O13)+IF(N10="M",0,N10)</f>
        <v>0</v>
      </c>
      <c r="O75" s="345">
        <f>IF('Table 1'!P13="M",0,'Table 1'!P13)+IF(O10="M",0,O10)</f>
        <v>0</v>
      </c>
      <c r="P75" s="345">
        <f>IF('Table 1'!Q13="M",0,'Table 1'!Q13)+IF(P10="M",0,P10)</f>
        <v>0</v>
      </c>
      <c r="Q75" s="345">
        <f>IF('Table 1'!R13="M",0,'Table 1'!R13)+IF(Q10="M",0,Q10)</f>
        <v>0</v>
      </c>
      <c r="R75" s="345">
        <f>IF('Table 1'!S13="M",0,'Table 1'!S13)+IF(R10="M",0,R10)</f>
        <v>0</v>
      </c>
      <c r="S75" s="279"/>
      <c r="T75" s="280"/>
    </row>
  </sheetData>
  <sheetProtection password="CA3F" sheet="1" objects="1" scenarios="1" formatColumns="0" formatRows="0"/>
  <mergeCells count="2">
    <mergeCell ref="D62:R62"/>
    <mergeCell ref="D6:R6"/>
  </mergeCells>
  <conditionalFormatting sqref="D62:O62 R62">
    <cfRule type="cellIs" priority="3" dxfId="31" operator="notEqual" stopIfTrue="1">
      <formula>"OK - Table 3D is fully completed"</formula>
    </cfRule>
  </conditionalFormatting>
  <conditionalFormatting sqref="P62">
    <cfRule type="cellIs" priority="2" dxfId="31" operator="notEqual" stopIfTrue="1">
      <formula>"OK - Table 3D is fully completed"</formula>
    </cfRule>
  </conditionalFormatting>
  <conditionalFormatting sqref="Q62">
    <cfRule type="cellIs" priority="1" dxfId="31" operator="notEqual" stopIfTrue="1">
      <formula>"OK - Table 3D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5"/>
  <sheetViews>
    <sheetView showGridLines="0" defaultGridColor="0" zoomScale="80" zoomScaleNormal="80" zoomScalePageLayoutView="0" colorId="22" workbookViewId="0" topLeftCell="B1">
      <pane xSplit="2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9.77734375" defaultRowHeight="15"/>
  <cols>
    <col min="1" max="1" width="36.10546875" style="234" hidden="1" customWidth="1"/>
    <col min="2" max="2" width="3.77734375" style="151" customWidth="1"/>
    <col min="3" max="3" width="62.4453125" style="274" customWidth="1"/>
    <col min="4" max="13" width="12.4453125" style="151" customWidth="1"/>
    <col min="14" max="18" width="12.3359375" style="151" customWidth="1"/>
    <col min="19" max="19" width="60.996093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9.75" customHeight="1">
      <c r="A1" s="37"/>
      <c r="B1" s="37"/>
      <c r="C1" s="110"/>
      <c r="D1" s="39"/>
      <c r="E1" s="39"/>
      <c r="F1" s="39"/>
      <c r="G1" s="39"/>
      <c r="H1" s="39"/>
      <c r="I1" s="39"/>
      <c r="J1" s="39"/>
      <c r="K1" s="111"/>
      <c r="L1" s="111"/>
      <c r="M1" s="111"/>
      <c r="N1" s="111"/>
      <c r="O1" s="111"/>
      <c r="P1" s="111"/>
      <c r="Q1" s="111"/>
      <c r="R1" s="111"/>
      <c r="S1" s="283"/>
      <c r="T1" s="283"/>
      <c r="V1" s="221"/>
      <c r="W1" s="429" t="str">
        <f>'Cover page'!$N$1</f>
        <v>Apr.2014</v>
      </c>
    </row>
    <row r="2" spans="1:22" ht="18">
      <c r="A2" s="35"/>
      <c r="B2" s="112" t="s">
        <v>43</v>
      </c>
      <c r="C2" s="46" t="s">
        <v>80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V2" s="221"/>
    </row>
    <row r="3" spans="1:22" ht="18">
      <c r="A3" s="35"/>
      <c r="B3" s="112"/>
      <c r="C3" s="46" t="s">
        <v>81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V3" s="221"/>
    </row>
    <row r="4" spans="1:22" ht="16.5" thickBot="1">
      <c r="A4" s="35"/>
      <c r="B4" s="112"/>
      <c r="C4" s="52"/>
      <c r="D4" s="36"/>
      <c r="E4" s="36"/>
      <c r="F4" s="36"/>
      <c r="G4" s="36"/>
      <c r="H4" s="36"/>
      <c r="I4" s="36"/>
      <c r="J4" s="36"/>
      <c r="K4" s="24"/>
      <c r="L4" s="24"/>
      <c r="M4" s="24"/>
      <c r="N4" s="24"/>
      <c r="O4" s="24"/>
      <c r="P4" s="24"/>
      <c r="Q4" s="24"/>
      <c r="R4" s="24"/>
      <c r="V4" s="221"/>
    </row>
    <row r="5" spans="1:22" ht="16.5" thickTop="1">
      <c r="A5" s="113"/>
      <c r="B5" s="114"/>
      <c r="C5" s="48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8"/>
      <c r="R5" s="28"/>
      <c r="S5" s="255"/>
      <c r="T5" s="256"/>
      <c r="V5" s="221"/>
    </row>
    <row r="6" spans="1:20" ht="15.75">
      <c r="A6" s="115"/>
      <c r="B6" s="61"/>
      <c r="C6" s="237" t="str">
        <f>'Cover page'!E13</f>
        <v>Member state: Hungary</v>
      </c>
      <c r="D6" s="437" t="s">
        <v>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258"/>
      <c r="T6" s="266"/>
    </row>
    <row r="7" spans="1:20" ht="15.75">
      <c r="A7" s="115"/>
      <c r="B7" s="61"/>
      <c r="C7" s="238" t="s">
        <v>577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9">
        <f>'Table 1'!R5</f>
        <v>2008</v>
      </c>
      <c r="R7" s="29">
        <f>'Table 1'!S5</f>
        <v>2009</v>
      </c>
      <c r="S7" s="260"/>
      <c r="T7" s="266"/>
    </row>
    <row r="8" spans="1:20" ht="15.75">
      <c r="A8" s="115"/>
      <c r="B8" s="61"/>
      <c r="C8" s="237" t="str">
        <f>'Cover page'!E14</f>
        <v>Date: 09/04/2014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5"/>
      <c r="S8" s="281"/>
      <c r="T8" s="266"/>
    </row>
    <row r="9" spans="1:20" ht="10.5" customHeight="1" thickBot="1">
      <c r="A9" s="115"/>
      <c r="B9" s="61"/>
      <c r="C9" s="5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30"/>
      <c r="R9" s="130"/>
      <c r="S9" s="293"/>
      <c r="T9" s="266"/>
    </row>
    <row r="10" spans="1:20" ht="17.25" thickBot="1" thickTop="1">
      <c r="A10" s="102" t="s">
        <v>383</v>
      </c>
      <c r="B10" s="61"/>
      <c r="C10" s="116" t="s">
        <v>113</v>
      </c>
      <c r="D10" s="354">
        <v>-114</v>
      </c>
      <c r="E10" s="354">
        <v>-41592</v>
      </c>
      <c r="F10" s="354">
        <v>-8720</v>
      </c>
      <c r="G10" s="354">
        <v>35422</v>
      </c>
      <c r="H10" s="354">
        <v>18781</v>
      </c>
      <c r="I10" s="354">
        <v>14537.002999999924</v>
      </c>
      <c r="J10" s="354">
        <v>-70489.00000000003</v>
      </c>
      <c r="K10" s="354">
        <v>51352</v>
      </c>
      <c r="L10" s="354">
        <v>241855</v>
      </c>
      <c r="M10" s="354">
        <v>61672</v>
      </c>
      <c r="N10" s="354">
        <v>37323</v>
      </c>
      <c r="O10" s="354">
        <v>-376953</v>
      </c>
      <c r="P10" s="354">
        <v>-177173</v>
      </c>
      <c r="Q10" s="354">
        <v>80496</v>
      </c>
      <c r="R10" s="376">
        <v>109919</v>
      </c>
      <c r="S10" s="145"/>
      <c r="T10" s="266"/>
    </row>
    <row r="11" spans="1:20" ht="6" customHeight="1" thickTop="1">
      <c r="A11" s="99"/>
      <c r="B11" s="61"/>
      <c r="C11" s="355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148"/>
      <c r="T11" s="266"/>
    </row>
    <row r="12" spans="1:20" s="232" customFormat="1" ht="16.5" customHeight="1">
      <c r="A12" s="102" t="s">
        <v>384</v>
      </c>
      <c r="B12" s="117"/>
      <c r="C12" s="323" t="s">
        <v>141</v>
      </c>
      <c r="D12" s="357">
        <f>IF(AND(D13="M",D14="M",D15="M",D22="M",D27="M"),"M",D13+D14+D15+D22+D27)</f>
        <v>15605</v>
      </c>
      <c r="E12" s="357">
        <f>IF(AND(E13="M",E14="M",E15="M",E22="M",E27="M"),"M",E13+E14+E15+E22+E27)</f>
        <v>12229.999999999998</v>
      </c>
      <c r="F12" s="357">
        <f>IF(AND(F13="M",F14="M",F15="M",F22="M",F27="M"),"M",F13+F14+F15+F22+F27)</f>
        <v>37759</v>
      </c>
      <c r="G12" s="357">
        <f>IF(AND(G13="M",G14="M",G15="M",G22="M",G27="M"),"M",G13+G14+G15+G22+G27)</f>
        <v>1761</v>
      </c>
      <c r="H12" s="357">
        <f>IF(AND(H13="M",H14="M",H15="M",H22="M",H27="M"),"M",H13+H14+H15+H22+H27)</f>
        <v>-69594</v>
      </c>
      <c r="I12" s="357">
        <f>IF(AND(I13="M",I14="M",I15="M",I22="M",I27="M"),"M",I13+I14+I15+I22+I27)</f>
        <v>22687.999999999993</v>
      </c>
      <c r="J12" s="357">
        <f aca="true" t="shared" si="0" ref="J12:R12">IF(AND(J13="M",J14="M",J15="M",J22="M",J27="M"),"M",J13+J14+J15+J22+J27)</f>
        <v>16810.999999999996</v>
      </c>
      <c r="K12" s="357">
        <f t="shared" si="0"/>
        <v>37249</v>
      </c>
      <c r="L12" s="357">
        <f t="shared" si="0"/>
        <v>13201.999999999993</v>
      </c>
      <c r="M12" s="357">
        <f t="shared" si="0"/>
        <v>21336.999999999993</v>
      </c>
      <c r="N12" s="357">
        <f t="shared" si="0"/>
        <v>-6762.000000000004</v>
      </c>
      <c r="O12" s="357">
        <f t="shared" si="0"/>
        <v>49764</v>
      </c>
      <c r="P12" s="357">
        <f t="shared" si="0"/>
        <v>58883.00000000001</v>
      </c>
      <c r="Q12" s="357">
        <f t="shared" si="0"/>
        <v>-19200.000000000007</v>
      </c>
      <c r="R12" s="357">
        <f t="shared" si="0"/>
        <v>-36916</v>
      </c>
      <c r="S12" s="377"/>
      <c r="T12" s="294"/>
    </row>
    <row r="13" spans="1:20" s="232" customFormat="1" ht="16.5" customHeight="1">
      <c r="A13" s="102" t="s">
        <v>385</v>
      </c>
      <c r="B13" s="118"/>
      <c r="C13" s="324" t="s">
        <v>85</v>
      </c>
      <c r="D13" s="329">
        <v>1460</v>
      </c>
      <c r="E13" s="329">
        <v>384.0000000000001</v>
      </c>
      <c r="F13" s="329">
        <v>2776.000000000001</v>
      </c>
      <c r="G13" s="329">
        <v>-7476</v>
      </c>
      <c r="H13" s="329">
        <v>4.0000000000000036</v>
      </c>
      <c r="I13" s="329">
        <v>-158</v>
      </c>
      <c r="J13" s="329">
        <v>0</v>
      </c>
      <c r="K13" s="329">
        <v>-1.0000000000000009</v>
      </c>
      <c r="L13" s="329">
        <v>4579.000000000001</v>
      </c>
      <c r="M13" s="329">
        <v>1099</v>
      </c>
      <c r="N13" s="329">
        <v>-1843</v>
      </c>
      <c r="O13" s="329">
        <v>5846</v>
      </c>
      <c r="P13" s="329">
        <v>39772.00000000001</v>
      </c>
      <c r="Q13" s="329">
        <v>-9617.000000000004</v>
      </c>
      <c r="R13" s="329">
        <v>-21729</v>
      </c>
      <c r="S13" s="377"/>
      <c r="T13" s="294"/>
    </row>
    <row r="14" spans="1:20" s="232" customFormat="1" ht="16.5" customHeight="1">
      <c r="A14" s="102" t="s">
        <v>386</v>
      </c>
      <c r="B14" s="118"/>
      <c r="C14" s="324" t="s">
        <v>94</v>
      </c>
      <c r="D14" s="329">
        <v>-5682</v>
      </c>
      <c r="E14" s="329">
        <v>-1601.9999999999998</v>
      </c>
      <c r="F14" s="329">
        <v>-598.0000000000001</v>
      </c>
      <c r="G14" s="329">
        <v>-2001.0000000000002</v>
      </c>
      <c r="H14" s="329">
        <v>-7569.000000000001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329">
        <v>0</v>
      </c>
      <c r="R14" s="329">
        <v>0</v>
      </c>
      <c r="S14" s="377"/>
      <c r="T14" s="294"/>
    </row>
    <row r="15" spans="1:20" s="232" customFormat="1" ht="16.5" customHeight="1">
      <c r="A15" s="102" t="s">
        <v>387</v>
      </c>
      <c r="B15" s="118"/>
      <c r="C15" s="324" t="s">
        <v>44</v>
      </c>
      <c r="D15" s="329">
        <v>25</v>
      </c>
      <c r="E15" s="329">
        <v>60</v>
      </c>
      <c r="F15" s="329">
        <v>18.000000000000004</v>
      </c>
      <c r="G15" s="329">
        <v>52</v>
      </c>
      <c r="H15" s="329">
        <v>40.999999999999986</v>
      </c>
      <c r="I15" s="329">
        <v>65</v>
      </c>
      <c r="J15" s="329">
        <v>167.99999999999997</v>
      </c>
      <c r="K15" s="329">
        <v>-92</v>
      </c>
      <c r="L15" s="329">
        <v>46.999999999999986</v>
      </c>
      <c r="M15" s="329">
        <v>69.99999999999999</v>
      </c>
      <c r="N15" s="329">
        <v>39.99999999999999</v>
      </c>
      <c r="O15" s="329">
        <v>31</v>
      </c>
      <c r="P15" s="329">
        <v>-47</v>
      </c>
      <c r="Q15" s="329">
        <v>-58.00000000000001</v>
      </c>
      <c r="R15" s="329">
        <v>-14.999999999999986</v>
      </c>
      <c r="S15" s="377"/>
      <c r="T15" s="294"/>
    </row>
    <row r="16" spans="1:20" s="232" customFormat="1" ht="16.5" customHeight="1">
      <c r="A16" s="102" t="s">
        <v>388</v>
      </c>
      <c r="B16" s="118"/>
      <c r="C16" s="325" t="s">
        <v>75</v>
      </c>
      <c r="D16" s="359">
        <v>30</v>
      </c>
      <c r="E16" s="360">
        <v>75</v>
      </c>
      <c r="F16" s="360">
        <v>84</v>
      </c>
      <c r="G16" s="360">
        <v>427</v>
      </c>
      <c r="H16" s="360">
        <v>202</v>
      </c>
      <c r="I16" s="360">
        <v>65</v>
      </c>
      <c r="J16" s="360">
        <v>190</v>
      </c>
      <c r="K16" s="360">
        <v>35.82</v>
      </c>
      <c r="L16" s="360">
        <v>115.753</v>
      </c>
      <c r="M16" s="360">
        <v>138.55</v>
      </c>
      <c r="N16" s="360">
        <v>169</v>
      </c>
      <c r="O16" s="360">
        <v>1091</v>
      </c>
      <c r="P16" s="360">
        <v>900</v>
      </c>
      <c r="Q16" s="360">
        <v>651</v>
      </c>
      <c r="R16" s="360">
        <v>150</v>
      </c>
      <c r="S16" s="377"/>
      <c r="T16" s="294"/>
    </row>
    <row r="17" spans="1:20" s="232" customFormat="1" ht="16.5" customHeight="1">
      <c r="A17" s="102" t="s">
        <v>389</v>
      </c>
      <c r="B17" s="118"/>
      <c r="C17" s="325" t="s">
        <v>76</v>
      </c>
      <c r="D17" s="361">
        <v>-5</v>
      </c>
      <c r="E17" s="362">
        <v>-15</v>
      </c>
      <c r="F17" s="362">
        <v>-66</v>
      </c>
      <c r="G17" s="362">
        <v>-375</v>
      </c>
      <c r="H17" s="362">
        <v>-161</v>
      </c>
      <c r="I17" s="362">
        <v>0</v>
      </c>
      <c r="J17" s="362">
        <v>-22.00000000000003</v>
      </c>
      <c r="K17" s="362">
        <v>-127.82</v>
      </c>
      <c r="L17" s="362">
        <v>-68.75300000000001</v>
      </c>
      <c r="M17" s="362">
        <v>-68.55000000000003</v>
      </c>
      <c r="N17" s="362">
        <v>-129</v>
      </c>
      <c r="O17" s="362">
        <v>-1060</v>
      </c>
      <c r="P17" s="362">
        <v>-947</v>
      </c>
      <c r="Q17" s="362">
        <v>-709</v>
      </c>
      <c r="R17" s="362">
        <v>-165</v>
      </c>
      <c r="S17" s="377"/>
      <c r="T17" s="294"/>
    </row>
    <row r="18" spans="1:20" s="232" customFormat="1" ht="16.5" customHeight="1">
      <c r="A18" s="197" t="s">
        <v>453</v>
      </c>
      <c r="B18" s="118"/>
      <c r="C18" s="326" t="s">
        <v>133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29">
        <v>0</v>
      </c>
      <c r="S18" s="377"/>
      <c r="T18" s="294"/>
    </row>
    <row r="19" spans="1:20" s="232" customFormat="1" ht="16.5" customHeight="1">
      <c r="A19" s="197" t="s">
        <v>454</v>
      </c>
      <c r="B19" s="118"/>
      <c r="C19" s="326" t="s">
        <v>127</v>
      </c>
      <c r="D19" s="329">
        <v>25</v>
      </c>
      <c r="E19" s="329">
        <v>60</v>
      </c>
      <c r="F19" s="329">
        <v>18.000000000000004</v>
      </c>
      <c r="G19" s="329">
        <v>52</v>
      </c>
      <c r="H19" s="329">
        <v>40.999999999999986</v>
      </c>
      <c r="I19" s="329">
        <v>65</v>
      </c>
      <c r="J19" s="329">
        <v>167.99999999999997</v>
      </c>
      <c r="K19" s="329">
        <v>-92</v>
      </c>
      <c r="L19" s="329">
        <v>46.999999999999986</v>
      </c>
      <c r="M19" s="329">
        <v>69.99999999999999</v>
      </c>
      <c r="N19" s="329">
        <v>39.99999999999999</v>
      </c>
      <c r="O19" s="329">
        <v>31</v>
      </c>
      <c r="P19" s="329">
        <v>-47</v>
      </c>
      <c r="Q19" s="329">
        <v>-58.00000000000001</v>
      </c>
      <c r="R19" s="329">
        <v>-14.999999999999986</v>
      </c>
      <c r="S19" s="377"/>
      <c r="T19" s="294"/>
    </row>
    <row r="20" spans="1:20" s="232" customFormat="1" ht="16.5" customHeight="1">
      <c r="A20" s="197" t="s">
        <v>455</v>
      </c>
      <c r="B20" s="118"/>
      <c r="C20" s="327" t="s">
        <v>123</v>
      </c>
      <c r="D20" s="363">
        <v>30</v>
      </c>
      <c r="E20" s="364">
        <v>75</v>
      </c>
      <c r="F20" s="364">
        <v>84</v>
      </c>
      <c r="G20" s="364">
        <v>427</v>
      </c>
      <c r="H20" s="364">
        <v>202</v>
      </c>
      <c r="I20" s="364">
        <v>65</v>
      </c>
      <c r="J20" s="364">
        <v>190</v>
      </c>
      <c r="K20" s="364">
        <v>35.82</v>
      </c>
      <c r="L20" s="364">
        <v>115.753</v>
      </c>
      <c r="M20" s="364">
        <v>138.55</v>
      </c>
      <c r="N20" s="364">
        <v>169</v>
      </c>
      <c r="O20" s="364">
        <v>1091</v>
      </c>
      <c r="P20" s="364">
        <v>900</v>
      </c>
      <c r="Q20" s="364">
        <v>651</v>
      </c>
      <c r="R20" s="364">
        <v>150</v>
      </c>
      <c r="S20" s="377"/>
      <c r="T20" s="294"/>
    </row>
    <row r="21" spans="1:20" s="232" customFormat="1" ht="16.5" customHeight="1">
      <c r="A21" s="197" t="s">
        <v>456</v>
      </c>
      <c r="B21" s="118"/>
      <c r="C21" s="327" t="s">
        <v>124</v>
      </c>
      <c r="D21" s="365">
        <v>-5</v>
      </c>
      <c r="E21" s="366">
        <v>-15</v>
      </c>
      <c r="F21" s="366">
        <v>-66</v>
      </c>
      <c r="G21" s="366">
        <v>-375</v>
      </c>
      <c r="H21" s="366">
        <v>-161</v>
      </c>
      <c r="I21" s="366">
        <v>0</v>
      </c>
      <c r="J21" s="366">
        <v>-22.00000000000003</v>
      </c>
      <c r="K21" s="366">
        <v>-127.82</v>
      </c>
      <c r="L21" s="366">
        <v>-68.75300000000001</v>
      </c>
      <c r="M21" s="366">
        <v>-68.55000000000003</v>
      </c>
      <c r="N21" s="366">
        <v>-129</v>
      </c>
      <c r="O21" s="366">
        <v>-1060</v>
      </c>
      <c r="P21" s="366">
        <v>-947</v>
      </c>
      <c r="Q21" s="366">
        <v>-709</v>
      </c>
      <c r="R21" s="366">
        <v>-165</v>
      </c>
      <c r="S21" s="377"/>
      <c r="T21" s="294"/>
    </row>
    <row r="22" spans="1:20" s="232" customFormat="1" ht="16.5" customHeight="1">
      <c r="A22" s="102" t="s">
        <v>390</v>
      </c>
      <c r="B22" s="118"/>
      <c r="C22" s="324" t="s">
        <v>45</v>
      </c>
      <c r="D22" s="329">
        <v>12029</v>
      </c>
      <c r="E22" s="329">
        <v>-1297.0000000000002</v>
      </c>
      <c r="F22" s="329">
        <v>11160</v>
      </c>
      <c r="G22" s="329">
        <v>-7353.999999999999</v>
      </c>
      <c r="H22" s="329">
        <v>-66819</v>
      </c>
      <c r="I22" s="329">
        <v>-9896</v>
      </c>
      <c r="J22" s="329">
        <v>-901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77"/>
      <c r="T22" s="294"/>
    </row>
    <row r="23" spans="1:20" s="232" customFormat="1" ht="16.5" customHeight="1">
      <c r="A23" s="197" t="s">
        <v>457</v>
      </c>
      <c r="B23" s="118"/>
      <c r="C23" s="326" t="s">
        <v>142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77"/>
      <c r="T23" s="294"/>
    </row>
    <row r="24" spans="1:20" s="232" customFormat="1" ht="16.5" customHeight="1">
      <c r="A24" s="197" t="s">
        <v>458</v>
      </c>
      <c r="B24" s="118"/>
      <c r="C24" s="326" t="s">
        <v>134</v>
      </c>
      <c r="D24" s="329">
        <v>12029</v>
      </c>
      <c r="E24" s="329">
        <v>-1297.0000000000002</v>
      </c>
      <c r="F24" s="329">
        <v>11160</v>
      </c>
      <c r="G24" s="329">
        <v>-7353.999999999999</v>
      </c>
      <c r="H24" s="329">
        <v>-66819</v>
      </c>
      <c r="I24" s="329">
        <v>-9896</v>
      </c>
      <c r="J24" s="329">
        <v>-901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29">
        <v>0</v>
      </c>
      <c r="R24" s="329">
        <v>0</v>
      </c>
      <c r="S24" s="377"/>
      <c r="T24" s="294"/>
    </row>
    <row r="25" spans="1:20" s="232" customFormat="1" ht="16.5" customHeight="1">
      <c r="A25" s="197" t="s">
        <v>459</v>
      </c>
      <c r="B25" s="118"/>
      <c r="C25" s="327" t="s">
        <v>128</v>
      </c>
      <c r="D25" s="367">
        <v>13300</v>
      </c>
      <c r="E25" s="368">
        <v>0</v>
      </c>
      <c r="F25" s="368">
        <v>12000</v>
      </c>
      <c r="G25" s="368">
        <v>2700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77"/>
      <c r="T25" s="294"/>
    </row>
    <row r="26" spans="1:20" s="232" customFormat="1" ht="16.5" customHeight="1">
      <c r="A26" s="197" t="s">
        <v>460</v>
      </c>
      <c r="B26" s="118"/>
      <c r="C26" s="327" t="s">
        <v>129</v>
      </c>
      <c r="D26" s="367">
        <v>-1271</v>
      </c>
      <c r="E26" s="368">
        <v>-1297.0000000000002</v>
      </c>
      <c r="F26" s="368">
        <v>-840</v>
      </c>
      <c r="G26" s="368">
        <v>-10054</v>
      </c>
      <c r="H26" s="368">
        <v>-66819</v>
      </c>
      <c r="I26" s="368">
        <v>-9896</v>
      </c>
      <c r="J26" s="368">
        <v>-901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77"/>
      <c r="T26" s="294"/>
    </row>
    <row r="27" spans="1:20" s="232" customFormat="1" ht="16.5" customHeight="1">
      <c r="A27" s="102" t="s">
        <v>391</v>
      </c>
      <c r="B27" s="118"/>
      <c r="C27" s="324" t="s">
        <v>86</v>
      </c>
      <c r="D27" s="329">
        <v>7773</v>
      </c>
      <c r="E27" s="329">
        <v>14684.999999999998</v>
      </c>
      <c r="F27" s="329">
        <v>24403</v>
      </c>
      <c r="G27" s="329">
        <v>18540</v>
      </c>
      <c r="H27" s="329">
        <v>4748.999999999999</v>
      </c>
      <c r="I27" s="329">
        <v>32676.999999999993</v>
      </c>
      <c r="J27" s="329">
        <v>17543.999999999996</v>
      </c>
      <c r="K27" s="329">
        <v>37342</v>
      </c>
      <c r="L27" s="329">
        <v>8575.999999999993</v>
      </c>
      <c r="M27" s="329">
        <v>20167.999999999993</v>
      </c>
      <c r="N27" s="329">
        <v>-4959.000000000004</v>
      </c>
      <c r="O27" s="329">
        <v>43887</v>
      </c>
      <c r="P27" s="329">
        <v>19158</v>
      </c>
      <c r="Q27" s="329">
        <v>-9525.000000000005</v>
      </c>
      <c r="R27" s="329">
        <v>-15171.999999999996</v>
      </c>
      <c r="S27" s="377"/>
      <c r="T27" s="294"/>
    </row>
    <row r="28" spans="1:20" s="232" customFormat="1" ht="16.5" customHeight="1">
      <c r="A28" s="99"/>
      <c r="B28" s="118"/>
      <c r="C28" s="119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7"/>
      <c r="T28" s="294"/>
    </row>
    <row r="29" spans="1:20" s="232" customFormat="1" ht="16.5" customHeight="1">
      <c r="A29" s="102" t="s">
        <v>392</v>
      </c>
      <c r="B29" s="118"/>
      <c r="C29" s="131" t="s">
        <v>497</v>
      </c>
      <c r="D29" s="358">
        <f>IF(AND(D30="M",D31="M",D33="M",D34="M",D36="M",D38="M",D39="M",D40="M"),"M",SUM(D30:D31)+SUM(D33:D34)+D36+SUM(D38:D40))</f>
        <v>1072</v>
      </c>
      <c r="E29" s="358">
        <f>IF(AND(E30="M",E31="M",E33="M",E34="M",E36="M",E38="M",E39="M",E40="M"),"M",SUM(E30:E31)+SUM(E33:E34)+E36+SUM(E38:E40))</f>
        <v>8620</v>
      </c>
      <c r="F29" s="358">
        <f>IF(AND(F30="M",F31="M",F33="M",F34="M",F36="M",F38="M",F39="M",F40="M"),"M",SUM(F30:F31)+SUM(F33:F34)+F36+SUM(F38:F40))</f>
        <v>-3301.9999999999995</v>
      </c>
      <c r="G29" s="358">
        <f>IF(AND(G30="M",G31="M",G33="M",G34="M",G36="M",G38="M",G39="M",G40="M"),"M",SUM(G30:G31)+SUM(G33:G34)+G36+SUM(G38:G40))</f>
        <v>-3093</v>
      </c>
      <c r="H29" s="358">
        <f>IF(AND(H30="M",H31="M",H33="M",H34="M",H36="M",H38="M",H39="M",H40="M"),"M",SUM(H30:H31)+SUM(H33:H34)+H36+SUM(H38:H40))</f>
        <v>-3913.0000000000014</v>
      </c>
      <c r="I29" s="358">
        <f>IF(AND(I30="M",I31="M",I33="M",I34="M",I36="M",I38="M",I39="M",I40="M"),"M",SUM(I30:I31)+SUM(I33:I34)+I36+SUM(I38:I40))</f>
        <v>349.99999999999966</v>
      </c>
      <c r="J29" s="358">
        <f aca="true" t="shared" si="1" ref="J29:R29">IF(AND(J30="M",J31="M",J33="M",J34="M",J36="M",J38="M",J39="M",J40="M"),"M",SUM(J30:J31)+SUM(J33:J34)+J36+SUM(J38:J40))</f>
        <v>-8918</v>
      </c>
      <c r="K29" s="358">
        <f t="shared" si="1"/>
        <v>6851.000000000001</v>
      </c>
      <c r="L29" s="358">
        <f t="shared" si="1"/>
        <v>-9646</v>
      </c>
      <c r="M29" s="358">
        <f t="shared" si="1"/>
        <v>-421.0000000000003</v>
      </c>
      <c r="N29" s="358">
        <f t="shared" si="1"/>
        <v>-22.00000000000002</v>
      </c>
      <c r="O29" s="358">
        <f t="shared" si="1"/>
        <v>-9178</v>
      </c>
      <c r="P29" s="358">
        <f t="shared" si="1"/>
        <v>-1862.9999999999995</v>
      </c>
      <c r="Q29" s="358">
        <f t="shared" si="1"/>
        <v>2666.0000000000005</v>
      </c>
      <c r="R29" s="358">
        <f t="shared" si="1"/>
        <v>-6664</v>
      </c>
      <c r="S29" s="377"/>
      <c r="T29" s="294"/>
    </row>
    <row r="30" spans="1:20" s="232" customFormat="1" ht="16.5" customHeight="1">
      <c r="A30" s="102" t="s">
        <v>393</v>
      </c>
      <c r="B30" s="118"/>
      <c r="C30" s="324" t="s">
        <v>89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77"/>
      <c r="T30" s="294"/>
    </row>
    <row r="31" spans="1:20" s="232" customFormat="1" ht="16.5" customHeight="1">
      <c r="A31" s="102" t="s">
        <v>394</v>
      </c>
      <c r="B31" s="118"/>
      <c r="C31" s="324" t="s">
        <v>98</v>
      </c>
      <c r="D31" s="329">
        <v>1072</v>
      </c>
      <c r="E31" s="329">
        <v>8620</v>
      </c>
      <c r="F31" s="329">
        <v>-3301.9999999999995</v>
      </c>
      <c r="G31" s="329">
        <v>-3093</v>
      </c>
      <c r="H31" s="329">
        <v>-3913.0000000000014</v>
      </c>
      <c r="I31" s="329">
        <v>349.99999999999966</v>
      </c>
      <c r="J31" s="329">
        <v>-8918</v>
      </c>
      <c r="K31" s="329">
        <v>6851.000000000001</v>
      </c>
      <c r="L31" s="329">
        <v>-9646</v>
      </c>
      <c r="M31" s="329">
        <v>-421.0000000000003</v>
      </c>
      <c r="N31" s="329">
        <v>-22.00000000000002</v>
      </c>
      <c r="O31" s="329">
        <v>-9178</v>
      </c>
      <c r="P31" s="329">
        <v>-1862.9999999999995</v>
      </c>
      <c r="Q31" s="329">
        <v>2666.0000000000005</v>
      </c>
      <c r="R31" s="329">
        <v>-6664</v>
      </c>
      <c r="S31" s="377"/>
      <c r="T31" s="294"/>
    </row>
    <row r="32" spans="1:20" s="232" customFormat="1" ht="16.5" customHeight="1">
      <c r="A32" s="99"/>
      <c r="B32" s="118"/>
      <c r="C32" s="120"/>
      <c r="D32" s="371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7"/>
      <c r="T32" s="294"/>
    </row>
    <row r="33" spans="1:20" s="232" customFormat="1" ht="16.5" customHeight="1">
      <c r="A33" s="102" t="s">
        <v>395</v>
      </c>
      <c r="B33" s="118"/>
      <c r="C33" s="324" t="s">
        <v>96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77"/>
      <c r="T33" s="294"/>
    </row>
    <row r="34" spans="1:20" s="232" customFormat="1" ht="16.5" customHeight="1">
      <c r="A34" s="102" t="s">
        <v>396</v>
      </c>
      <c r="B34" s="118"/>
      <c r="C34" s="324" t="s">
        <v>95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0</v>
      </c>
      <c r="R34" s="329">
        <v>0</v>
      </c>
      <c r="S34" s="377"/>
      <c r="T34" s="294"/>
    </row>
    <row r="35" spans="1:20" s="232" customFormat="1" ht="16.5" customHeight="1">
      <c r="A35" s="197" t="s">
        <v>487</v>
      </c>
      <c r="B35" s="118"/>
      <c r="C35" s="326" t="s">
        <v>122</v>
      </c>
      <c r="D35" s="329">
        <v>0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29">
        <v>0</v>
      </c>
      <c r="R35" s="329">
        <v>0</v>
      </c>
      <c r="S35" s="377"/>
      <c r="T35" s="294"/>
    </row>
    <row r="36" spans="1:20" s="232" customFormat="1" ht="16.5" customHeight="1">
      <c r="A36" s="102" t="s">
        <v>397</v>
      </c>
      <c r="B36" s="118"/>
      <c r="C36" s="328" t="s">
        <v>97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77"/>
      <c r="T36" s="294"/>
    </row>
    <row r="37" spans="1:20" s="232" customFormat="1" ht="16.5" customHeight="1">
      <c r="A37" s="99"/>
      <c r="B37" s="118"/>
      <c r="C37" s="120"/>
      <c r="D37" s="371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7"/>
      <c r="T37" s="294"/>
    </row>
    <row r="38" spans="1:20" s="232" customFormat="1" ht="16.5" customHeight="1">
      <c r="A38" s="102" t="s">
        <v>398</v>
      </c>
      <c r="B38" s="118"/>
      <c r="C38" s="324" t="s">
        <v>143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77"/>
      <c r="T38" s="294"/>
    </row>
    <row r="39" spans="1:20" s="232" customFormat="1" ht="16.5" customHeight="1">
      <c r="A39" s="102" t="s">
        <v>399</v>
      </c>
      <c r="B39" s="118"/>
      <c r="C39" s="324" t="s">
        <v>144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77"/>
      <c r="T39" s="294"/>
    </row>
    <row r="40" spans="1:20" s="232" customFormat="1" ht="16.5" customHeight="1">
      <c r="A40" s="102" t="s">
        <v>400</v>
      </c>
      <c r="B40" s="118"/>
      <c r="C40" s="324" t="s">
        <v>145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77"/>
      <c r="T40" s="294"/>
    </row>
    <row r="41" spans="1:20" s="232" customFormat="1" ht="16.5" customHeight="1">
      <c r="A41" s="99"/>
      <c r="B41" s="118"/>
      <c r="C41" s="120"/>
      <c r="D41" s="371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7"/>
      <c r="T41" s="294"/>
    </row>
    <row r="42" spans="1:20" s="232" customFormat="1" ht="16.5" customHeight="1">
      <c r="A42" s="102" t="s">
        <v>401</v>
      </c>
      <c r="B42" s="118"/>
      <c r="C42" s="131" t="s">
        <v>90</v>
      </c>
      <c r="D42" s="329">
        <v>27437</v>
      </c>
      <c r="E42" s="329">
        <v>-31228</v>
      </c>
      <c r="F42" s="329">
        <v>-13612</v>
      </c>
      <c r="G42" s="329">
        <v>2985</v>
      </c>
      <c r="H42" s="329">
        <v>12899</v>
      </c>
      <c r="I42" s="329">
        <v>1334.997000000083</v>
      </c>
      <c r="J42" s="329">
        <v>6850.000000000036</v>
      </c>
      <c r="K42" s="329">
        <v>-23966.000000000015</v>
      </c>
      <c r="L42" s="329">
        <v>5597</v>
      </c>
      <c r="M42" s="329">
        <v>-24879</v>
      </c>
      <c r="N42" s="329">
        <v>8742.999999999989</v>
      </c>
      <c r="O42" s="329">
        <v>-2220</v>
      </c>
      <c r="P42" s="329">
        <v>-10252</v>
      </c>
      <c r="Q42" s="329">
        <v>1159.0000000000146</v>
      </c>
      <c r="R42" s="329">
        <v>-2241.0000000000146</v>
      </c>
      <c r="S42" s="377"/>
      <c r="T42" s="294"/>
    </row>
    <row r="43" spans="1:20" s="232" customFormat="1" ht="16.5" customHeight="1">
      <c r="A43" s="102" t="s">
        <v>402</v>
      </c>
      <c r="B43" s="118"/>
      <c r="C43" s="324" t="s">
        <v>109</v>
      </c>
      <c r="D43" s="329">
        <v>27437</v>
      </c>
      <c r="E43" s="329">
        <v>-31228</v>
      </c>
      <c r="F43" s="329">
        <v>-13612</v>
      </c>
      <c r="G43" s="329">
        <v>2985</v>
      </c>
      <c r="H43" s="329">
        <v>12899</v>
      </c>
      <c r="I43" s="329">
        <v>1334.997000000083</v>
      </c>
      <c r="J43" s="329">
        <v>6850.000000000036</v>
      </c>
      <c r="K43" s="329">
        <v>-23966.000000000015</v>
      </c>
      <c r="L43" s="329">
        <v>5597</v>
      </c>
      <c r="M43" s="329">
        <v>-24879</v>
      </c>
      <c r="N43" s="329">
        <v>8742.999999999989</v>
      </c>
      <c r="O43" s="329">
        <v>-2220</v>
      </c>
      <c r="P43" s="329">
        <v>-10252</v>
      </c>
      <c r="Q43" s="329">
        <v>1159.0000000000146</v>
      </c>
      <c r="R43" s="329">
        <v>-2241.0000000000146</v>
      </c>
      <c r="S43" s="377"/>
      <c r="T43" s="294"/>
    </row>
    <row r="44" spans="1:20" s="232" customFormat="1" ht="16.5" customHeight="1">
      <c r="A44" s="102" t="s">
        <v>403</v>
      </c>
      <c r="B44" s="118"/>
      <c r="C44" s="324" t="s">
        <v>88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77"/>
      <c r="T44" s="294"/>
    </row>
    <row r="45" spans="1:20" s="232" customFormat="1" ht="13.5" customHeight="1" thickBot="1">
      <c r="A45" s="115"/>
      <c r="B45" s="118"/>
      <c r="C45" s="119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8"/>
      <c r="T45" s="294"/>
    </row>
    <row r="46" spans="1:20" s="232" customFormat="1" ht="19.5" customHeight="1" thickBot="1" thickTop="1">
      <c r="A46" s="121" t="s">
        <v>404</v>
      </c>
      <c r="B46" s="118"/>
      <c r="C46" s="116" t="s">
        <v>165</v>
      </c>
      <c r="D46" s="375">
        <v>44000</v>
      </c>
      <c r="E46" s="375">
        <v>-51970</v>
      </c>
      <c r="F46" s="375">
        <v>12125</v>
      </c>
      <c r="G46" s="375">
        <v>37075</v>
      </c>
      <c r="H46" s="375">
        <v>-41827</v>
      </c>
      <c r="I46" s="375">
        <v>38910</v>
      </c>
      <c r="J46" s="375">
        <v>-55745.99999999999</v>
      </c>
      <c r="K46" s="375">
        <v>71485.99999999999</v>
      </c>
      <c r="L46" s="375">
        <v>251008</v>
      </c>
      <c r="M46" s="375">
        <v>57709</v>
      </c>
      <c r="N46" s="375">
        <v>39281.999999999985</v>
      </c>
      <c r="O46" s="375">
        <v>-338587</v>
      </c>
      <c r="P46" s="375">
        <v>-130405</v>
      </c>
      <c r="Q46" s="375">
        <v>65121.00000000001</v>
      </c>
      <c r="R46" s="379">
        <v>64097.999999999985</v>
      </c>
      <c r="S46" s="147"/>
      <c r="T46" s="294"/>
    </row>
    <row r="47" spans="1:20" ht="9" customHeight="1" thickBot="1" thickTop="1">
      <c r="A47" s="115"/>
      <c r="B47" s="61"/>
      <c r="C47" s="12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149"/>
      <c r="T47" s="266"/>
    </row>
    <row r="48" spans="1:20" ht="9" customHeight="1" thickBot="1" thickTop="1">
      <c r="A48" s="115"/>
      <c r="B48" s="61"/>
      <c r="C48" s="123"/>
      <c r="D48" s="383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150"/>
      <c r="T48" s="266"/>
    </row>
    <row r="49" spans="1:20" ht="18.75" thickBot="1" thickTop="1">
      <c r="A49" s="121" t="s">
        <v>405</v>
      </c>
      <c r="B49" s="61"/>
      <c r="C49" s="116" t="s">
        <v>166</v>
      </c>
      <c r="D49" s="354">
        <v>109558</v>
      </c>
      <c r="E49" s="354">
        <v>57110</v>
      </c>
      <c r="F49" s="354">
        <v>67215</v>
      </c>
      <c r="G49" s="354">
        <v>112830</v>
      </c>
      <c r="H49" s="354">
        <v>78503</v>
      </c>
      <c r="I49" s="354">
        <v>117413</v>
      </c>
      <c r="J49" s="354">
        <v>61667</v>
      </c>
      <c r="K49" s="354">
        <v>133153</v>
      </c>
      <c r="L49" s="354">
        <v>379583</v>
      </c>
      <c r="M49" s="354">
        <v>436192</v>
      </c>
      <c r="N49" s="354">
        <v>477318</v>
      </c>
      <c r="O49" s="354">
        <v>132884</v>
      </c>
      <c r="P49" s="354">
        <v>-37293</v>
      </c>
      <c r="Q49" s="354">
        <v>37446</v>
      </c>
      <c r="R49" s="376">
        <v>123273</v>
      </c>
      <c r="S49" s="145"/>
      <c r="T49" s="266"/>
    </row>
    <row r="50" spans="1:20" ht="15.75" thickTop="1">
      <c r="A50" s="102" t="s">
        <v>406</v>
      </c>
      <c r="B50" s="61"/>
      <c r="C50" s="324" t="s">
        <v>167</v>
      </c>
      <c r="D50" s="329">
        <v>123100</v>
      </c>
      <c r="E50" s="329">
        <v>71130</v>
      </c>
      <c r="F50" s="329">
        <v>83255</v>
      </c>
      <c r="G50" s="329">
        <v>120330</v>
      </c>
      <c r="H50" s="329">
        <v>78503</v>
      </c>
      <c r="I50" s="329">
        <v>117413</v>
      </c>
      <c r="J50" s="329">
        <v>61667</v>
      </c>
      <c r="K50" s="329">
        <v>133153</v>
      </c>
      <c r="L50" s="329">
        <v>384161</v>
      </c>
      <c r="M50" s="329">
        <v>441870</v>
      </c>
      <c r="N50" s="329">
        <v>481152</v>
      </c>
      <c r="O50" s="329">
        <v>142565</v>
      </c>
      <c r="P50" s="329">
        <v>12160</v>
      </c>
      <c r="Q50" s="329">
        <v>77281</v>
      </c>
      <c r="R50" s="329">
        <v>141379</v>
      </c>
      <c r="S50" s="377"/>
      <c r="T50" s="266"/>
    </row>
    <row r="51" spans="1:20" ht="15">
      <c r="A51" s="102" t="s">
        <v>407</v>
      </c>
      <c r="B51" s="61"/>
      <c r="C51" s="330" t="s">
        <v>168</v>
      </c>
      <c r="D51" s="331">
        <v>13542.000000000002</v>
      </c>
      <c r="E51" s="331">
        <v>14020</v>
      </c>
      <c r="F51" s="331">
        <v>16040</v>
      </c>
      <c r="G51" s="331">
        <v>7500</v>
      </c>
      <c r="H51" s="331">
        <v>0</v>
      </c>
      <c r="I51" s="331">
        <v>0</v>
      </c>
      <c r="J51" s="331">
        <v>0</v>
      </c>
      <c r="K51" s="331">
        <v>0</v>
      </c>
      <c r="L51" s="331">
        <v>4578</v>
      </c>
      <c r="M51" s="331">
        <v>5678</v>
      </c>
      <c r="N51" s="331">
        <v>3834</v>
      </c>
      <c r="O51" s="331">
        <v>9681</v>
      </c>
      <c r="P51" s="331">
        <v>49453</v>
      </c>
      <c r="Q51" s="331">
        <v>39835</v>
      </c>
      <c r="R51" s="331">
        <v>18106</v>
      </c>
      <c r="S51" s="385"/>
      <c r="T51" s="266"/>
    </row>
    <row r="52" spans="1:20" ht="9.75" customHeight="1" thickBot="1">
      <c r="A52" s="115"/>
      <c r="B52" s="61"/>
      <c r="C52" s="119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303"/>
      <c r="T52" s="266"/>
    </row>
    <row r="53" spans="1:22" ht="39" thickBot="1" thickTop="1">
      <c r="A53" s="115"/>
      <c r="B53" s="61"/>
      <c r="C53" s="419" t="s">
        <v>91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7"/>
      <c r="T53" s="266"/>
      <c r="V53" s="221"/>
    </row>
    <row r="54" spans="1:22" ht="8.25" customHeight="1" thickTop="1">
      <c r="A54" s="115"/>
      <c r="B54" s="61"/>
      <c r="C54" s="124"/>
      <c r="D54" s="298"/>
      <c r="E54" s="298"/>
      <c r="F54" s="298"/>
      <c r="G54" s="298"/>
      <c r="H54" s="298"/>
      <c r="I54" s="298"/>
      <c r="J54" s="298"/>
      <c r="K54" s="308"/>
      <c r="L54" s="308"/>
      <c r="M54" s="308"/>
      <c r="N54" s="308"/>
      <c r="O54" s="308"/>
      <c r="P54" s="308"/>
      <c r="Q54" s="308"/>
      <c r="R54" s="308"/>
      <c r="S54" s="308"/>
      <c r="T54" s="266"/>
      <c r="V54" s="221"/>
    </row>
    <row r="55" spans="1:22" ht="15.75">
      <c r="A55" s="115"/>
      <c r="B55" s="61"/>
      <c r="C55" s="175"/>
      <c r="D55" s="221"/>
      <c r="E55" s="221"/>
      <c r="F55" s="221"/>
      <c r="G55" s="221"/>
      <c r="H55" s="221"/>
      <c r="I55" s="221"/>
      <c r="J55" s="221"/>
      <c r="K55" s="234"/>
      <c r="L55" s="234"/>
      <c r="M55" s="234"/>
      <c r="N55" s="221"/>
      <c r="O55" s="221"/>
      <c r="P55" s="221"/>
      <c r="Q55" s="221"/>
      <c r="R55" s="221"/>
      <c r="S55" s="234"/>
      <c r="T55" s="266"/>
      <c r="V55" s="221"/>
    </row>
    <row r="56" spans="1:22" ht="15.75">
      <c r="A56" s="115"/>
      <c r="B56" s="61"/>
      <c r="C56" s="25" t="s">
        <v>146</v>
      </c>
      <c r="D56" s="221"/>
      <c r="E56" s="221"/>
      <c r="F56" s="221"/>
      <c r="G56" s="221"/>
      <c r="H56" s="221"/>
      <c r="I56" s="221"/>
      <c r="J56" s="221"/>
      <c r="K56" s="234"/>
      <c r="L56" s="234"/>
      <c r="M56" s="234"/>
      <c r="N56" s="221"/>
      <c r="O56" s="221"/>
      <c r="P56" s="221"/>
      <c r="Q56" s="221"/>
      <c r="R56" s="221"/>
      <c r="S56" s="234"/>
      <c r="T56" s="266"/>
      <c r="V56" s="221"/>
    </row>
    <row r="57" spans="1:22" ht="15.75">
      <c r="A57" s="115"/>
      <c r="B57" s="61"/>
      <c r="C57" s="49" t="s">
        <v>164</v>
      </c>
      <c r="D57" s="221"/>
      <c r="E57" s="221"/>
      <c r="F57" s="221"/>
      <c r="G57" s="221"/>
      <c r="H57" s="221"/>
      <c r="I57" s="221"/>
      <c r="J57" s="221"/>
      <c r="K57" s="234"/>
      <c r="L57" s="234"/>
      <c r="M57" s="234"/>
      <c r="N57" s="221"/>
      <c r="O57" s="221"/>
      <c r="P57" s="221"/>
      <c r="Q57" s="221"/>
      <c r="R57" s="221"/>
      <c r="S57" s="234"/>
      <c r="T57" s="266"/>
      <c r="V57" s="221"/>
    </row>
    <row r="58" spans="1:22" ht="15.75">
      <c r="A58" s="115"/>
      <c r="B58" s="61"/>
      <c r="C58" s="49" t="s">
        <v>140</v>
      </c>
      <c r="D58" s="221"/>
      <c r="E58" s="221"/>
      <c r="F58" s="221"/>
      <c r="G58" s="221"/>
      <c r="H58" s="221"/>
      <c r="I58" s="221"/>
      <c r="J58" s="221"/>
      <c r="K58" s="234"/>
      <c r="L58" s="234"/>
      <c r="M58" s="234"/>
      <c r="N58" s="270"/>
      <c r="O58" s="270"/>
      <c r="P58" s="270"/>
      <c r="Q58" s="270"/>
      <c r="R58" s="270"/>
      <c r="S58" s="234"/>
      <c r="T58" s="266"/>
      <c r="V58" s="221"/>
    </row>
    <row r="59" spans="1:22" ht="9.75" customHeight="1" thickBot="1">
      <c r="A59" s="125"/>
      <c r="B59" s="126"/>
      <c r="C59" s="127"/>
      <c r="D59" s="309"/>
      <c r="E59" s="309"/>
      <c r="F59" s="309"/>
      <c r="G59" s="309"/>
      <c r="H59" s="309"/>
      <c r="I59" s="309"/>
      <c r="J59" s="309"/>
      <c r="K59" s="305"/>
      <c r="L59" s="305"/>
      <c r="M59" s="305"/>
      <c r="N59" s="305"/>
      <c r="O59" s="305"/>
      <c r="P59" s="305"/>
      <c r="Q59" s="305"/>
      <c r="R59" s="305"/>
      <c r="S59" s="305"/>
      <c r="T59" s="273"/>
      <c r="V59" s="221"/>
    </row>
    <row r="60" spans="1:22" ht="16.5" thickTop="1">
      <c r="A60" s="35"/>
      <c r="B60" s="128"/>
      <c r="C60" s="49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221"/>
      <c r="U60" s="221"/>
      <c r="V60" s="221"/>
    </row>
    <row r="61" spans="1:19" ht="15">
      <c r="A61" s="31"/>
      <c r="B61" s="24"/>
      <c r="C61" s="54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</row>
    <row r="62" spans="1:21" s="270" customFormat="1" ht="15" customHeight="1">
      <c r="A62" s="31"/>
      <c r="B62" s="207" t="s">
        <v>187</v>
      </c>
      <c r="C62" s="200"/>
      <c r="D62" s="446" t="str">
        <f>IF(COUNTA(D10:R10,D12:R27,D29:R31,D33:R36,D38:R40,D42:R44,D46:R46,D49:R51)/510*100=100,"OK - Table 3E is fully completed","WARNING - Table 3E is not fully completed, please fill in figure, L, M or 0")</f>
        <v>OK - Table 3E is fully completed</v>
      </c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277"/>
      <c r="T62" s="230"/>
      <c r="U62" s="301"/>
    </row>
    <row r="63" spans="1:21" s="270" customFormat="1" ht="15">
      <c r="A63" s="31"/>
      <c r="B63" s="189" t="s">
        <v>188</v>
      </c>
      <c r="C63" s="11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45"/>
      <c r="T63" s="231"/>
      <c r="U63" s="301"/>
    </row>
    <row r="64" spans="1:21" s="270" customFormat="1" ht="15.75">
      <c r="A64" s="31"/>
      <c r="B64" s="208"/>
      <c r="C64" s="202" t="s">
        <v>540</v>
      </c>
      <c r="D64" s="346">
        <f>IF(D46="M",0,D46)-IF(D10="M",0,D10)-IF(D12="M",0,D12)-IF(D29="M",0,D29)-IF(D42="M",0,D42)</f>
        <v>0</v>
      </c>
      <c r="E64" s="346">
        <f>IF(E46="M",0,E46)-IF(E10="M",0,E10)-IF(E12="M",0,E12)-IF(E29="M",0,E29)-IF(E42="M",0,E42)</f>
        <v>0</v>
      </c>
      <c r="F64" s="346">
        <f>IF(F46="M",0,F46)-IF(F10="M",0,F10)-IF(F12="M",0,F12)-IF(F29="M",0,F29)-IF(F42="M",0,F42)</f>
        <v>0</v>
      </c>
      <c r="G64" s="346">
        <f>IF(G46="M",0,G46)-IF(G10="M",0,G10)-IF(G12="M",0,G12)-IF(G29="M",0,G29)-IF(G42="M",0,G42)</f>
        <v>0</v>
      </c>
      <c r="H64" s="346">
        <f>IF(H46="M",0,H46)-IF(H10="M",0,H10)-IF(H12="M",0,H12)-IF(H29="M",0,H29)-IF(H42="M",0,H42)</f>
        <v>0</v>
      </c>
      <c r="I64" s="346">
        <f>IF(I46="M",0,I46)-IF(I10="M",0,I10)-IF(I12="M",0,I12)-IF(I29="M",0,I29)-IF(I42="M",0,I42)</f>
        <v>0</v>
      </c>
      <c r="J64" s="346">
        <f aca="true" t="shared" si="2" ref="J64:R64">IF(J46="M",0,J46)-IF(J10="M",0,J10)-IF(J12="M",0,J12)-IF(J29="M",0,J29)-IF(J42="M",0,J42)</f>
        <v>0</v>
      </c>
      <c r="K64" s="346">
        <f t="shared" si="2"/>
        <v>0</v>
      </c>
      <c r="L64" s="346">
        <f t="shared" si="2"/>
        <v>7.275957614183426E-12</v>
      </c>
      <c r="M64" s="346">
        <f t="shared" si="2"/>
        <v>0</v>
      </c>
      <c r="N64" s="346">
        <f t="shared" si="2"/>
        <v>0</v>
      </c>
      <c r="O64" s="346">
        <f t="shared" si="2"/>
        <v>0</v>
      </c>
      <c r="P64" s="346">
        <f t="shared" si="2"/>
        <v>0</v>
      </c>
      <c r="Q64" s="346">
        <f t="shared" si="2"/>
        <v>0</v>
      </c>
      <c r="R64" s="346">
        <f t="shared" si="2"/>
        <v>0</v>
      </c>
      <c r="S64" s="302"/>
      <c r="T64" s="231"/>
      <c r="U64" s="301"/>
    </row>
    <row r="65" spans="1:21" s="270" customFormat="1" ht="15.75">
      <c r="A65" s="31"/>
      <c r="B65" s="208"/>
      <c r="C65" s="202" t="s">
        <v>541</v>
      </c>
      <c r="D65" s="346">
        <f>IF(D12="M",0,D12)-IF(D13="M",0,D13)-IF(D14="M",0,D14)-IF(D15="M",0,D15)-IF(D22="M",0,D22)-IF(D27="M",0,D27)</f>
        <v>0</v>
      </c>
      <c r="E65" s="346">
        <f>IF(E12="M",0,E12)-IF(E13="M",0,E13)-IF(E14="M",0,E14)-IF(E15="M",0,E15)-IF(E22="M",0,E22)-IF(E27="M",0,E27)</f>
        <v>0</v>
      </c>
      <c r="F65" s="346">
        <f>IF(F12="M",0,F12)-IF(F13="M",0,F13)-IF(F14="M",0,F14)-IF(F15="M",0,F15)-IF(F22="M",0,F22)-IF(F27="M",0,F27)</f>
        <v>0</v>
      </c>
      <c r="G65" s="346">
        <f>IF(G12="M",0,G12)-IF(G13="M",0,G13)-IF(G14="M",0,G14)-IF(G15="M",0,G15)-IF(G22="M",0,G22)-IF(G27="M",0,G27)</f>
        <v>0</v>
      </c>
      <c r="H65" s="346">
        <f>IF(H12="M",0,H12)-IF(H13="M",0,H13)-IF(H14="M",0,H14)-IF(H15="M",0,H15)-IF(H22="M",0,H22)-IF(H27="M",0,H27)</f>
        <v>0</v>
      </c>
      <c r="I65" s="346">
        <f>IF(I12="M",0,I12)-IF(I13="M",0,I13)-IF(I14="M",0,I14)-IF(I15="M",0,I15)-IF(I22="M",0,I22)-IF(I27="M",0,I27)</f>
        <v>0</v>
      </c>
      <c r="J65" s="346">
        <f aca="true" t="shared" si="3" ref="J65:R65">IF(J12="M",0,J12)-IF(J13="M",0,J13)-IF(J14="M",0,J14)-IF(J15="M",0,J15)-IF(J22="M",0,J22)-IF(J27="M",0,J27)</f>
        <v>0</v>
      </c>
      <c r="K65" s="346">
        <f t="shared" si="3"/>
        <v>0</v>
      </c>
      <c r="L65" s="346">
        <f t="shared" si="3"/>
        <v>0</v>
      </c>
      <c r="M65" s="346">
        <f t="shared" si="3"/>
        <v>0</v>
      </c>
      <c r="N65" s="346">
        <f t="shared" si="3"/>
        <v>0</v>
      </c>
      <c r="O65" s="346">
        <f t="shared" si="3"/>
        <v>0</v>
      </c>
      <c r="P65" s="346">
        <f t="shared" si="3"/>
        <v>0</v>
      </c>
      <c r="Q65" s="346">
        <f t="shared" si="3"/>
        <v>0</v>
      </c>
      <c r="R65" s="346">
        <f t="shared" si="3"/>
        <v>0</v>
      </c>
      <c r="S65" s="302"/>
      <c r="T65" s="231"/>
      <c r="U65" s="301"/>
    </row>
    <row r="66" spans="1:21" s="270" customFormat="1" ht="15.75">
      <c r="A66" s="31"/>
      <c r="B66" s="208"/>
      <c r="C66" s="136" t="s">
        <v>542</v>
      </c>
      <c r="D66" s="346">
        <f>IF(D15="M",0,D15)-IF(D18="M",0,D18)-IF(D19="M",0,D19)</f>
        <v>0</v>
      </c>
      <c r="E66" s="346">
        <f>IF(E15="M",0,E15)-IF(E18="M",0,E18)-IF(E19="M",0,E19)</f>
        <v>0</v>
      </c>
      <c r="F66" s="346">
        <f>IF(F15="M",0,F15)-IF(F18="M",0,F18)-IF(F19="M",0,F19)</f>
        <v>0</v>
      </c>
      <c r="G66" s="346">
        <f>IF(G15="M",0,G15)-IF(G18="M",0,G18)-IF(G19="M",0,G19)</f>
        <v>0</v>
      </c>
      <c r="H66" s="346">
        <f>IF(H15="M",0,H15)-IF(H18="M",0,H18)-IF(H19="M",0,H19)</f>
        <v>0</v>
      </c>
      <c r="I66" s="346">
        <f>IF(I15="M",0,I15)-IF(I18="M",0,I18)-IF(I19="M",0,I19)</f>
        <v>0</v>
      </c>
      <c r="J66" s="346">
        <f aca="true" t="shared" si="4" ref="J66:R66">IF(J15="M",0,J15)-IF(J18="M",0,J18)-IF(J19="M",0,J19)</f>
        <v>0</v>
      </c>
      <c r="K66" s="346">
        <f t="shared" si="4"/>
        <v>0</v>
      </c>
      <c r="L66" s="346">
        <f t="shared" si="4"/>
        <v>0</v>
      </c>
      <c r="M66" s="346">
        <f t="shared" si="4"/>
        <v>0</v>
      </c>
      <c r="N66" s="346">
        <f t="shared" si="4"/>
        <v>0</v>
      </c>
      <c r="O66" s="346">
        <f t="shared" si="4"/>
        <v>0</v>
      </c>
      <c r="P66" s="346">
        <f t="shared" si="4"/>
        <v>0</v>
      </c>
      <c r="Q66" s="346">
        <f t="shared" si="4"/>
        <v>0</v>
      </c>
      <c r="R66" s="346">
        <f t="shared" si="4"/>
        <v>0</v>
      </c>
      <c r="S66" s="302"/>
      <c r="T66" s="231"/>
      <c r="U66" s="301"/>
    </row>
    <row r="67" spans="1:21" s="270" customFormat="1" ht="15.75">
      <c r="A67" s="31"/>
      <c r="B67" s="208"/>
      <c r="C67" s="202" t="s">
        <v>543</v>
      </c>
      <c r="D67" s="346">
        <f>IF(D15="M",0,D15)-IF(D16="M",0,D16)-IF(D17="M",0,D17)</f>
        <v>0</v>
      </c>
      <c r="E67" s="346">
        <f>IF(E15="M",0,E15)-IF(E16="M",0,E16)-IF(E17="M",0,E17)</f>
        <v>0</v>
      </c>
      <c r="F67" s="346">
        <f>IF(F15="M",0,F15)-IF(F16="M",0,F16)-IF(F17="M",0,F17)</f>
        <v>0</v>
      </c>
      <c r="G67" s="346">
        <f>IF(G15="M",0,G15)-IF(G16="M",0,G16)-IF(G17="M",0,G17)</f>
        <v>0</v>
      </c>
      <c r="H67" s="346">
        <f>IF(H15="M",0,H15)-IF(H16="M",0,H16)-IF(H17="M",0,H17)</f>
        <v>0</v>
      </c>
      <c r="I67" s="346">
        <f>IF(I15="M",0,I15)-IF(I16="M",0,I16)-IF(I17="M",0,I17)</f>
        <v>0</v>
      </c>
      <c r="J67" s="346">
        <f aca="true" t="shared" si="5" ref="J67:R67">IF(J15="M",0,J15)-IF(J16="M",0,J16)-IF(J17="M",0,J17)</f>
        <v>0</v>
      </c>
      <c r="K67" s="346">
        <f t="shared" si="5"/>
        <v>0</v>
      </c>
      <c r="L67" s="346">
        <f t="shared" si="5"/>
        <v>0</v>
      </c>
      <c r="M67" s="346">
        <f t="shared" si="5"/>
        <v>0</v>
      </c>
      <c r="N67" s="346">
        <f t="shared" si="5"/>
        <v>0</v>
      </c>
      <c r="O67" s="346">
        <f t="shared" si="5"/>
        <v>0</v>
      </c>
      <c r="P67" s="346">
        <f t="shared" si="5"/>
        <v>0</v>
      </c>
      <c r="Q67" s="346">
        <f t="shared" si="5"/>
        <v>0</v>
      </c>
      <c r="R67" s="346">
        <f t="shared" si="5"/>
        <v>0</v>
      </c>
      <c r="S67" s="302"/>
      <c r="T67" s="231"/>
      <c r="U67" s="301"/>
    </row>
    <row r="68" spans="1:21" s="270" customFormat="1" ht="15.75">
      <c r="A68" s="31"/>
      <c r="B68" s="208"/>
      <c r="C68" s="202" t="s">
        <v>544</v>
      </c>
      <c r="D68" s="346">
        <f>IF(D19="M",0,D19)-IF(D20="M",0,D20)-IF(D21="M",0,D21)</f>
        <v>0</v>
      </c>
      <c r="E68" s="346">
        <f>IF(E19="M",0,E19)-IF(E20="M",0,E20)-IF(E21="M",0,E21)</f>
        <v>0</v>
      </c>
      <c r="F68" s="346">
        <f>IF(F19="M",0,F19)-IF(F20="M",0,F20)-IF(F21="M",0,F21)</f>
        <v>0</v>
      </c>
      <c r="G68" s="346">
        <f>IF(G19="M",0,G19)-IF(G20="M",0,G20)-IF(G21="M",0,G21)</f>
        <v>0</v>
      </c>
      <c r="H68" s="346">
        <f>IF(H19="M",0,H19)-IF(H20="M",0,H20)-IF(H21="M",0,H21)</f>
        <v>0</v>
      </c>
      <c r="I68" s="346">
        <f>IF(I19="M",0,I19)-IF(I20="M",0,I20)-IF(I21="M",0,I21)</f>
        <v>0</v>
      </c>
      <c r="J68" s="346">
        <f aca="true" t="shared" si="6" ref="J68:R68">IF(J19="M",0,J19)-IF(J20="M",0,J20)-IF(J21="M",0,J21)</f>
        <v>0</v>
      </c>
      <c r="K68" s="346">
        <f t="shared" si="6"/>
        <v>0</v>
      </c>
      <c r="L68" s="346">
        <f t="shared" si="6"/>
        <v>0</v>
      </c>
      <c r="M68" s="346">
        <f t="shared" si="6"/>
        <v>0</v>
      </c>
      <c r="N68" s="346">
        <f t="shared" si="6"/>
        <v>0</v>
      </c>
      <c r="O68" s="346">
        <f t="shared" si="6"/>
        <v>0</v>
      </c>
      <c r="P68" s="346">
        <f t="shared" si="6"/>
        <v>0</v>
      </c>
      <c r="Q68" s="346">
        <f t="shared" si="6"/>
        <v>0</v>
      </c>
      <c r="R68" s="346">
        <f t="shared" si="6"/>
        <v>0</v>
      </c>
      <c r="S68" s="302"/>
      <c r="T68" s="231"/>
      <c r="U68" s="301"/>
    </row>
    <row r="69" spans="1:21" s="270" customFormat="1" ht="15.75">
      <c r="A69" s="31"/>
      <c r="B69" s="208"/>
      <c r="C69" s="202" t="s">
        <v>545</v>
      </c>
      <c r="D69" s="346">
        <f>IF(D22="M",0,D22)-IF(D23="M",0,D23)-IF(D24="M",0,D24)</f>
        <v>0</v>
      </c>
      <c r="E69" s="346">
        <f>IF(E22="M",0,E22)-IF(E23="M",0,E23)-IF(E24="M",0,E24)</f>
        <v>0</v>
      </c>
      <c r="F69" s="346">
        <f>IF(F22="M",0,F22)-IF(F23="M",0,F23)-IF(F24="M",0,F24)</f>
        <v>0</v>
      </c>
      <c r="G69" s="346">
        <f>IF(G22="M",0,G22)-IF(G23="M",0,G23)-IF(G24="M",0,G24)</f>
        <v>0</v>
      </c>
      <c r="H69" s="346">
        <f>IF(H22="M",0,H22)-IF(H23="M",0,H23)-IF(H24="M",0,H24)</f>
        <v>0</v>
      </c>
      <c r="I69" s="346">
        <f>IF(I22="M",0,I22)-IF(I23="M",0,I23)-IF(I24="M",0,I24)</f>
        <v>0</v>
      </c>
      <c r="J69" s="346">
        <f aca="true" t="shared" si="7" ref="J69:R69">IF(J22="M",0,J22)-IF(J23="M",0,J23)-IF(J24="M",0,J24)</f>
        <v>0</v>
      </c>
      <c r="K69" s="346">
        <f t="shared" si="7"/>
        <v>0</v>
      </c>
      <c r="L69" s="346">
        <f t="shared" si="7"/>
        <v>0</v>
      </c>
      <c r="M69" s="346">
        <f t="shared" si="7"/>
        <v>0</v>
      </c>
      <c r="N69" s="346">
        <f t="shared" si="7"/>
        <v>0</v>
      </c>
      <c r="O69" s="346">
        <f t="shared" si="7"/>
        <v>0</v>
      </c>
      <c r="P69" s="346">
        <f t="shared" si="7"/>
        <v>0</v>
      </c>
      <c r="Q69" s="346">
        <f t="shared" si="7"/>
        <v>0</v>
      </c>
      <c r="R69" s="346">
        <f t="shared" si="7"/>
        <v>0</v>
      </c>
      <c r="S69" s="302"/>
      <c r="T69" s="231"/>
      <c r="U69" s="301"/>
    </row>
    <row r="70" spans="1:21" s="270" customFormat="1" ht="15.75">
      <c r="A70" s="31"/>
      <c r="B70" s="208"/>
      <c r="C70" s="202" t="s">
        <v>546</v>
      </c>
      <c r="D70" s="346">
        <f>IF(D24="M",0,D24)-IF(D25="M",0,D25)-IF(D26="M",0,D26)</f>
        <v>0</v>
      </c>
      <c r="E70" s="346">
        <f>IF(E24="M",0,E24)-IF(E25="M",0,E25)-IF(E26="M",0,E26)</f>
        <v>0</v>
      </c>
      <c r="F70" s="346">
        <f>IF(F24="M",0,F24)-IF(F25="M",0,F25)-IF(F26="M",0,F26)</f>
        <v>0</v>
      </c>
      <c r="G70" s="346">
        <f>IF(G24="M",0,G24)-IF(G25="M",0,G25)-IF(G26="M",0,G26)</f>
        <v>0</v>
      </c>
      <c r="H70" s="346">
        <f>IF(H24="M",0,H24)-IF(H25="M",0,H25)-IF(H26="M",0,H26)</f>
        <v>0</v>
      </c>
      <c r="I70" s="346">
        <f>IF(I24="M",0,I24)-IF(I25="M",0,I25)-IF(I26="M",0,I26)</f>
        <v>0</v>
      </c>
      <c r="J70" s="346">
        <f aca="true" t="shared" si="8" ref="J70:R70">IF(J24="M",0,J24)-IF(J25="M",0,J25)-IF(J26="M",0,J26)</f>
        <v>0</v>
      </c>
      <c r="K70" s="346">
        <f t="shared" si="8"/>
        <v>0</v>
      </c>
      <c r="L70" s="346">
        <f t="shared" si="8"/>
        <v>0</v>
      </c>
      <c r="M70" s="346">
        <f t="shared" si="8"/>
        <v>0</v>
      </c>
      <c r="N70" s="346">
        <f t="shared" si="8"/>
        <v>0</v>
      </c>
      <c r="O70" s="346">
        <f t="shared" si="8"/>
        <v>0</v>
      </c>
      <c r="P70" s="346">
        <f t="shared" si="8"/>
        <v>0</v>
      </c>
      <c r="Q70" s="346">
        <f t="shared" si="8"/>
        <v>0</v>
      </c>
      <c r="R70" s="346">
        <f t="shared" si="8"/>
        <v>0</v>
      </c>
      <c r="S70" s="302"/>
      <c r="T70" s="231"/>
      <c r="U70" s="301"/>
    </row>
    <row r="71" spans="1:21" s="270" customFormat="1" ht="23.25">
      <c r="A71" s="31"/>
      <c r="B71" s="208"/>
      <c r="C71" s="202" t="s">
        <v>562</v>
      </c>
      <c r="D71" s="346">
        <f>IF(D29="M",0,D29)-IF(D30="M",0,D30)-IF(D31="M",0,D31)-IF(D33="M",0,D33)-IF(D34="M",0,D34)-IF(D36="M",0,D36)-IF(D38="M",0,D38)-IF(D39="M",0,D39)-IF(D40="M",0,D40)</f>
        <v>0</v>
      </c>
      <c r="E71" s="346">
        <f>IF(E29="M",0,E29)-IF(E30="M",0,E30)-IF(E31="M",0,E31)-IF(E33="M",0,E33)-IF(E34="M",0,E34)-IF(E36="M",0,E36)-IF(E38="M",0,E38)-IF(E39="M",0,E39)-IF(E40="M",0,E40)</f>
        <v>0</v>
      </c>
      <c r="F71" s="346">
        <f>IF(F29="M",0,F29)-IF(F30="M",0,F30)-IF(F31="M",0,F31)-IF(F33="M",0,F33)-IF(F34="M",0,F34)-IF(F36="M",0,F36)-IF(F38="M",0,F38)-IF(F39="M",0,F39)-IF(F40="M",0,F40)</f>
        <v>0</v>
      </c>
      <c r="G71" s="346">
        <f>IF(G29="M",0,G29)-IF(G30="M",0,G30)-IF(G31="M",0,G31)-IF(G33="M",0,G33)-IF(G34="M",0,G34)-IF(G36="M",0,G36)-IF(G38="M",0,G38)-IF(G39="M",0,G39)-IF(G40="M",0,G40)</f>
        <v>0</v>
      </c>
      <c r="H71" s="346">
        <f>IF(H29="M",0,H29)-IF(H30="M",0,H30)-IF(H31="M",0,H31)-IF(H33="M",0,H33)-IF(H34="M",0,H34)-IF(H36="M",0,H36)-IF(H38="M",0,H38)-IF(H39="M",0,H39)-IF(H40="M",0,H40)</f>
        <v>0</v>
      </c>
      <c r="I71" s="346">
        <f>IF(I29="M",0,I29)-IF(I30="M",0,I30)-IF(I31="M",0,I31)-IF(I33="M",0,I33)-IF(I34="M",0,I34)-IF(I36="M",0,I36)-IF(I38="M",0,I38)-IF(I39="M",0,I39)-IF(I40="M",0,I40)</f>
        <v>0</v>
      </c>
      <c r="J71" s="346">
        <f aca="true" t="shared" si="9" ref="J71:R71">IF(J29="M",0,J29)-IF(J30="M",0,J30)-IF(J31="M",0,J31)-IF(J33="M",0,J33)-IF(J34="M",0,J34)-IF(J36="M",0,J36)-IF(J38="M",0,J38)-IF(J39="M",0,J39)-IF(J40="M",0,J40)</f>
        <v>0</v>
      </c>
      <c r="K71" s="346">
        <f t="shared" si="9"/>
        <v>0</v>
      </c>
      <c r="L71" s="346">
        <f t="shared" si="9"/>
        <v>0</v>
      </c>
      <c r="M71" s="346">
        <f t="shared" si="9"/>
        <v>0</v>
      </c>
      <c r="N71" s="346">
        <f t="shared" si="9"/>
        <v>0</v>
      </c>
      <c r="O71" s="346">
        <f t="shared" si="9"/>
        <v>0</v>
      </c>
      <c r="P71" s="346">
        <f t="shared" si="9"/>
        <v>0</v>
      </c>
      <c r="Q71" s="346">
        <f t="shared" si="9"/>
        <v>0</v>
      </c>
      <c r="R71" s="346">
        <f t="shared" si="9"/>
        <v>0</v>
      </c>
      <c r="S71" s="302"/>
      <c r="T71" s="231"/>
      <c r="U71" s="301"/>
    </row>
    <row r="72" spans="1:20" s="270" customFormat="1" ht="15.75">
      <c r="A72" s="31"/>
      <c r="B72" s="208"/>
      <c r="C72" s="202" t="s">
        <v>547</v>
      </c>
      <c r="D72" s="346">
        <f>IF(D42="M",0,D42)-IF(D43="M",0,D43)-IF(D44="M",0,D44)</f>
        <v>0</v>
      </c>
      <c r="E72" s="346">
        <f>IF(E42="M",0,E42)-IF(E43="M",0,E43)-IF(E44="M",0,E44)</f>
        <v>0</v>
      </c>
      <c r="F72" s="346">
        <f>IF(F42="M",0,F42)-IF(F43="M",0,F43)-IF(F44="M",0,F44)</f>
        <v>0</v>
      </c>
      <c r="G72" s="346">
        <f>IF(G42="M",0,G42)-IF(G43="M",0,G43)-IF(G44="M",0,G44)</f>
        <v>0</v>
      </c>
      <c r="H72" s="346">
        <f>IF(H42="M",0,H42)-IF(H43="M",0,H43)-IF(H44="M",0,H44)</f>
        <v>0</v>
      </c>
      <c r="I72" s="346">
        <f>IF(I42="M",0,I42)-IF(I43="M",0,I43)-IF(I44="M",0,I44)</f>
        <v>0</v>
      </c>
      <c r="J72" s="346">
        <f aca="true" t="shared" si="10" ref="J72:R72">IF(J42="M",0,J42)-IF(J43="M",0,J43)-IF(J44="M",0,J44)</f>
        <v>0</v>
      </c>
      <c r="K72" s="346">
        <f t="shared" si="10"/>
        <v>0</v>
      </c>
      <c r="L72" s="346">
        <f t="shared" si="10"/>
        <v>0</v>
      </c>
      <c r="M72" s="346">
        <f t="shared" si="10"/>
        <v>0</v>
      </c>
      <c r="N72" s="346">
        <f t="shared" si="10"/>
        <v>0</v>
      </c>
      <c r="O72" s="346">
        <f t="shared" si="10"/>
        <v>0</v>
      </c>
      <c r="P72" s="346">
        <f t="shared" si="10"/>
        <v>0</v>
      </c>
      <c r="Q72" s="346">
        <f t="shared" si="10"/>
        <v>0</v>
      </c>
      <c r="R72" s="346">
        <f t="shared" si="10"/>
        <v>0</v>
      </c>
      <c r="S72" s="245"/>
      <c r="T72" s="231"/>
    </row>
    <row r="73" spans="1:20" s="270" customFormat="1" ht="15.75">
      <c r="A73" s="31"/>
      <c r="B73" s="208"/>
      <c r="C73" s="202" t="s">
        <v>548</v>
      </c>
      <c r="D73" s="346">
        <f>IF(D49="M",0,D49)-IF(D50="M",0,D50)+IF(D51="M",0,D51)</f>
        <v>0</v>
      </c>
      <c r="E73" s="346">
        <f>IF(E49="M",0,E49)-IF(E50="M",0,E50)+IF(E51="M",0,E51)</f>
        <v>0</v>
      </c>
      <c r="F73" s="346">
        <f>IF(F49="M",0,F49)-IF(F50="M",0,F50)+IF(F51="M",0,F51)</f>
        <v>0</v>
      </c>
      <c r="G73" s="346">
        <f>IF(G49="M",0,G49)-IF(G50="M",0,G50)+IF(G51="M",0,G51)</f>
        <v>0</v>
      </c>
      <c r="H73" s="346">
        <f>IF(H49="M",0,H49)-IF(H50="M",0,H50)+IF(H51="M",0,H51)</f>
        <v>0</v>
      </c>
      <c r="I73" s="346">
        <f>IF(I49="M",0,I49)-IF(I50="M",0,I50)+IF(I51="M",0,I51)</f>
        <v>0</v>
      </c>
      <c r="J73" s="346">
        <f aca="true" t="shared" si="11" ref="J73:R73">IF(J49="M",0,J49)-IF(J50="M",0,J50)+IF(J51="M",0,J51)</f>
        <v>0</v>
      </c>
      <c r="K73" s="346">
        <f t="shared" si="11"/>
        <v>0</v>
      </c>
      <c r="L73" s="346">
        <f t="shared" si="11"/>
        <v>0</v>
      </c>
      <c r="M73" s="346">
        <f t="shared" si="11"/>
        <v>0</v>
      </c>
      <c r="N73" s="346">
        <f t="shared" si="11"/>
        <v>0</v>
      </c>
      <c r="O73" s="346">
        <f t="shared" si="11"/>
        <v>0</v>
      </c>
      <c r="P73" s="346">
        <f t="shared" si="11"/>
        <v>0</v>
      </c>
      <c r="Q73" s="346">
        <f t="shared" si="11"/>
        <v>0</v>
      </c>
      <c r="R73" s="346">
        <f t="shared" si="11"/>
        <v>0</v>
      </c>
      <c r="S73" s="245"/>
      <c r="T73" s="231"/>
    </row>
    <row r="74" spans="1:20" s="270" customFormat="1" ht="15.75">
      <c r="A74" s="31"/>
      <c r="B74" s="204" t="s">
        <v>463</v>
      </c>
      <c r="C74" s="209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245"/>
      <c r="T74" s="231"/>
    </row>
    <row r="75" spans="1:20" s="270" customFormat="1" ht="15.75">
      <c r="A75" s="31"/>
      <c r="B75" s="210"/>
      <c r="C75" s="206" t="s">
        <v>549</v>
      </c>
      <c r="D75" s="345">
        <f>IF('Table 1'!E14="M",0,'Table 1'!E14)+IF(D10="M",0,D10)</f>
        <v>0</v>
      </c>
      <c r="E75" s="345">
        <f>IF('Table 1'!F14="M",0,'Table 1'!F14)+IF(E10="M",0,E10)</f>
        <v>0</v>
      </c>
      <c r="F75" s="345">
        <f>IF('Table 1'!G14="M",0,'Table 1'!G14)+IF(F10="M",0,F10)</f>
        <v>0</v>
      </c>
      <c r="G75" s="345">
        <f>IF('Table 1'!H14="M",0,'Table 1'!H14)+IF(G10="M",0,G10)</f>
        <v>0</v>
      </c>
      <c r="H75" s="345">
        <f>IF('Table 1'!I14="M",0,'Table 1'!I14)+IF(H10="M",0,H10)</f>
        <v>0</v>
      </c>
      <c r="I75" s="345">
        <f>IF('Table 1'!J14="M",0,'Table 1'!J14)+IF(I10="M",0,I10)</f>
        <v>0</v>
      </c>
      <c r="J75" s="345">
        <f>IF('Table 1'!K14="M",0,'Table 1'!K14)+IF(J10="M",0,J10)</f>
        <v>0</v>
      </c>
      <c r="K75" s="345">
        <f>IF('Table 1'!L14="M",0,'Table 1'!L14)+IF(K10="M",0,K10)</f>
        <v>0</v>
      </c>
      <c r="L75" s="345">
        <f>IF('Table 1'!M14="M",0,'Table 1'!M14)+IF(L10="M",0,L10)</f>
        <v>0</v>
      </c>
      <c r="M75" s="345">
        <f>IF('Table 1'!N14="M",0,'Table 1'!N14)+IF(M10="M",0,M10)</f>
        <v>0</v>
      </c>
      <c r="N75" s="345">
        <f>IF('Table 1'!O14="M",0,'Table 1'!O14)+IF(N10="M",0,N10)</f>
        <v>0</v>
      </c>
      <c r="O75" s="345">
        <f>IF('Table 1'!P14="M",0,'Table 1'!P14)+IF(O10="M",0,O10)</f>
        <v>0</v>
      </c>
      <c r="P75" s="345">
        <f>IF('Table 1'!Q14="M",0,'Table 1'!Q14)+IF(P10="M",0,P10)</f>
        <v>0</v>
      </c>
      <c r="Q75" s="345">
        <f>IF('Table 1'!R14="M",0,'Table 1'!R14)+IF(Q10="M",0,Q10)</f>
        <v>0</v>
      </c>
      <c r="R75" s="345">
        <f>IF('Table 1'!S14="M",0,'Table 1'!S14)+IF(R10="M",0,R10)</f>
        <v>0</v>
      </c>
      <c r="S75" s="279"/>
      <c r="T75" s="280"/>
    </row>
  </sheetData>
  <sheetProtection password="CA3F" sheet="1" objects="1" scenarios="1" formatColumns="0" formatRows="0"/>
  <mergeCells count="2">
    <mergeCell ref="D62:R62"/>
    <mergeCell ref="D6:R6"/>
  </mergeCells>
  <conditionalFormatting sqref="D62:O62">
    <cfRule type="cellIs" priority="1" dxfId="31" operator="notEqual" stopIfTrue="1">
      <formula>"OK - Table 3E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4"/>
  <sheetViews>
    <sheetView showGridLines="0" defaultGridColor="0" zoomScale="80" zoomScaleNormal="80" zoomScalePageLayoutView="0" colorId="22" workbookViewId="0" topLeftCell="B1">
      <pane xSplit="3" ySplit="8" topLeftCell="E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77734375" defaultRowHeight="15"/>
  <cols>
    <col min="1" max="1" width="7.10546875" style="31" hidden="1" customWidth="1"/>
    <col min="2" max="2" width="9.77734375" style="151" customWidth="1"/>
    <col min="3" max="3" width="40.77734375" style="151" customWidth="1"/>
    <col min="4" max="4" width="19.99609375" style="151" customWidth="1"/>
    <col min="5" max="9" width="10.77734375" style="151" customWidth="1"/>
    <col min="10" max="19" width="10.99609375" style="151" customWidth="1"/>
    <col min="20" max="16384" width="9.77734375" style="151" customWidth="1"/>
  </cols>
  <sheetData>
    <row r="1" spans="21:22" ht="7.5" customHeight="1">
      <c r="U1" s="429" t="str">
        <f>'Cover page'!$N$1</f>
        <v>Apr.2014</v>
      </c>
      <c r="V1" s="423" t="s">
        <v>565</v>
      </c>
    </row>
    <row r="2" spans="2:22" ht="18">
      <c r="B2" s="96" t="s">
        <v>1</v>
      </c>
      <c r="C2" s="24"/>
      <c r="D2" s="97"/>
      <c r="E2" s="97"/>
      <c r="F2" s="97"/>
      <c r="G2" s="97"/>
      <c r="H2" s="97"/>
      <c r="I2" s="97"/>
      <c r="J2" s="24"/>
      <c r="K2" s="24"/>
      <c r="L2" s="24"/>
      <c r="M2" s="24"/>
      <c r="N2" s="24"/>
      <c r="O2" s="24"/>
      <c r="P2" s="24"/>
      <c r="Q2" s="24"/>
      <c r="R2" s="24"/>
      <c r="S2" s="24"/>
      <c r="V2" s="423" t="s">
        <v>566</v>
      </c>
    </row>
    <row r="3" spans="2:22" ht="15.75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V3" s="423" t="s">
        <v>567</v>
      </c>
    </row>
    <row r="4" spans="1:20" ht="16.5" thickTop="1">
      <c r="A4" s="98"/>
      <c r="B4" s="57"/>
      <c r="C4" s="59"/>
      <c r="D4" s="59"/>
      <c r="E4" s="59"/>
      <c r="F4" s="59"/>
      <c r="G4" s="59"/>
      <c r="H4" s="59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225"/>
    </row>
    <row r="5" spans="1:20" ht="18.75" customHeight="1">
      <c r="A5" s="99"/>
      <c r="B5" s="62"/>
      <c r="C5" s="237" t="str">
        <f>'Cover page'!E13</f>
        <v>Member state: Hungary</v>
      </c>
      <c r="D5" s="24"/>
      <c r="E5" s="448" t="s">
        <v>2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  <c r="T5" s="226"/>
    </row>
    <row r="6" spans="1:20" ht="15.75">
      <c r="A6" s="99"/>
      <c r="B6" s="62"/>
      <c r="C6" s="238" t="s">
        <v>577</v>
      </c>
      <c r="D6" s="33"/>
      <c r="E6" s="29">
        <f>'Table 1'!E5</f>
        <v>1995</v>
      </c>
      <c r="F6" s="29">
        <f>'Table 1'!F5</f>
        <v>1996</v>
      </c>
      <c r="G6" s="29">
        <f>'Table 1'!G5</f>
        <v>1997</v>
      </c>
      <c r="H6" s="29">
        <f>'Table 1'!H5</f>
        <v>1998</v>
      </c>
      <c r="I6" s="29">
        <f>'Table 1'!I5</f>
        <v>1999</v>
      </c>
      <c r="J6" s="29">
        <f>'Table 1'!J5</f>
        <v>2000</v>
      </c>
      <c r="K6" s="29">
        <f>'Table 1'!K5</f>
        <v>2001</v>
      </c>
      <c r="L6" s="29">
        <f>'Table 1'!L5</f>
        <v>2002</v>
      </c>
      <c r="M6" s="29">
        <f>'Table 1'!M5</f>
        <v>2003</v>
      </c>
      <c r="N6" s="29">
        <f>'Table 1'!N5</f>
        <v>2004</v>
      </c>
      <c r="O6" s="29">
        <f>'Table 1'!O5</f>
        <v>2005</v>
      </c>
      <c r="P6" s="29">
        <f>'Table 1'!P5</f>
        <v>2006</v>
      </c>
      <c r="Q6" s="29">
        <f>'Table 1'!Q5</f>
        <v>2007</v>
      </c>
      <c r="R6" s="29">
        <f>'Table 1'!R5</f>
        <v>2008</v>
      </c>
      <c r="S6" s="29">
        <f>'Table 1'!S5</f>
        <v>2009</v>
      </c>
      <c r="T6" s="226"/>
    </row>
    <row r="7" spans="1:20" ht="15.75">
      <c r="A7" s="99"/>
      <c r="B7" s="62"/>
      <c r="C7" s="237" t="str">
        <f>'Cover page'!E14</f>
        <v>Date: 09/04/2014</v>
      </c>
      <c r="D7" s="100"/>
      <c r="E7" s="427" t="s">
        <v>567</v>
      </c>
      <c r="F7" s="427" t="s">
        <v>567</v>
      </c>
      <c r="G7" s="427" t="s">
        <v>567</v>
      </c>
      <c r="H7" s="427" t="s">
        <v>567</v>
      </c>
      <c r="I7" s="427" t="s">
        <v>567</v>
      </c>
      <c r="J7" s="427" t="s">
        <v>567</v>
      </c>
      <c r="K7" s="427" t="s">
        <v>567</v>
      </c>
      <c r="L7" s="427" t="s">
        <v>567</v>
      </c>
      <c r="M7" s="427" t="s">
        <v>567</v>
      </c>
      <c r="N7" s="427" t="s">
        <v>567</v>
      </c>
      <c r="O7" s="427" t="s">
        <v>567</v>
      </c>
      <c r="P7" s="427" t="s">
        <v>567</v>
      </c>
      <c r="Q7" s="427" t="s">
        <v>567</v>
      </c>
      <c r="R7" s="427" t="s">
        <v>567</v>
      </c>
      <c r="S7" s="428" t="s">
        <v>567</v>
      </c>
      <c r="T7" s="226"/>
    </row>
    <row r="8" spans="1:20" ht="16.5" thickBot="1">
      <c r="A8" s="99"/>
      <c r="B8" s="101" t="s">
        <v>46</v>
      </c>
      <c r="C8" s="78"/>
      <c r="D8" s="81"/>
      <c r="E8" s="157"/>
      <c r="F8" s="157"/>
      <c r="G8" s="157"/>
      <c r="H8" s="157"/>
      <c r="I8" s="157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6"/>
    </row>
    <row r="9" spans="1:20" ht="15.75">
      <c r="A9" s="99"/>
      <c r="B9" s="101" t="s">
        <v>47</v>
      </c>
      <c r="C9" s="76"/>
      <c r="D9" s="76"/>
      <c r="E9" s="213"/>
      <c r="F9" s="213"/>
      <c r="G9" s="213"/>
      <c r="H9" s="213"/>
      <c r="I9" s="213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6"/>
    </row>
    <row r="10" spans="1:20" ht="15.75">
      <c r="A10" s="102" t="s">
        <v>105</v>
      </c>
      <c r="B10" s="103">
        <v>2</v>
      </c>
      <c r="C10" s="104" t="s">
        <v>48</v>
      </c>
      <c r="D10" s="104"/>
      <c r="E10" s="389">
        <v>28895</v>
      </c>
      <c r="F10" s="389">
        <v>20267</v>
      </c>
      <c r="G10" s="389">
        <v>34884</v>
      </c>
      <c r="H10" s="389">
        <v>52258</v>
      </c>
      <c r="I10" s="389">
        <v>60860</v>
      </c>
      <c r="J10" s="389">
        <v>69659</v>
      </c>
      <c r="K10" s="389">
        <v>123082</v>
      </c>
      <c r="L10" s="389">
        <v>131542</v>
      </c>
      <c r="M10" s="389">
        <v>178802</v>
      </c>
      <c r="N10" s="389">
        <v>205480</v>
      </c>
      <c r="O10" s="389">
        <v>228250</v>
      </c>
      <c r="P10" s="389">
        <v>296219</v>
      </c>
      <c r="Q10" s="389">
        <v>282228</v>
      </c>
      <c r="R10" s="389">
        <v>258107.00000000003</v>
      </c>
      <c r="S10" s="389">
        <v>367551</v>
      </c>
      <c r="T10" s="226"/>
    </row>
    <row r="11" spans="1:20" ht="16.5" thickBot="1">
      <c r="A11" s="102"/>
      <c r="B11" s="103"/>
      <c r="C11" s="25"/>
      <c r="D11" s="25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226"/>
    </row>
    <row r="12" spans="1:20" ht="15">
      <c r="A12" s="102"/>
      <c r="B12" s="103"/>
      <c r="C12" s="69"/>
      <c r="D12" s="69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226"/>
    </row>
    <row r="13" spans="1:20" ht="15.75">
      <c r="A13" s="99"/>
      <c r="B13" s="103">
        <v>3</v>
      </c>
      <c r="C13" s="104" t="s">
        <v>49</v>
      </c>
      <c r="D13" s="104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226"/>
    </row>
    <row r="14" spans="1:20" ht="15">
      <c r="A14" s="99"/>
      <c r="B14" s="103"/>
      <c r="C14" s="24"/>
      <c r="D14" s="24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226"/>
    </row>
    <row r="15" spans="1:20" ht="15">
      <c r="A15" s="99"/>
      <c r="B15" s="103"/>
      <c r="C15" s="24"/>
      <c r="D15" s="24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226"/>
    </row>
    <row r="16" spans="1:20" ht="15.75">
      <c r="A16" s="102" t="s">
        <v>106</v>
      </c>
      <c r="B16" s="103"/>
      <c r="C16" s="34" t="s">
        <v>50</v>
      </c>
      <c r="D16" s="34"/>
      <c r="E16" s="389" t="s">
        <v>578</v>
      </c>
      <c r="F16" s="389" t="s">
        <v>578</v>
      </c>
      <c r="G16" s="389" t="s">
        <v>578</v>
      </c>
      <c r="H16" s="389" t="s">
        <v>578</v>
      </c>
      <c r="I16" s="389" t="s">
        <v>578</v>
      </c>
      <c r="J16" s="389" t="s">
        <v>578</v>
      </c>
      <c r="K16" s="389" t="s">
        <v>578</v>
      </c>
      <c r="L16" s="389" t="s">
        <v>578</v>
      </c>
      <c r="M16" s="389" t="s">
        <v>578</v>
      </c>
      <c r="N16" s="389" t="s">
        <v>578</v>
      </c>
      <c r="O16" s="389" t="s">
        <v>578</v>
      </c>
      <c r="P16" s="389" t="s">
        <v>578</v>
      </c>
      <c r="Q16" s="389" t="s">
        <v>578</v>
      </c>
      <c r="R16" s="389" t="s">
        <v>578</v>
      </c>
      <c r="S16" s="389" t="s">
        <v>578</v>
      </c>
      <c r="T16" s="226"/>
    </row>
    <row r="17" spans="1:20" ht="15">
      <c r="A17" s="99"/>
      <c r="B17" s="103"/>
      <c r="C17" s="24"/>
      <c r="D17" s="24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226"/>
    </row>
    <row r="18" spans="1:20" ht="15.75">
      <c r="A18" s="99"/>
      <c r="B18" s="103"/>
      <c r="C18" s="34" t="s">
        <v>51</v>
      </c>
      <c r="D18" s="3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226"/>
    </row>
    <row r="19" spans="1:20" ht="15.75">
      <c r="A19" s="99"/>
      <c r="B19" s="103"/>
      <c r="C19" s="34"/>
      <c r="D19" s="3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226"/>
    </row>
    <row r="20" spans="1:20" ht="15.75">
      <c r="A20" s="99"/>
      <c r="B20" s="103"/>
      <c r="C20" s="34"/>
      <c r="D20" s="3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226"/>
    </row>
    <row r="21" spans="1:20" ht="15.75">
      <c r="A21" s="99"/>
      <c r="B21" s="103"/>
      <c r="C21" s="34"/>
      <c r="D21" s="3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226"/>
    </row>
    <row r="22" spans="1:20" ht="15.75">
      <c r="A22" s="99"/>
      <c r="B22" s="103"/>
      <c r="C22" s="25"/>
      <c r="D22" s="25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226"/>
    </row>
    <row r="23" spans="1:20" ht="15.75">
      <c r="A23" s="99"/>
      <c r="B23" s="103"/>
      <c r="C23" s="25"/>
      <c r="D23" s="25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226"/>
    </row>
    <row r="24" spans="1:20" ht="15.75">
      <c r="A24" s="99"/>
      <c r="B24" s="103"/>
      <c r="C24" s="25"/>
      <c r="D24" s="25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226"/>
    </row>
    <row r="25" spans="1:20" ht="15.75" thickBot="1">
      <c r="A25" s="99"/>
      <c r="B25" s="103"/>
      <c r="C25" s="24"/>
      <c r="D25" s="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226"/>
    </row>
    <row r="26" spans="1:20" ht="9.75" customHeight="1">
      <c r="A26" s="99"/>
      <c r="B26" s="103"/>
      <c r="C26" s="69"/>
      <c r="D26" s="69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226"/>
    </row>
    <row r="27" spans="1:20" ht="15.75">
      <c r="A27" s="99"/>
      <c r="B27" s="103">
        <v>4</v>
      </c>
      <c r="C27" s="104" t="s">
        <v>52</v>
      </c>
      <c r="D27" s="104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226"/>
    </row>
    <row r="28" spans="1:20" ht="15.75">
      <c r="A28" s="99"/>
      <c r="B28" s="105"/>
      <c r="C28" s="104" t="s">
        <v>53</v>
      </c>
      <c r="D28" s="104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226"/>
    </row>
    <row r="29" spans="1:20" ht="15.75">
      <c r="A29" s="99"/>
      <c r="B29" s="106"/>
      <c r="C29" s="25" t="s">
        <v>54</v>
      </c>
      <c r="D29" s="2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226"/>
    </row>
    <row r="30" spans="1:20" ht="15">
      <c r="A30" s="99"/>
      <c r="B30" s="106"/>
      <c r="C30" s="24"/>
      <c r="D30" s="2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226"/>
    </row>
    <row r="31" spans="1:20" ht="15">
      <c r="A31" s="99"/>
      <c r="B31" s="106"/>
      <c r="C31" s="24"/>
      <c r="D31" s="2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226"/>
    </row>
    <row r="32" spans="1:20" ht="15">
      <c r="A32" s="99"/>
      <c r="B32" s="106"/>
      <c r="C32" s="24"/>
      <c r="D32" s="2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226"/>
    </row>
    <row r="33" spans="1:20" ht="15.75">
      <c r="A33" s="99"/>
      <c r="B33" s="106"/>
      <c r="C33" s="25" t="s">
        <v>55</v>
      </c>
      <c r="D33" s="25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226"/>
    </row>
    <row r="34" spans="1:20" ht="15">
      <c r="A34" s="99"/>
      <c r="B34" s="105"/>
      <c r="C34" s="24"/>
      <c r="D34" s="2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226"/>
    </row>
    <row r="35" spans="1:20" ht="15.75">
      <c r="A35" s="99"/>
      <c r="B35" s="105"/>
      <c r="C35" s="104"/>
      <c r="D35" s="10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226"/>
    </row>
    <row r="36" spans="1:20" ht="15.75" thickBot="1">
      <c r="A36" s="99"/>
      <c r="B36" s="106"/>
      <c r="C36" s="107"/>
      <c r="D36" s="107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226"/>
    </row>
    <row r="37" spans="1:20" ht="15.75">
      <c r="A37" s="99"/>
      <c r="B37" s="105"/>
      <c r="C37" s="25"/>
      <c r="D37" s="25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226"/>
    </row>
    <row r="38" spans="1:20" ht="15.75">
      <c r="A38" s="102" t="s">
        <v>107</v>
      </c>
      <c r="B38" s="103">
        <v>10</v>
      </c>
      <c r="C38" s="104" t="s">
        <v>56</v>
      </c>
      <c r="D38" s="25"/>
      <c r="E38" s="389">
        <v>5540515</v>
      </c>
      <c r="F38" s="389">
        <v>6745845</v>
      </c>
      <c r="G38" s="389">
        <v>8229554</v>
      </c>
      <c r="H38" s="389">
        <v>9716253</v>
      </c>
      <c r="I38" s="389">
        <v>10795499</v>
      </c>
      <c r="J38" s="389">
        <v>12439839</v>
      </c>
      <c r="K38" s="389">
        <v>14344117</v>
      </c>
      <c r="L38" s="389">
        <v>16229020.999999996</v>
      </c>
      <c r="M38" s="389">
        <v>17867199</v>
      </c>
      <c r="N38" s="389">
        <v>19584760</v>
      </c>
      <c r="O38" s="389">
        <v>20829863</v>
      </c>
      <c r="P38" s="389">
        <v>22398915</v>
      </c>
      <c r="Q38" s="389">
        <v>23244318</v>
      </c>
      <c r="R38" s="389">
        <v>24841462</v>
      </c>
      <c r="S38" s="389">
        <v>24511270</v>
      </c>
      <c r="T38" s="226"/>
    </row>
    <row r="39" spans="1:20" ht="15">
      <c r="A39" s="99"/>
      <c r="B39" s="89" t="s">
        <v>43</v>
      </c>
      <c r="C39" s="24"/>
      <c r="D39" s="24"/>
      <c r="T39" s="226"/>
    </row>
    <row r="40" spans="1:20" ht="15">
      <c r="A40" s="99"/>
      <c r="B40" s="89"/>
      <c r="C40" s="91" t="s">
        <v>36</v>
      </c>
      <c r="D40" s="24"/>
      <c r="T40" s="226"/>
    </row>
    <row r="41" spans="1:20" ht="15.75">
      <c r="A41" s="99"/>
      <c r="B41" s="105"/>
      <c r="C41" s="91" t="s">
        <v>99</v>
      </c>
      <c r="D41" s="25"/>
      <c r="E41" s="221"/>
      <c r="F41" s="221"/>
      <c r="G41" s="221"/>
      <c r="H41" s="221"/>
      <c r="I41" s="221"/>
      <c r="T41" s="226"/>
    </row>
    <row r="42" spans="1:20" ht="16.5" thickBot="1">
      <c r="A42" s="108"/>
      <c r="B42" s="109"/>
      <c r="C42" s="95"/>
      <c r="D42" s="95"/>
      <c r="E42" s="243"/>
      <c r="F42" s="243"/>
      <c r="G42" s="243"/>
      <c r="H42" s="243"/>
      <c r="I42" s="243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29"/>
    </row>
    <row r="43" spans="2:9" ht="16.5" thickTop="1">
      <c r="B43" s="25"/>
      <c r="C43" s="25"/>
      <c r="D43" s="25"/>
      <c r="E43" s="221"/>
      <c r="F43" s="221"/>
      <c r="G43" s="221"/>
      <c r="H43" s="221"/>
      <c r="I43" s="221"/>
    </row>
    <row r="44" spans="2:19" ht="15" customHeight="1">
      <c r="B44" s="198" t="s">
        <v>187</v>
      </c>
      <c r="C44" s="199"/>
      <c r="D44" s="199"/>
      <c r="E44" s="447" t="str">
        <f>IF(COUNTA(E10:S10,E16:S16,E38:S38)/45*100=100,"OK - Table 4 is fully completed","WARNING - Table 4 is not fully completed, please fill in figure, L, M or 0")</f>
        <v>OK - Table 4 is fully completed</v>
      </c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</row>
  </sheetData>
  <sheetProtection password="CA3F" sheet="1" objects="1" scenarios="1" formatColumns="0" formatRows="0" insertRows="0" deleteRows="0"/>
  <mergeCells count="2">
    <mergeCell ref="E44:S44"/>
    <mergeCell ref="E5:S5"/>
  </mergeCells>
  <conditionalFormatting sqref="E44:P44">
    <cfRule type="cellIs" priority="1" dxfId="31" operator="notEqual" stopIfTrue="1">
      <formula>"OK - Table 4 is fully completed"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S7">
      <formula1>$V$1:$V$3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39"/>
  <sheetViews>
    <sheetView showGridLines="0" defaultGridColor="0" zoomScale="80" zoomScaleNormal="80" zoomScalePageLayoutView="0" colorId="22" workbookViewId="0" topLeftCell="B1">
      <pane xSplit="3" ySplit="7" topLeftCell="E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1" sqref="C1"/>
    </sheetView>
  </sheetViews>
  <sheetFormatPr defaultColWidth="9.77734375" defaultRowHeight="15"/>
  <cols>
    <col min="1" max="1" width="8.77734375" style="31" hidden="1" customWidth="1"/>
    <col min="2" max="2" width="9.77734375" style="151" customWidth="1"/>
    <col min="3" max="3" width="51.4453125" style="235" customWidth="1"/>
    <col min="4" max="4" width="9.77734375" style="151" customWidth="1"/>
    <col min="5" max="19" width="12.3359375" style="151" customWidth="1"/>
    <col min="20" max="16384" width="9.77734375" style="151" customWidth="1"/>
  </cols>
  <sheetData>
    <row r="1" spans="2:22" ht="18" customHeight="1">
      <c r="B1" s="24"/>
      <c r="C1" s="44" t="s">
        <v>73</v>
      </c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50"/>
      <c r="U1" s="429" t="str">
        <f>'Cover page'!$N$1</f>
        <v>Apr.2014</v>
      </c>
      <c r="V1" s="423" t="s">
        <v>565</v>
      </c>
    </row>
    <row r="2" spans="2:22" ht="11.25" customHeight="1" thickBot="1">
      <c r="B2" s="25"/>
      <c r="C2" s="55"/>
      <c r="D2" s="25"/>
      <c r="E2" s="25"/>
      <c r="F2" s="25"/>
      <c r="G2" s="25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423" t="s">
        <v>566</v>
      </c>
    </row>
    <row r="3" spans="1:22" ht="11.25" customHeight="1" thickTop="1">
      <c r="A3" s="56"/>
      <c r="B3" s="57"/>
      <c r="C3" s="58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0"/>
      <c r="P3" s="60"/>
      <c r="Q3" s="60"/>
      <c r="R3" s="60"/>
      <c r="S3" s="60"/>
      <c r="T3" s="225"/>
      <c r="U3" s="24"/>
      <c r="V3" s="423" t="s">
        <v>567</v>
      </c>
    </row>
    <row r="4" spans="1:20" ht="15.75" customHeight="1">
      <c r="A4" s="61"/>
      <c r="B4" s="62"/>
      <c r="C4" s="237" t="str">
        <f>'Cover page'!E13</f>
        <v>Member state: Hungary</v>
      </c>
      <c r="D4" s="63"/>
      <c r="E4" s="437" t="s">
        <v>2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9"/>
      <c r="T4" s="226"/>
    </row>
    <row r="5" spans="1:20" ht="15.75">
      <c r="A5" s="61"/>
      <c r="B5" s="62"/>
      <c r="C5" s="238" t="s">
        <v>577</v>
      </c>
      <c r="D5" s="65" t="s">
        <v>3</v>
      </c>
      <c r="E5" s="65">
        <v>1995</v>
      </c>
      <c r="F5" s="65">
        <f>E5+1</f>
        <v>1996</v>
      </c>
      <c r="G5" s="65">
        <f>F5+1</f>
        <v>1997</v>
      </c>
      <c r="H5" s="65">
        <f>G5+1</f>
        <v>1998</v>
      </c>
      <c r="I5" s="65">
        <f>H5+1</f>
        <v>1999</v>
      </c>
      <c r="J5" s="65">
        <f>I5+1</f>
        <v>2000</v>
      </c>
      <c r="K5" s="65">
        <f>J5+1</f>
        <v>2001</v>
      </c>
      <c r="L5" s="65">
        <f>K5+1</f>
        <v>2002</v>
      </c>
      <c r="M5" s="65">
        <f>L5+1</f>
        <v>2003</v>
      </c>
      <c r="N5" s="65">
        <f>M5+1</f>
        <v>2004</v>
      </c>
      <c r="O5" s="65">
        <f>N5+1</f>
        <v>2005</v>
      </c>
      <c r="P5" s="65">
        <f>O5+1</f>
        <v>2006</v>
      </c>
      <c r="Q5" s="65">
        <f>P5+1</f>
        <v>2007</v>
      </c>
      <c r="R5" s="65">
        <f>Q5+1</f>
        <v>2008</v>
      </c>
      <c r="S5" s="421">
        <f>R5+1</f>
        <v>2009</v>
      </c>
      <c r="T5" s="226"/>
    </row>
    <row r="6" spans="1:20" ht="15.75">
      <c r="A6" s="61"/>
      <c r="B6" s="62"/>
      <c r="C6" s="286" t="str">
        <f>'Cover page'!E14</f>
        <v>Date: 09/04/2014</v>
      </c>
      <c r="D6" s="65" t="s">
        <v>4</v>
      </c>
      <c r="E6" s="65"/>
      <c r="F6" s="65"/>
      <c r="G6" s="65"/>
      <c r="H6" s="65"/>
      <c r="I6" s="65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226"/>
    </row>
    <row r="7" spans="1:20" ht="16.5" thickBot="1">
      <c r="A7" s="61"/>
      <c r="B7" s="62"/>
      <c r="C7" s="45"/>
      <c r="D7" s="66"/>
      <c r="E7" s="66"/>
      <c r="F7" s="66"/>
      <c r="G7" s="66"/>
      <c r="H7" s="66"/>
      <c r="I7" s="66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26"/>
    </row>
    <row r="8" spans="1:20" ht="15.75">
      <c r="A8" s="61"/>
      <c r="B8" s="62"/>
      <c r="C8" s="67"/>
      <c r="D8" s="68"/>
      <c r="E8" s="424" t="s">
        <v>567</v>
      </c>
      <c r="F8" s="424" t="s">
        <v>567</v>
      </c>
      <c r="G8" s="424" t="s">
        <v>567</v>
      </c>
      <c r="H8" s="424" t="s">
        <v>567</v>
      </c>
      <c r="I8" s="424" t="s">
        <v>567</v>
      </c>
      <c r="J8" s="424" t="s">
        <v>567</v>
      </c>
      <c r="K8" s="424" t="s">
        <v>567</v>
      </c>
      <c r="L8" s="424" t="s">
        <v>567</v>
      </c>
      <c r="M8" s="424" t="s">
        <v>567</v>
      </c>
      <c r="N8" s="424" t="s">
        <v>567</v>
      </c>
      <c r="O8" s="424" t="s">
        <v>567</v>
      </c>
      <c r="P8" s="424" t="s">
        <v>567</v>
      </c>
      <c r="Q8" s="424" t="s">
        <v>567</v>
      </c>
      <c r="R8" s="424" t="s">
        <v>567</v>
      </c>
      <c r="S8" s="424" t="s">
        <v>567</v>
      </c>
      <c r="T8" s="226"/>
    </row>
    <row r="9" spans="2:20" ht="16.5" thickBot="1">
      <c r="B9" s="62"/>
      <c r="C9" s="71" t="s">
        <v>5</v>
      </c>
      <c r="D9" s="72" t="s">
        <v>57</v>
      </c>
      <c r="E9" s="212"/>
      <c r="F9" s="212"/>
      <c r="G9" s="212"/>
      <c r="H9" s="212"/>
      <c r="I9" s="212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26"/>
    </row>
    <row r="10" spans="1:20" ht="17.25" thickBot="1" thickTop="1">
      <c r="A10" s="61" t="s">
        <v>170</v>
      </c>
      <c r="B10" s="62"/>
      <c r="C10" s="73" t="s">
        <v>6</v>
      </c>
      <c r="D10" s="32" t="s">
        <v>7</v>
      </c>
      <c r="E10" s="386">
        <v>-502140</v>
      </c>
      <c r="F10" s="387">
        <v>-311137</v>
      </c>
      <c r="G10" s="387">
        <v>-517832</v>
      </c>
      <c r="H10" s="387">
        <v>-818587.6090909091</v>
      </c>
      <c r="I10" s="387">
        <v>-629177</v>
      </c>
      <c r="J10" s="387">
        <v>-398085.0029999999</v>
      </c>
      <c r="K10" s="387">
        <v>-619340</v>
      </c>
      <c r="L10" s="387">
        <v>-1537499</v>
      </c>
      <c r="M10" s="387">
        <v>-1365205</v>
      </c>
      <c r="N10" s="387">
        <v>-1337636</v>
      </c>
      <c r="O10" s="387">
        <v>-1743972.6153846155</v>
      </c>
      <c r="P10" s="387">
        <v>-2225520</v>
      </c>
      <c r="Q10" s="387">
        <v>-1284795</v>
      </c>
      <c r="R10" s="387">
        <v>-990440</v>
      </c>
      <c r="S10" s="433">
        <v>-1187117</v>
      </c>
      <c r="T10" s="226"/>
    </row>
    <row r="11" spans="1:20" ht="16.5" thickTop="1">
      <c r="A11" s="61" t="s">
        <v>171</v>
      </c>
      <c r="B11" s="62"/>
      <c r="C11" s="73" t="s">
        <v>8</v>
      </c>
      <c r="D11" s="72" t="s">
        <v>9</v>
      </c>
      <c r="E11" s="388">
        <v>-510051</v>
      </c>
      <c r="F11" s="388">
        <v>-379705</v>
      </c>
      <c r="G11" s="388">
        <v>-524744</v>
      </c>
      <c r="H11" s="388">
        <v>-752132.6090909091</v>
      </c>
      <c r="I11" s="388">
        <v>-610648</v>
      </c>
      <c r="J11" s="388">
        <v>-347703</v>
      </c>
      <c r="K11" s="388">
        <v>-707359</v>
      </c>
      <c r="L11" s="388">
        <v>-1336587</v>
      </c>
      <c r="M11" s="388">
        <v>-1094078</v>
      </c>
      <c r="N11" s="388">
        <v>-1217037</v>
      </c>
      <c r="O11" s="388">
        <v>-1586040</v>
      </c>
      <c r="P11" s="388">
        <v>-2410808</v>
      </c>
      <c r="Q11" s="388">
        <v>-1433207</v>
      </c>
      <c r="R11" s="388">
        <v>-928289</v>
      </c>
      <c r="S11" s="388">
        <v>-973853</v>
      </c>
      <c r="T11" s="226"/>
    </row>
    <row r="12" spans="1:20" ht="15.75">
      <c r="A12" s="61" t="s">
        <v>172</v>
      </c>
      <c r="B12" s="62"/>
      <c r="C12" s="73" t="s">
        <v>10</v>
      </c>
      <c r="D12" s="72" t="s">
        <v>11</v>
      </c>
      <c r="E12" s="389" t="s">
        <v>575</v>
      </c>
      <c r="F12" s="389" t="s">
        <v>575</v>
      </c>
      <c r="G12" s="389" t="s">
        <v>575</v>
      </c>
      <c r="H12" s="389" t="s">
        <v>575</v>
      </c>
      <c r="I12" s="389" t="s">
        <v>575</v>
      </c>
      <c r="J12" s="389" t="s">
        <v>575</v>
      </c>
      <c r="K12" s="389" t="s">
        <v>575</v>
      </c>
      <c r="L12" s="389" t="s">
        <v>575</v>
      </c>
      <c r="M12" s="389" t="s">
        <v>575</v>
      </c>
      <c r="N12" s="389" t="s">
        <v>575</v>
      </c>
      <c r="O12" s="389" t="s">
        <v>575</v>
      </c>
      <c r="P12" s="389" t="s">
        <v>575</v>
      </c>
      <c r="Q12" s="389" t="s">
        <v>575</v>
      </c>
      <c r="R12" s="389" t="s">
        <v>575</v>
      </c>
      <c r="S12" s="389" t="s">
        <v>575</v>
      </c>
      <c r="T12" s="226"/>
    </row>
    <row r="13" spans="1:20" ht="15.75">
      <c r="A13" s="61" t="s">
        <v>173</v>
      </c>
      <c r="B13" s="62"/>
      <c r="C13" s="73" t="s">
        <v>12</v>
      </c>
      <c r="D13" s="72" t="s">
        <v>13</v>
      </c>
      <c r="E13" s="389">
        <v>7797</v>
      </c>
      <c r="F13" s="389">
        <v>26976</v>
      </c>
      <c r="G13" s="389">
        <v>-1808</v>
      </c>
      <c r="H13" s="389">
        <v>-31033</v>
      </c>
      <c r="I13" s="389">
        <v>252</v>
      </c>
      <c r="J13" s="389">
        <v>-35845</v>
      </c>
      <c r="K13" s="389">
        <v>17530</v>
      </c>
      <c r="L13" s="389">
        <v>-149560</v>
      </c>
      <c r="M13" s="389">
        <v>-29272</v>
      </c>
      <c r="N13" s="389">
        <v>-58927</v>
      </c>
      <c r="O13" s="389">
        <v>-120609.61538461538</v>
      </c>
      <c r="P13" s="389">
        <v>-191665</v>
      </c>
      <c r="Q13" s="389">
        <v>-28761</v>
      </c>
      <c r="R13" s="389">
        <v>18345</v>
      </c>
      <c r="S13" s="389">
        <v>-103345</v>
      </c>
      <c r="T13" s="226"/>
    </row>
    <row r="14" spans="1:20" ht="15.75">
      <c r="A14" s="61" t="s">
        <v>174</v>
      </c>
      <c r="B14" s="62"/>
      <c r="C14" s="73" t="s">
        <v>14</v>
      </c>
      <c r="D14" s="72" t="s">
        <v>15</v>
      </c>
      <c r="E14" s="389">
        <v>114</v>
      </c>
      <c r="F14" s="389">
        <v>41592</v>
      </c>
      <c r="G14" s="389">
        <v>8720</v>
      </c>
      <c r="H14" s="389">
        <v>-35422</v>
      </c>
      <c r="I14" s="389">
        <v>-18781</v>
      </c>
      <c r="J14" s="389">
        <v>-14537.002999999924</v>
      </c>
      <c r="K14" s="389">
        <v>70489.00000000003</v>
      </c>
      <c r="L14" s="389">
        <v>-51352</v>
      </c>
      <c r="M14" s="389">
        <v>-241855</v>
      </c>
      <c r="N14" s="389">
        <v>-61672</v>
      </c>
      <c r="O14" s="389">
        <v>-37323</v>
      </c>
      <c r="P14" s="389">
        <v>376953</v>
      </c>
      <c r="Q14" s="389">
        <v>177173</v>
      </c>
      <c r="R14" s="389">
        <v>-80496</v>
      </c>
      <c r="S14" s="389">
        <v>-109919</v>
      </c>
      <c r="T14" s="226"/>
    </row>
    <row r="15" spans="1:20" ht="16.5" thickBot="1">
      <c r="A15" s="61"/>
      <c r="B15" s="62"/>
      <c r="C15" s="74"/>
      <c r="D15" s="78"/>
      <c r="E15" s="390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226"/>
    </row>
    <row r="16" spans="1:20" ht="15.75">
      <c r="A16" s="61"/>
      <c r="B16" s="62"/>
      <c r="C16" s="75"/>
      <c r="D16" s="70"/>
      <c r="E16" s="424" t="s">
        <v>567</v>
      </c>
      <c r="F16" s="424" t="s">
        <v>567</v>
      </c>
      <c r="G16" s="424" t="s">
        <v>567</v>
      </c>
      <c r="H16" s="424" t="s">
        <v>567</v>
      </c>
      <c r="I16" s="424" t="s">
        <v>567</v>
      </c>
      <c r="J16" s="424" t="s">
        <v>567</v>
      </c>
      <c r="K16" s="424" t="s">
        <v>567</v>
      </c>
      <c r="L16" s="424" t="s">
        <v>567</v>
      </c>
      <c r="M16" s="424" t="s">
        <v>567</v>
      </c>
      <c r="N16" s="424" t="s">
        <v>567</v>
      </c>
      <c r="O16" s="424" t="s">
        <v>567</v>
      </c>
      <c r="P16" s="424" t="s">
        <v>576</v>
      </c>
      <c r="Q16" s="424" t="s">
        <v>576</v>
      </c>
      <c r="R16" s="424" t="s">
        <v>567</v>
      </c>
      <c r="S16" s="424" t="s">
        <v>567</v>
      </c>
      <c r="T16" s="226"/>
    </row>
    <row r="17" spans="1:20" ht="16.5" thickBot="1">
      <c r="A17" s="61"/>
      <c r="B17" s="62"/>
      <c r="C17" s="71" t="s">
        <v>16</v>
      </c>
      <c r="D17" s="222"/>
      <c r="E17" s="392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226"/>
    </row>
    <row r="18" spans="1:20" ht="17.25" thickBot="1" thickTop="1">
      <c r="A18" s="61" t="s">
        <v>175</v>
      </c>
      <c r="B18" s="62"/>
      <c r="C18" s="71" t="s">
        <v>17</v>
      </c>
      <c r="D18" s="77"/>
      <c r="E18" s="394">
        <v>4905196</v>
      </c>
      <c r="F18" s="395">
        <v>5077840</v>
      </c>
      <c r="G18" s="395">
        <v>5468373</v>
      </c>
      <c r="H18" s="395">
        <v>6257769</v>
      </c>
      <c r="I18" s="395">
        <v>6962736</v>
      </c>
      <c r="J18" s="395">
        <v>7339443</v>
      </c>
      <c r="K18" s="395">
        <v>7953298</v>
      </c>
      <c r="L18" s="395">
        <v>9573781</v>
      </c>
      <c r="M18" s="395">
        <v>10981848</v>
      </c>
      <c r="N18" s="395">
        <v>12296208</v>
      </c>
      <c r="O18" s="395">
        <v>13582511</v>
      </c>
      <c r="P18" s="395">
        <v>15603956</v>
      </c>
      <c r="Q18" s="395">
        <v>16755471.000000002</v>
      </c>
      <c r="R18" s="395">
        <v>19369859</v>
      </c>
      <c r="S18" s="422">
        <v>20455928</v>
      </c>
      <c r="T18" s="226"/>
    </row>
    <row r="19" spans="1:20" ht="16.5" thickTop="1">
      <c r="A19" s="61"/>
      <c r="B19" s="62"/>
      <c r="C19" s="43" t="s">
        <v>18</v>
      </c>
      <c r="D19" s="77"/>
      <c r="E19" s="396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226"/>
    </row>
    <row r="20" spans="1:20" ht="15.75">
      <c r="A20" s="61" t="s">
        <v>176</v>
      </c>
      <c r="B20" s="62"/>
      <c r="C20" s="73" t="s">
        <v>19</v>
      </c>
      <c r="D20" s="72" t="s">
        <v>20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398">
        <v>0</v>
      </c>
      <c r="K20" s="398">
        <v>1760</v>
      </c>
      <c r="L20" s="398">
        <v>2143</v>
      </c>
      <c r="M20" s="398">
        <v>71</v>
      </c>
      <c r="N20" s="398">
        <v>223</v>
      </c>
      <c r="O20" s="398">
        <v>129</v>
      </c>
      <c r="P20" s="398">
        <v>3297</v>
      </c>
      <c r="Q20" s="398">
        <v>6745</v>
      </c>
      <c r="R20" s="398">
        <v>9935</v>
      </c>
      <c r="S20" s="398">
        <v>16625</v>
      </c>
      <c r="T20" s="226"/>
    </row>
    <row r="21" spans="1:20" ht="15.75">
      <c r="A21" s="61" t="s">
        <v>177</v>
      </c>
      <c r="B21" s="62"/>
      <c r="C21" s="73" t="s">
        <v>21</v>
      </c>
      <c r="D21" s="32" t="s">
        <v>22</v>
      </c>
      <c r="E21" s="399">
        <v>1713497</v>
      </c>
      <c r="F21" s="399">
        <v>2511022</v>
      </c>
      <c r="G21" s="399">
        <v>2668295</v>
      </c>
      <c r="H21" s="399">
        <v>3328754</v>
      </c>
      <c r="I21" s="399">
        <v>4503351</v>
      </c>
      <c r="J21" s="399">
        <v>5141816</v>
      </c>
      <c r="K21" s="399">
        <v>6109189</v>
      </c>
      <c r="L21" s="399">
        <v>7502777</v>
      </c>
      <c r="M21" s="399">
        <v>9363200</v>
      </c>
      <c r="N21" s="399">
        <v>10863471.999999998</v>
      </c>
      <c r="O21" s="399">
        <v>12153911</v>
      </c>
      <c r="P21" s="399">
        <v>13738279.999999998</v>
      </c>
      <c r="Q21" s="399">
        <v>15039759</v>
      </c>
      <c r="R21" s="399">
        <v>15834690</v>
      </c>
      <c r="S21" s="399">
        <v>15129554</v>
      </c>
      <c r="T21" s="226"/>
    </row>
    <row r="22" spans="1:20" ht="15.75">
      <c r="A22" s="61" t="s">
        <v>178</v>
      </c>
      <c r="B22" s="62"/>
      <c r="C22" s="43" t="s">
        <v>23</v>
      </c>
      <c r="D22" s="72" t="s">
        <v>24</v>
      </c>
      <c r="E22" s="400">
        <v>466483</v>
      </c>
      <c r="F22" s="400">
        <v>755142</v>
      </c>
      <c r="G22" s="400">
        <v>923917</v>
      </c>
      <c r="H22" s="400">
        <v>1054993</v>
      </c>
      <c r="I22" s="400">
        <v>1253138</v>
      </c>
      <c r="J22" s="400">
        <v>1246308</v>
      </c>
      <c r="K22" s="400">
        <v>1502897</v>
      </c>
      <c r="L22" s="400">
        <v>1955236</v>
      </c>
      <c r="M22" s="400">
        <v>2056237</v>
      </c>
      <c r="N22" s="400">
        <v>2044557</v>
      </c>
      <c r="O22" s="400">
        <v>2057204.0000000002</v>
      </c>
      <c r="P22" s="400">
        <v>2390366</v>
      </c>
      <c r="Q22" s="400">
        <v>2153909</v>
      </c>
      <c r="R22" s="400">
        <v>1958426</v>
      </c>
      <c r="S22" s="400">
        <v>2034235</v>
      </c>
      <c r="T22" s="226"/>
    </row>
    <row r="23" spans="1:20" ht="15.75">
      <c r="A23" s="61" t="s">
        <v>179</v>
      </c>
      <c r="B23" s="62"/>
      <c r="C23" s="43" t="s">
        <v>25</v>
      </c>
      <c r="D23" s="72" t="s">
        <v>26</v>
      </c>
      <c r="E23" s="399">
        <v>1247014</v>
      </c>
      <c r="F23" s="399">
        <v>1755880</v>
      </c>
      <c r="G23" s="399">
        <v>1744378</v>
      </c>
      <c r="H23" s="399">
        <v>2273761</v>
      </c>
      <c r="I23" s="399">
        <v>3250213</v>
      </c>
      <c r="J23" s="399">
        <v>3895508</v>
      </c>
      <c r="K23" s="399">
        <v>4606292</v>
      </c>
      <c r="L23" s="399">
        <v>5547541</v>
      </c>
      <c r="M23" s="399">
        <v>7306963</v>
      </c>
      <c r="N23" s="399">
        <v>8818914.999999998</v>
      </c>
      <c r="O23" s="399">
        <v>10096707</v>
      </c>
      <c r="P23" s="399">
        <v>11347913.999999998</v>
      </c>
      <c r="Q23" s="399">
        <v>12885850</v>
      </c>
      <c r="R23" s="399">
        <v>13876264</v>
      </c>
      <c r="S23" s="399">
        <v>13095319</v>
      </c>
      <c r="T23" s="226"/>
    </row>
    <row r="24" spans="1:20" ht="15.75">
      <c r="A24" s="61" t="s">
        <v>180</v>
      </c>
      <c r="B24" s="62"/>
      <c r="C24" s="73" t="s">
        <v>27</v>
      </c>
      <c r="D24" s="72" t="s">
        <v>28</v>
      </c>
      <c r="E24" s="399">
        <v>3191699</v>
      </c>
      <c r="F24" s="399">
        <v>2566818</v>
      </c>
      <c r="G24" s="399">
        <v>2800078</v>
      </c>
      <c r="H24" s="399">
        <v>2929015</v>
      </c>
      <c r="I24" s="399">
        <v>2459385</v>
      </c>
      <c r="J24" s="399">
        <v>2197627</v>
      </c>
      <c r="K24" s="399">
        <v>1842349</v>
      </c>
      <c r="L24" s="399">
        <v>2068861</v>
      </c>
      <c r="M24" s="399">
        <v>1618577</v>
      </c>
      <c r="N24" s="399">
        <v>1432513</v>
      </c>
      <c r="O24" s="399">
        <v>1428471</v>
      </c>
      <c r="P24" s="399">
        <v>1862379</v>
      </c>
      <c r="Q24" s="399">
        <v>1708967</v>
      </c>
      <c r="R24" s="399">
        <v>3525234</v>
      </c>
      <c r="S24" s="399">
        <v>5309749.000000001</v>
      </c>
      <c r="T24" s="226"/>
    </row>
    <row r="25" spans="1:20" ht="15.75">
      <c r="A25" s="61" t="s">
        <v>181</v>
      </c>
      <c r="B25" s="62"/>
      <c r="C25" s="43" t="s">
        <v>23</v>
      </c>
      <c r="D25" s="32" t="s">
        <v>29</v>
      </c>
      <c r="E25" s="399">
        <v>25991</v>
      </c>
      <c r="F25" s="399">
        <v>6476</v>
      </c>
      <c r="G25" s="399">
        <v>22413</v>
      </c>
      <c r="H25" s="399">
        <v>12615</v>
      </c>
      <c r="I25" s="399">
        <v>11843</v>
      </c>
      <c r="J25" s="399">
        <v>25179</v>
      </c>
      <c r="K25" s="399">
        <v>42848</v>
      </c>
      <c r="L25" s="399">
        <v>118568</v>
      </c>
      <c r="M25" s="399">
        <v>93852</v>
      </c>
      <c r="N25" s="399">
        <v>128679</v>
      </c>
      <c r="O25" s="399">
        <v>104909</v>
      </c>
      <c r="P25" s="399">
        <v>125811</v>
      </c>
      <c r="Q25" s="399">
        <v>77043</v>
      </c>
      <c r="R25" s="399">
        <v>82638</v>
      </c>
      <c r="S25" s="399">
        <v>101911</v>
      </c>
      <c r="T25" s="226"/>
    </row>
    <row r="26" spans="1:20" ht="15.75">
      <c r="A26" s="61" t="s">
        <v>182</v>
      </c>
      <c r="B26" s="62"/>
      <c r="C26" s="43" t="s">
        <v>25</v>
      </c>
      <c r="D26" s="32" t="s">
        <v>30</v>
      </c>
      <c r="E26" s="399">
        <v>3165708</v>
      </c>
      <c r="F26" s="398">
        <v>2560342</v>
      </c>
      <c r="G26" s="398">
        <v>2777665</v>
      </c>
      <c r="H26" s="398">
        <v>2916400</v>
      </c>
      <c r="I26" s="398">
        <v>2447542</v>
      </c>
      <c r="J26" s="398">
        <v>2172448</v>
      </c>
      <c r="K26" s="398">
        <v>1799501</v>
      </c>
      <c r="L26" s="398">
        <v>1950293</v>
      </c>
      <c r="M26" s="398">
        <v>1524725</v>
      </c>
      <c r="N26" s="398">
        <v>1303834</v>
      </c>
      <c r="O26" s="398">
        <v>1323562</v>
      </c>
      <c r="P26" s="398">
        <v>1736568</v>
      </c>
      <c r="Q26" s="398">
        <v>1631924</v>
      </c>
      <c r="R26" s="398">
        <v>3442596</v>
      </c>
      <c r="S26" s="398">
        <v>5207838.000000001</v>
      </c>
      <c r="T26" s="226"/>
    </row>
    <row r="27" spans="1:20" ht="16.5" thickBot="1">
      <c r="A27" s="61"/>
      <c r="B27" s="62"/>
      <c r="C27" s="79"/>
      <c r="D27" s="80"/>
      <c r="E27" s="401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226"/>
    </row>
    <row r="28" spans="1:20" ht="15.75">
      <c r="A28" s="61"/>
      <c r="B28" s="62"/>
      <c r="C28" s="82"/>
      <c r="D28" s="83"/>
      <c r="E28" s="403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226"/>
    </row>
    <row r="29" spans="1:20" ht="15.75">
      <c r="A29" s="61"/>
      <c r="B29" s="62"/>
      <c r="C29" s="71" t="s">
        <v>87</v>
      </c>
      <c r="D29" s="222"/>
      <c r="E29" s="396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226"/>
    </row>
    <row r="30" spans="1:20" ht="15.75">
      <c r="A30" s="61" t="s">
        <v>183</v>
      </c>
      <c r="B30" s="84"/>
      <c r="C30" s="71" t="s">
        <v>31</v>
      </c>
      <c r="D30" s="72" t="s">
        <v>32</v>
      </c>
      <c r="E30" s="399">
        <v>11041</v>
      </c>
      <c r="F30" s="399">
        <v>103327</v>
      </c>
      <c r="G30" s="399">
        <v>203649</v>
      </c>
      <c r="H30" s="399">
        <v>321299</v>
      </c>
      <c r="I30" s="399">
        <v>335069</v>
      </c>
      <c r="J30" s="399">
        <v>433223</v>
      </c>
      <c r="K30" s="399">
        <v>565929</v>
      </c>
      <c r="L30" s="399">
        <v>844514</v>
      </c>
      <c r="M30" s="399">
        <v>657882</v>
      </c>
      <c r="N30" s="399">
        <v>733655</v>
      </c>
      <c r="O30" s="399">
        <v>873037</v>
      </c>
      <c r="P30" s="399">
        <v>1061913</v>
      </c>
      <c r="Q30" s="399">
        <v>915027</v>
      </c>
      <c r="R30" s="399">
        <v>769932</v>
      </c>
      <c r="S30" s="399">
        <v>805958</v>
      </c>
      <c r="T30" s="226"/>
    </row>
    <row r="31" spans="1:20" ht="15.75">
      <c r="A31" s="61" t="s">
        <v>184</v>
      </c>
      <c r="B31" s="84"/>
      <c r="C31" s="71" t="s">
        <v>33</v>
      </c>
      <c r="D31" s="72" t="s">
        <v>62</v>
      </c>
      <c r="E31" s="399">
        <v>509087</v>
      </c>
      <c r="F31" s="399">
        <v>644130</v>
      </c>
      <c r="G31" s="399">
        <v>775570</v>
      </c>
      <c r="H31" s="399">
        <v>773286</v>
      </c>
      <c r="I31" s="399">
        <v>808204</v>
      </c>
      <c r="J31" s="399">
        <v>696092</v>
      </c>
      <c r="K31" s="399">
        <v>716018</v>
      </c>
      <c r="L31" s="399">
        <v>694237</v>
      </c>
      <c r="M31" s="399">
        <v>772856</v>
      </c>
      <c r="N31" s="399">
        <v>916402</v>
      </c>
      <c r="O31" s="399">
        <v>913744</v>
      </c>
      <c r="P31" s="399">
        <v>922602</v>
      </c>
      <c r="Q31" s="399">
        <v>1040327</v>
      </c>
      <c r="R31" s="399">
        <v>1110171</v>
      </c>
      <c r="S31" s="399">
        <v>1205531</v>
      </c>
      <c r="T31" s="226"/>
    </row>
    <row r="32" spans="1:20" s="228" customFormat="1" ht="15.75">
      <c r="A32" s="61" t="s">
        <v>185</v>
      </c>
      <c r="B32" s="85"/>
      <c r="C32" s="86" t="s">
        <v>70</v>
      </c>
      <c r="D32" s="87" t="s">
        <v>74</v>
      </c>
      <c r="E32" s="405">
        <v>509087</v>
      </c>
      <c r="F32" s="405">
        <v>644130</v>
      </c>
      <c r="G32" s="405">
        <v>746028</v>
      </c>
      <c r="H32" s="405">
        <v>733546</v>
      </c>
      <c r="I32" s="405">
        <v>776873</v>
      </c>
      <c r="J32" s="405">
        <v>702068</v>
      </c>
      <c r="K32" s="405">
        <v>720998</v>
      </c>
      <c r="L32" s="405">
        <v>696386</v>
      </c>
      <c r="M32" s="405">
        <v>766221</v>
      </c>
      <c r="N32" s="405">
        <v>912702</v>
      </c>
      <c r="O32" s="405">
        <v>915910</v>
      </c>
      <c r="P32" s="405">
        <v>934704</v>
      </c>
      <c r="Q32" s="405">
        <v>1035290</v>
      </c>
      <c r="R32" s="405">
        <v>1100135</v>
      </c>
      <c r="S32" s="405">
        <v>1184788</v>
      </c>
      <c r="T32" s="227"/>
    </row>
    <row r="33" spans="1:20" ht="16.5" thickBot="1">
      <c r="A33" s="61"/>
      <c r="B33" s="84"/>
      <c r="C33" s="88"/>
      <c r="D33" s="223"/>
      <c r="E33" s="406">
        <v>0</v>
      </c>
      <c r="F33" s="402">
        <v>0</v>
      </c>
      <c r="G33" s="402">
        <v>29542</v>
      </c>
      <c r="H33" s="402">
        <v>39740</v>
      </c>
      <c r="I33" s="402">
        <v>31331</v>
      </c>
      <c r="J33" s="402">
        <v>-5976</v>
      </c>
      <c r="K33" s="402">
        <v>-4980</v>
      </c>
      <c r="L33" s="402">
        <v>-2149</v>
      </c>
      <c r="M33" s="402">
        <v>6635</v>
      </c>
      <c r="N33" s="402">
        <v>3700</v>
      </c>
      <c r="O33" s="402">
        <v>-2166</v>
      </c>
      <c r="P33" s="402">
        <v>-12102</v>
      </c>
      <c r="Q33" s="402">
        <v>5037</v>
      </c>
      <c r="R33" s="402">
        <v>10036</v>
      </c>
      <c r="S33" s="402"/>
      <c r="T33" s="226"/>
    </row>
    <row r="34" spans="1:20" ht="16.5" thickBot="1">
      <c r="A34" s="61"/>
      <c r="B34" s="84"/>
      <c r="C34" s="67"/>
      <c r="D34" s="224"/>
      <c r="E34" s="407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226"/>
    </row>
    <row r="35" spans="1:20" ht="17.25" thickBot="1" thickTop="1">
      <c r="A35" s="61" t="s">
        <v>186</v>
      </c>
      <c r="B35" s="84"/>
      <c r="C35" s="71" t="s">
        <v>34</v>
      </c>
      <c r="D35" s="32" t="s">
        <v>35</v>
      </c>
      <c r="E35" s="394">
        <v>5727829</v>
      </c>
      <c r="F35" s="395">
        <v>7011167</v>
      </c>
      <c r="G35" s="395">
        <v>8691899</v>
      </c>
      <c r="H35" s="395">
        <v>10280904</v>
      </c>
      <c r="I35" s="395">
        <v>11443475</v>
      </c>
      <c r="J35" s="395">
        <v>13089047</v>
      </c>
      <c r="K35" s="395">
        <v>15103898</v>
      </c>
      <c r="L35" s="395">
        <v>17119414.999999996</v>
      </c>
      <c r="M35" s="395">
        <v>18738214</v>
      </c>
      <c r="N35" s="395">
        <v>20665018</v>
      </c>
      <c r="O35" s="395">
        <v>22018283</v>
      </c>
      <c r="P35" s="395">
        <v>23675040</v>
      </c>
      <c r="Q35" s="395">
        <v>24989917</v>
      </c>
      <c r="R35" s="395">
        <v>26543305</v>
      </c>
      <c r="S35" s="422">
        <v>25626480</v>
      </c>
      <c r="T35" s="226"/>
    </row>
    <row r="36" spans="1:20" ht="11.25" customHeight="1" thickTop="1">
      <c r="A36" s="61"/>
      <c r="B36" s="89"/>
      <c r="C36" s="42"/>
      <c r="D36" s="25"/>
      <c r="E36" s="221"/>
      <c r="F36" s="221"/>
      <c r="G36" s="221"/>
      <c r="H36" s="221"/>
      <c r="I36" s="221"/>
      <c r="T36" s="226"/>
    </row>
    <row r="37" spans="1:20" ht="15.75">
      <c r="A37" s="61"/>
      <c r="B37" s="84"/>
      <c r="C37" s="90" t="s">
        <v>36</v>
      </c>
      <c r="D37" s="91"/>
      <c r="E37" s="242"/>
      <c r="F37" s="242"/>
      <c r="G37" s="242"/>
      <c r="H37" s="242"/>
      <c r="I37" s="242"/>
      <c r="T37" s="226"/>
    </row>
    <row r="38" spans="1:20" ht="11.25" customHeight="1" thickBot="1">
      <c r="A38" s="92"/>
      <c r="B38" s="93"/>
      <c r="C38" s="94"/>
      <c r="D38" s="95"/>
      <c r="E38" s="243"/>
      <c r="F38" s="243"/>
      <c r="G38" s="243"/>
      <c r="H38" s="243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29"/>
    </row>
    <row r="39" spans="2:4" ht="15.75" thickTop="1">
      <c r="B39" s="24"/>
      <c r="C39" s="45"/>
      <c r="D39" s="24"/>
    </row>
    <row r="40" spans="2:4" ht="15">
      <c r="B40" s="24"/>
      <c r="C40" s="45"/>
      <c r="D40" s="24"/>
    </row>
    <row r="41" spans="2:20" ht="15" customHeight="1">
      <c r="B41" s="186" t="s">
        <v>187</v>
      </c>
      <c r="C41" s="187"/>
      <c r="D41" s="187"/>
      <c r="E41" s="440" t="str">
        <f>IF(COUNTA(E10:S14,E18:S18,E20:S26,E30:S32,E35:S35)/255*100=100,"OK - Table 1 is fully completed","WARNING - Table 1 is not fully completed, please fill in figure, L, M or 0")</f>
        <v>OK - Table 1 is fully completed</v>
      </c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188"/>
    </row>
    <row r="42" spans="2:20" ht="15" customHeight="1">
      <c r="B42" s="189" t="s">
        <v>188</v>
      </c>
      <c r="C42" s="82"/>
      <c r="D42" s="39"/>
      <c r="E42" s="39"/>
      <c r="F42" s="39"/>
      <c r="G42" s="39"/>
      <c r="H42" s="39"/>
      <c r="I42" s="39"/>
      <c r="J42" s="436"/>
      <c r="K42" s="436"/>
      <c r="L42" s="436"/>
      <c r="M42" s="436"/>
      <c r="N42" s="436"/>
      <c r="O42" s="436"/>
      <c r="P42" s="312"/>
      <c r="Q42" s="312"/>
      <c r="R42" s="432"/>
      <c r="S42" s="420"/>
      <c r="T42" s="190"/>
    </row>
    <row r="43" spans="2:20" ht="15" customHeight="1">
      <c r="B43" s="191"/>
      <c r="C43" s="192" t="s">
        <v>189</v>
      </c>
      <c r="D43" s="40"/>
      <c r="E43" s="344">
        <f>IF(E10="M",0,E10)-IF(E11="M",0,E11)-IF(E12="M",0,E12)-IF(E13="M",0,E13)-IF(E14="M",0,E14)</f>
        <v>0</v>
      </c>
      <c r="F43" s="344">
        <f>IF(F10="M",0,F10)-IF(F11="M",0,F11)-IF(F12="M",0,F12)-IF(F13="M",0,F13)-IF(F14="M",0,F14)</f>
        <v>0</v>
      </c>
      <c r="G43" s="344">
        <f>IF(G10="M",0,G10)-IF(G11="M",0,G11)-IF(G12="M",0,G12)-IF(G13="M",0,G13)-IF(G14="M",0,G14)</f>
        <v>0</v>
      </c>
      <c r="H43" s="344">
        <f>IF(H10="M",0,H10)-IF(H11="M",0,H11)-IF(H12="M",0,H12)-IF(H13="M",0,H13)-IF(H14="M",0,H14)</f>
        <v>0</v>
      </c>
      <c r="I43" s="344">
        <f>IF(I10="M",0,I10)-IF(I11="M",0,I11)-IF(I12="M",0,I12)-IF(I13="M",0,I13)-IF(I14="M",0,I14)</f>
        <v>0</v>
      </c>
      <c r="J43" s="344">
        <f>IF(J10="M",0,J10)-IF(J11="M",0,J11)-IF(J12="M",0,J12)-IF(J13="M",0,J13)-IF(J14="M",0,J14)</f>
        <v>1.4551915228366852E-11</v>
      </c>
      <c r="K43" s="344">
        <f aca="true" t="shared" si="0" ref="K43:S43">IF(K10="M",0,K10)-IF(K11="M",0,K11)-IF(K12="M",0,K12)-IF(K13="M",0,K13)-IF(K14="M",0,K14)</f>
        <v>0</v>
      </c>
      <c r="L43" s="344">
        <f t="shared" si="0"/>
        <v>0</v>
      </c>
      <c r="M43" s="344">
        <f t="shared" si="0"/>
        <v>0</v>
      </c>
      <c r="N43" s="344">
        <f t="shared" si="0"/>
        <v>0</v>
      </c>
      <c r="O43" s="344">
        <f t="shared" si="0"/>
        <v>-1.1641532182693481E-10</v>
      </c>
      <c r="P43" s="344">
        <f t="shared" si="0"/>
        <v>0</v>
      </c>
      <c r="Q43" s="344">
        <f t="shared" si="0"/>
        <v>0</v>
      </c>
      <c r="R43" s="344">
        <f t="shared" si="0"/>
        <v>0</v>
      </c>
      <c r="S43" s="344">
        <f t="shared" si="0"/>
        <v>0</v>
      </c>
      <c r="T43" s="248"/>
    </row>
    <row r="44" spans="2:20" ht="15" customHeight="1">
      <c r="B44" s="193"/>
      <c r="C44" s="192" t="s">
        <v>190</v>
      </c>
      <c r="D44" s="40"/>
      <c r="E44" s="344">
        <f>IF(E18="M",0,E18)-IF(E20="M",0,E20)-IF(E21="M",0,E21)-IF(E24="M",0,E24)</f>
        <v>0</v>
      </c>
      <c r="F44" s="344">
        <f>IF(F18="M",0,F18)-IF(F20="M",0,F20)-IF(F21="M",0,F21)-IF(F24="M",0,F24)</f>
        <v>0</v>
      </c>
      <c r="G44" s="344">
        <f>IF(G18="M",0,G18)-IF(G20="M",0,G20)-IF(G21="M",0,G21)-IF(G24="M",0,G24)</f>
        <v>0</v>
      </c>
      <c r="H44" s="344">
        <f>IF(H18="M",0,H18)-IF(H20="M",0,H20)-IF(H21="M",0,H21)-IF(H24="M",0,H24)</f>
        <v>0</v>
      </c>
      <c r="I44" s="344">
        <f>IF(I18="M",0,I18)-IF(I20="M",0,I20)-IF(I21="M",0,I21)-IF(I24="M",0,I24)</f>
        <v>0</v>
      </c>
      <c r="J44" s="344">
        <f>IF(J18="M",0,J18)-IF(J20="M",0,J20)-IF(J21="M",0,J21)-IF(J24="M",0,J24)</f>
        <v>0</v>
      </c>
      <c r="K44" s="344">
        <f aca="true" t="shared" si="1" ref="K44:S44">IF(K18="M",0,K18)-IF(K20="M",0,K20)-IF(K21="M",0,K21)-IF(K24="M",0,K24)</f>
        <v>0</v>
      </c>
      <c r="L44" s="344">
        <f t="shared" si="1"/>
        <v>0</v>
      </c>
      <c r="M44" s="344">
        <f t="shared" si="1"/>
        <v>0</v>
      </c>
      <c r="N44" s="344">
        <f t="shared" si="1"/>
        <v>1.862645149230957E-09</v>
      </c>
      <c r="O44" s="344">
        <f t="shared" si="1"/>
        <v>0</v>
      </c>
      <c r="P44" s="344">
        <f t="shared" si="1"/>
        <v>1.862645149230957E-09</v>
      </c>
      <c r="Q44" s="344">
        <f t="shared" si="1"/>
        <v>1.862645149230957E-09</v>
      </c>
      <c r="R44" s="344">
        <f t="shared" si="1"/>
        <v>0</v>
      </c>
      <c r="S44" s="344">
        <f t="shared" si="1"/>
        <v>0</v>
      </c>
      <c r="T44" s="248"/>
    </row>
    <row r="45" spans="2:20" ht="15" customHeight="1">
      <c r="B45" s="193"/>
      <c r="C45" s="192" t="s">
        <v>191</v>
      </c>
      <c r="D45" s="40"/>
      <c r="E45" s="344">
        <f>IF(E21="M",0,E21)-IF(E22="M",0,E22)-IF(E23="M",0,E23)</f>
        <v>0</v>
      </c>
      <c r="F45" s="344">
        <f>IF(F21="M",0,F21)-IF(F22="M",0,F22)-IF(F23="M",0,F23)</f>
        <v>0</v>
      </c>
      <c r="G45" s="344">
        <f>IF(G21="M",0,G21)-IF(G22="M",0,G22)-IF(G23="M",0,G23)</f>
        <v>0</v>
      </c>
      <c r="H45" s="344">
        <f>IF(H21="M",0,H21)-IF(H22="M",0,H22)-IF(H23="M",0,H23)</f>
        <v>0</v>
      </c>
      <c r="I45" s="344">
        <f>IF(I21="M",0,I21)-IF(I22="M",0,I22)-IF(I23="M",0,I23)</f>
        <v>0</v>
      </c>
      <c r="J45" s="344">
        <f>IF(J21="M",0,J21)-IF(J22="M",0,J22)-IF(J23="M",0,J23)</f>
        <v>0</v>
      </c>
      <c r="K45" s="344">
        <f aca="true" t="shared" si="2" ref="K45:S45">IF(K21="M",0,K21)-IF(K22="M",0,K22)-IF(K23="M",0,K23)</f>
        <v>0</v>
      </c>
      <c r="L45" s="344">
        <f t="shared" si="2"/>
        <v>0</v>
      </c>
      <c r="M45" s="344">
        <f t="shared" si="2"/>
        <v>0</v>
      </c>
      <c r="N45" s="344">
        <f t="shared" si="2"/>
        <v>0</v>
      </c>
      <c r="O45" s="344">
        <f t="shared" si="2"/>
        <v>0</v>
      </c>
      <c r="P45" s="344">
        <f t="shared" si="2"/>
        <v>0</v>
      </c>
      <c r="Q45" s="344">
        <f t="shared" si="2"/>
        <v>0</v>
      </c>
      <c r="R45" s="344">
        <f t="shared" si="2"/>
        <v>0</v>
      </c>
      <c r="S45" s="344">
        <f t="shared" si="2"/>
        <v>0</v>
      </c>
      <c r="T45" s="248"/>
    </row>
    <row r="46" spans="2:20" ht="15" customHeight="1">
      <c r="B46" s="194"/>
      <c r="C46" s="195" t="s">
        <v>192</v>
      </c>
      <c r="D46" s="196"/>
      <c r="E46" s="345">
        <f>IF(E24="M",0,E24)-IF(E25="M",0,E25)-IF(E26="M",0,E26)</f>
        <v>0</v>
      </c>
      <c r="F46" s="345">
        <f>IF(F24="M",0,F24)-IF(F25="M",0,F25)-IF(F26="M",0,F26)</f>
        <v>0</v>
      </c>
      <c r="G46" s="345">
        <f>IF(G24="M",0,G24)-IF(G25="M",0,G25)-IF(G26="M",0,G26)</f>
        <v>0</v>
      </c>
      <c r="H46" s="345">
        <f>IF(H24="M",0,H24)-IF(H25="M",0,H25)-IF(H26="M",0,H26)</f>
        <v>0</v>
      </c>
      <c r="I46" s="345">
        <f>IF(I24="M",0,I24)-IF(I25="M",0,I25)-IF(I26="M",0,I26)</f>
        <v>0</v>
      </c>
      <c r="J46" s="345">
        <f>IF(J24="M",0,J24)-IF(J25="M",0,J25)-IF(J26="M",0,J26)</f>
        <v>0</v>
      </c>
      <c r="K46" s="345">
        <f aca="true" t="shared" si="3" ref="K46:S46">IF(K24="M",0,K24)-IF(K25="M",0,K25)-IF(K26="M",0,K26)</f>
        <v>0</v>
      </c>
      <c r="L46" s="345">
        <f t="shared" si="3"/>
        <v>0</v>
      </c>
      <c r="M46" s="345">
        <f t="shared" si="3"/>
        <v>0</v>
      </c>
      <c r="N46" s="345">
        <f t="shared" si="3"/>
        <v>0</v>
      </c>
      <c r="O46" s="345">
        <f t="shared" si="3"/>
        <v>0</v>
      </c>
      <c r="P46" s="345">
        <f t="shared" si="3"/>
        <v>0</v>
      </c>
      <c r="Q46" s="345">
        <f t="shared" si="3"/>
        <v>0</v>
      </c>
      <c r="R46" s="345">
        <f t="shared" si="3"/>
        <v>0</v>
      </c>
      <c r="S46" s="345">
        <f t="shared" si="3"/>
        <v>0</v>
      </c>
      <c r="T46" s="249"/>
    </row>
    <row r="47" spans="4:9" ht="15.75">
      <c r="D47" s="221"/>
      <c r="E47" s="221"/>
      <c r="F47" s="221"/>
      <c r="G47" s="221"/>
      <c r="H47" s="221"/>
      <c r="I47" s="221"/>
    </row>
    <row r="48" spans="4:9" ht="15.75">
      <c r="D48" s="221"/>
      <c r="E48" s="221"/>
      <c r="F48" s="221"/>
      <c r="G48" s="221"/>
      <c r="H48" s="221"/>
      <c r="I48" s="221"/>
    </row>
    <row r="49" spans="4:9" ht="15.75">
      <c r="D49" s="221"/>
      <c r="E49" s="221"/>
      <c r="F49" s="221"/>
      <c r="G49" s="221"/>
      <c r="H49" s="221"/>
      <c r="I49" s="221"/>
    </row>
    <row r="50" spans="4:9" ht="15.75">
      <c r="D50" s="221"/>
      <c r="E50" s="221"/>
      <c r="F50" s="221"/>
      <c r="G50" s="221"/>
      <c r="H50" s="221"/>
      <c r="I50" s="221"/>
    </row>
    <row r="51" spans="4:9" ht="15.75">
      <c r="D51" s="221"/>
      <c r="E51" s="221"/>
      <c r="F51" s="221"/>
      <c r="G51" s="221"/>
      <c r="H51" s="221"/>
      <c r="I51" s="221"/>
    </row>
    <row r="52" spans="4:9" ht="15.75">
      <c r="D52" s="221"/>
      <c r="E52" s="221"/>
      <c r="F52" s="221"/>
      <c r="G52" s="221"/>
      <c r="H52" s="221"/>
      <c r="I52" s="221"/>
    </row>
    <row r="53" spans="4:9" ht="15.75">
      <c r="D53" s="221"/>
      <c r="E53" s="221"/>
      <c r="F53" s="221"/>
      <c r="G53" s="221"/>
      <c r="H53" s="221"/>
      <c r="I53" s="221"/>
    </row>
    <row r="54" spans="4:9" ht="15.75">
      <c r="D54" s="221"/>
      <c r="E54" s="221"/>
      <c r="F54" s="221"/>
      <c r="G54" s="221"/>
      <c r="H54" s="221"/>
      <c r="I54" s="221"/>
    </row>
    <row r="55" spans="4:9" ht="15.75">
      <c r="D55" s="221"/>
      <c r="E55" s="221"/>
      <c r="F55" s="221"/>
      <c r="G55" s="221"/>
      <c r="H55" s="221"/>
      <c r="I55" s="221"/>
    </row>
    <row r="56" spans="4:9" ht="15.75">
      <c r="D56" s="221"/>
      <c r="E56" s="221"/>
      <c r="F56" s="221"/>
      <c r="G56" s="221"/>
      <c r="H56" s="221"/>
      <c r="I56" s="221"/>
    </row>
    <row r="57" spans="4:9" ht="15.75">
      <c r="D57" s="221"/>
      <c r="E57" s="221"/>
      <c r="F57" s="221"/>
      <c r="G57" s="221"/>
      <c r="H57" s="221"/>
      <c r="I57" s="221"/>
    </row>
    <row r="58" spans="4:9" ht="15.75">
      <c r="D58" s="221"/>
      <c r="E58" s="221"/>
      <c r="F58" s="221"/>
      <c r="G58" s="221"/>
      <c r="H58" s="221"/>
      <c r="I58" s="221"/>
    </row>
    <row r="59" spans="4:9" ht="15.75">
      <c r="D59" s="221"/>
      <c r="E59" s="221"/>
      <c r="F59" s="221"/>
      <c r="G59" s="221"/>
      <c r="H59" s="221"/>
      <c r="I59" s="221"/>
    </row>
    <row r="60" spans="4:9" ht="15.75">
      <c r="D60" s="221"/>
      <c r="E60" s="221"/>
      <c r="F60" s="221"/>
      <c r="G60" s="221"/>
      <c r="H60" s="221"/>
      <c r="I60" s="221"/>
    </row>
    <row r="61" spans="4:9" ht="15.75">
      <c r="D61" s="221"/>
      <c r="E61" s="221"/>
      <c r="F61" s="221"/>
      <c r="G61" s="221"/>
      <c r="H61" s="221"/>
      <c r="I61" s="221"/>
    </row>
    <row r="62" spans="4:9" ht="15.75">
      <c r="D62" s="221"/>
      <c r="E62" s="221"/>
      <c r="F62" s="221"/>
      <c r="G62" s="221"/>
      <c r="H62" s="221"/>
      <c r="I62" s="221"/>
    </row>
    <row r="63" spans="4:9" ht="15.75">
      <c r="D63" s="221"/>
      <c r="E63" s="221"/>
      <c r="F63" s="221"/>
      <c r="G63" s="221"/>
      <c r="H63" s="221"/>
      <c r="I63" s="221"/>
    </row>
    <row r="64" spans="4:9" ht="15.75">
      <c r="D64" s="221"/>
      <c r="E64" s="221"/>
      <c r="F64" s="221"/>
      <c r="G64" s="221"/>
      <c r="H64" s="221"/>
      <c r="I64" s="221"/>
    </row>
    <row r="65" spans="4:9" ht="15.75">
      <c r="D65" s="221"/>
      <c r="E65" s="221"/>
      <c r="F65" s="221"/>
      <c r="G65" s="221"/>
      <c r="H65" s="221"/>
      <c r="I65" s="221"/>
    </row>
    <row r="66" spans="4:9" ht="15.75">
      <c r="D66" s="221"/>
      <c r="E66" s="221"/>
      <c r="F66" s="221"/>
      <c r="G66" s="221"/>
      <c r="H66" s="221"/>
      <c r="I66" s="221"/>
    </row>
    <row r="67" spans="4:9" ht="15.75">
      <c r="D67" s="221"/>
      <c r="E67" s="221"/>
      <c r="F67" s="221"/>
      <c r="G67" s="221"/>
      <c r="H67" s="221"/>
      <c r="I67" s="221"/>
    </row>
    <row r="68" spans="4:9" ht="15.75">
      <c r="D68" s="221"/>
      <c r="E68" s="221"/>
      <c r="F68" s="221"/>
      <c r="G68" s="221"/>
      <c r="H68" s="221"/>
      <c r="I68" s="221"/>
    </row>
    <row r="70" ht="9" customHeight="1"/>
    <row r="72" ht="12" customHeight="1"/>
    <row r="75" ht="11.25" customHeight="1"/>
    <row r="77" spans="4:9" ht="15.75">
      <c r="D77" s="221"/>
      <c r="E77" s="221"/>
      <c r="F77" s="221"/>
      <c r="G77" s="221"/>
      <c r="H77" s="221"/>
      <c r="I77" s="221"/>
    </row>
    <row r="78" spans="4:9" ht="15.75">
      <c r="D78" s="221"/>
      <c r="E78" s="221"/>
      <c r="F78" s="221"/>
      <c r="G78" s="221"/>
      <c r="H78" s="221"/>
      <c r="I78" s="221"/>
    </row>
    <row r="79" spans="4:9" ht="15.75">
      <c r="D79" s="221"/>
      <c r="E79" s="221"/>
      <c r="F79" s="221"/>
      <c r="G79" s="221"/>
      <c r="H79" s="221"/>
      <c r="I79" s="221"/>
    </row>
    <row r="80" spans="4:9" ht="10.5" customHeight="1">
      <c r="D80" s="221"/>
      <c r="E80" s="221"/>
      <c r="F80" s="221"/>
      <c r="G80" s="221"/>
      <c r="H80" s="221"/>
      <c r="I80" s="221"/>
    </row>
    <row r="81" spans="4:9" ht="15.75">
      <c r="D81" s="221"/>
      <c r="E81" s="221"/>
      <c r="F81" s="221"/>
      <c r="G81" s="221"/>
      <c r="H81" s="221"/>
      <c r="I81" s="221"/>
    </row>
    <row r="82" spans="4:9" ht="15.75">
      <c r="D82" s="221"/>
      <c r="E82" s="221"/>
      <c r="F82" s="221"/>
      <c r="G82" s="221"/>
      <c r="H82" s="221"/>
      <c r="I82" s="221"/>
    </row>
    <row r="83" spans="4:9" ht="6" customHeight="1">
      <c r="D83" s="221"/>
      <c r="E83" s="221"/>
      <c r="F83" s="221"/>
      <c r="G83" s="221"/>
      <c r="H83" s="221"/>
      <c r="I83" s="221"/>
    </row>
    <row r="84" spans="4:9" ht="15.75">
      <c r="D84" s="221"/>
      <c r="E84" s="221"/>
      <c r="F84" s="221"/>
      <c r="G84" s="221"/>
      <c r="H84" s="221"/>
      <c r="I84" s="221"/>
    </row>
    <row r="85" spans="4:9" ht="15.75">
      <c r="D85" s="221"/>
      <c r="E85" s="221"/>
      <c r="F85" s="221"/>
      <c r="G85" s="221"/>
      <c r="H85" s="221"/>
      <c r="I85" s="221"/>
    </row>
    <row r="86" spans="4:9" ht="15.75">
      <c r="D86" s="221"/>
      <c r="E86" s="221"/>
      <c r="F86" s="221"/>
      <c r="G86" s="221"/>
      <c r="H86" s="221"/>
      <c r="I86" s="221"/>
    </row>
    <row r="87" spans="4:9" ht="15.75">
      <c r="D87" s="221"/>
      <c r="E87" s="221"/>
      <c r="F87" s="221"/>
      <c r="G87" s="221"/>
      <c r="H87" s="221"/>
      <c r="I87" s="221"/>
    </row>
    <row r="88" spans="4:9" ht="15.75">
      <c r="D88" s="221"/>
      <c r="E88" s="221"/>
      <c r="F88" s="221"/>
      <c r="G88" s="221"/>
      <c r="H88" s="221"/>
      <c r="I88" s="221"/>
    </row>
    <row r="89" spans="4:9" ht="15.75">
      <c r="D89" s="221"/>
      <c r="E89" s="221"/>
      <c r="F89" s="221"/>
      <c r="G89" s="221"/>
      <c r="H89" s="221"/>
      <c r="I89" s="221"/>
    </row>
    <row r="90" spans="4:9" ht="15.75">
      <c r="D90" s="221"/>
      <c r="E90" s="221"/>
      <c r="F90" s="221"/>
      <c r="G90" s="221"/>
      <c r="H90" s="221"/>
      <c r="I90" s="221"/>
    </row>
    <row r="91" spans="4:9" ht="15.75">
      <c r="D91" s="221"/>
      <c r="E91" s="221"/>
      <c r="F91" s="221"/>
      <c r="G91" s="221"/>
      <c r="H91" s="221"/>
      <c r="I91" s="221"/>
    </row>
    <row r="92" spans="4:9" ht="15.75">
      <c r="D92" s="221"/>
      <c r="E92" s="221"/>
      <c r="F92" s="221"/>
      <c r="G92" s="221"/>
      <c r="H92" s="221"/>
      <c r="I92" s="221"/>
    </row>
    <row r="93" spans="4:9" ht="15.75">
      <c r="D93" s="221"/>
      <c r="E93" s="221"/>
      <c r="F93" s="221"/>
      <c r="G93" s="221"/>
      <c r="H93" s="221"/>
      <c r="I93" s="221"/>
    </row>
    <row r="94" spans="4:9" ht="15.75">
      <c r="D94" s="221"/>
      <c r="E94" s="221"/>
      <c r="F94" s="221"/>
      <c r="G94" s="221"/>
      <c r="H94" s="221"/>
      <c r="I94" s="221"/>
    </row>
    <row r="95" spans="4:9" ht="15.75">
      <c r="D95" s="221"/>
      <c r="E95" s="221"/>
      <c r="F95" s="221"/>
      <c r="G95" s="221"/>
      <c r="H95" s="221"/>
      <c r="I95" s="221"/>
    </row>
    <row r="96" spans="4:9" ht="15.75">
      <c r="D96" s="221"/>
      <c r="E96" s="221"/>
      <c r="F96" s="221"/>
      <c r="G96" s="221"/>
      <c r="H96" s="221"/>
      <c r="I96" s="221"/>
    </row>
    <row r="97" spans="4:9" ht="15.75">
      <c r="D97" s="221"/>
      <c r="E97" s="221"/>
      <c r="F97" s="221"/>
      <c r="G97" s="221"/>
      <c r="H97" s="221"/>
      <c r="I97" s="221"/>
    </row>
    <row r="98" spans="4:9" ht="15.75">
      <c r="D98" s="221"/>
      <c r="E98" s="221"/>
      <c r="F98" s="221"/>
      <c r="G98" s="221"/>
      <c r="H98" s="221"/>
      <c r="I98" s="221"/>
    </row>
    <row r="99" spans="4:9" ht="15.75">
      <c r="D99" s="221"/>
      <c r="E99" s="221"/>
      <c r="F99" s="221"/>
      <c r="G99" s="221"/>
      <c r="H99" s="221"/>
      <c r="I99" s="221"/>
    </row>
    <row r="100" spans="4:9" ht="15.75">
      <c r="D100" s="221"/>
      <c r="E100" s="221"/>
      <c r="F100" s="221"/>
      <c r="G100" s="221"/>
      <c r="H100" s="221"/>
      <c r="I100" s="221"/>
    </row>
    <row r="101" spans="4:9" ht="15.75">
      <c r="D101" s="221"/>
      <c r="E101" s="221"/>
      <c r="F101" s="221"/>
      <c r="G101" s="221"/>
      <c r="H101" s="221"/>
      <c r="I101" s="221"/>
    </row>
    <row r="102" spans="4:9" ht="15.75">
      <c r="D102" s="221"/>
      <c r="E102" s="221"/>
      <c r="F102" s="221"/>
      <c r="G102" s="221"/>
      <c r="H102" s="221"/>
      <c r="I102" s="221"/>
    </row>
    <row r="103" spans="4:9" ht="15.75">
      <c r="D103" s="221"/>
      <c r="E103" s="221"/>
      <c r="F103" s="221"/>
      <c r="G103" s="221"/>
      <c r="H103" s="221"/>
      <c r="I103" s="221"/>
    </row>
    <row r="104" spans="4:9" ht="15.75">
      <c r="D104" s="221"/>
      <c r="E104" s="221"/>
      <c r="F104" s="221"/>
      <c r="G104" s="221"/>
      <c r="H104" s="221"/>
      <c r="I104" s="221"/>
    </row>
    <row r="106" ht="9" customHeight="1"/>
    <row r="108" ht="12" customHeight="1"/>
    <row r="111" ht="11.25" customHeight="1"/>
    <row r="113" spans="4:9" ht="15.75">
      <c r="D113" s="221"/>
      <c r="E113" s="221"/>
      <c r="F113" s="221"/>
      <c r="G113" s="221"/>
      <c r="H113" s="221"/>
      <c r="I113" s="221"/>
    </row>
    <row r="114" spans="4:9" ht="15.75">
      <c r="D114" s="221"/>
      <c r="E114" s="221"/>
      <c r="F114" s="221"/>
      <c r="G114" s="221"/>
      <c r="H114" s="221"/>
      <c r="I114" s="221"/>
    </row>
    <row r="115" spans="4:9" ht="15.75">
      <c r="D115" s="221"/>
      <c r="E115" s="221"/>
      <c r="F115" s="221"/>
      <c r="G115" s="221"/>
      <c r="H115" s="221"/>
      <c r="I115" s="221"/>
    </row>
    <row r="116" spans="4:9" ht="10.5" customHeight="1">
      <c r="D116" s="221"/>
      <c r="E116" s="221"/>
      <c r="F116" s="221"/>
      <c r="G116" s="221"/>
      <c r="H116" s="221"/>
      <c r="I116" s="221"/>
    </row>
    <row r="117" spans="4:9" ht="15.75">
      <c r="D117" s="221"/>
      <c r="E117" s="221"/>
      <c r="F117" s="221"/>
      <c r="G117" s="221"/>
      <c r="H117" s="221"/>
      <c r="I117" s="221"/>
    </row>
    <row r="118" spans="4:9" ht="15.75">
      <c r="D118" s="221"/>
      <c r="E118" s="221"/>
      <c r="F118" s="221"/>
      <c r="G118" s="221"/>
      <c r="H118" s="221"/>
      <c r="I118" s="221"/>
    </row>
    <row r="119" spans="4:9" ht="6" customHeight="1">
      <c r="D119" s="221"/>
      <c r="E119" s="221"/>
      <c r="F119" s="221"/>
      <c r="G119" s="221"/>
      <c r="H119" s="221"/>
      <c r="I119" s="221"/>
    </row>
    <row r="120" spans="4:9" ht="15.75">
      <c r="D120" s="221"/>
      <c r="E120" s="221"/>
      <c r="F120" s="221"/>
      <c r="G120" s="221"/>
      <c r="H120" s="221"/>
      <c r="I120" s="221"/>
    </row>
    <row r="121" spans="4:9" ht="15.75">
      <c r="D121" s="221"/>
      <c r="E121" s="221"/>
      <c r="F121" s="221"/>
      <c r="G121" s="221"/>
      <c r="H121" s="221"/>
      <c r="I121" s="221"/>
    </row>
    <row r="122" spans="4:9" ht="15.75">
      <c r="D122" s="221"/>
      <c r="E122" s="221"/>
      <c r="F122" s="221"/>
      <c r="G122" s="221"/>
      <c r="H122" s="221"/>
      <c r="I122" s="221"/>
    </row>
    <row r="123" spans="4:9" ht="15.75">
      <c r="D123" s="221"/>
      <c r="E123" s="221"/>
      <c r="F123" s="221"/>
      <c r="G123" s="221"/>
      <c r="H123" s="221"/>
      <c r="I123" s="221"/>
    </row>
    <row r="124" spans="4:9" ht="15.75">
      <c r="D124" s="221"/>
      <c r="E124" s="221"/>
      <c r="F124" s="221"/>
      <c r="G124" s="221"/>
      <c r="H124" s="221"/>
      <c r="I124" s="221"/>
    </row>
    <row r="125" spans="4:9" ht="15.75">
      <c r="D125" s="221"/>
      <c r="E125" s="221"/>
      <c r="F125" s="221"/>
      <c r="G125" s="221"/>
      <c r="H125" s="221"/>
      <c r="I125" s="221"/>
    </row>
    <row r="126" spans="4:9" ht="15.75">
      <c r="D126" s="221"/>
      <c r="E126" s="221"/>
      <c r="F126" s="221"/>
      <c r="G126" s="221"/>
      <c r="H126" s="221"/>
      <c r="I126" s="221"/>
    </row>
    <row r="127" spans="4:9" ht="15.75">
      <c r="D127" s="221"/>
      <c r="E127" s="221"/>
      <c r="F127" s="221"/>
      <c r="G127" s="221"/>
      <c r="H127" s="221"/>
      <c r="I127" s="221"/>
    </row>
    <row r="128" spans="4:9" ht="15.75">
      <c r="D128" s="221"/>
      <c r="E128" s="221"/>
      <c r="F128" s="221"/>
      <c r="G128" s="221"/>
      <c r="H128" s="221"/>
      <c r="I128" s="221"/>
    </row>
    <row r="129" spans="4:9" ht="15.75">
      <c r="D129" s="221"/>
      <c r="E129" s="221"/>
      <c r="F129" s="221"/>
      <c r="G129" s="221"/>
      <c r="H129" s="221"/>
      <c r="I129" s="221"/>
    </row>
    <row r="130" spans="4:9" ht="15.75">
      <c r="D130" s="221"/>
      <c r="E130" s="221"/>
      <c r="F130" s="221"/>
      <c r="G130" s="221"/>
      <c r="H130" s="221"/>
      <c r="I130" s="221"/>
    </row>
    <row r="131" spans="4:9" ht="15.75">
      <c r="D131" s="221"/>
      <c r="E131" s="221"/>
      <c r="F131" s="221"/>
      <c r="G131" s="221"/>
      <c r="H131" s="221"/>
      <c r="I131" s="221"/>
    </row>
    <row r="132" spans="4:9" ht="15.75">
      <c r="D132" s="221"/>
      <c r="E132" s="221"/>
      <c r="F132" s="221"/>
      <c r="G132" s="221"/>
      <c r="H132" s="221"/>
      <c r="I132" s="221"/>
    </row>
    <row r="133" spans="4:9" ht="15.75">
      <c r="D133" s="221"/>
      <c r="E133" s="221"/>
      <c r="F133" s="221"/>
      <c r="G133" s="221"/>
      <c r="H133" s="221"/>
      <c r="I133" s="221"/>
    </row>
    <row r="134" spans="4:9" ht="15.75">
      <c r="D134" s="221"/>
      <c r="E134" s="221"/>
      <c r="F134" s="221"/>
      <c r="G134" s="221"/>
      <c r="H134" s="221"/>
      <c r="I134" s="221"/>
    </row>
    <row r="135" spans="4:9" ht="15.75">
      <c r="D135" s="221"/>
      <c r="E135" s="221"/>
      <c r="F135" s="221"/>
      <c r="G135" s="221"/>
      <c r="H135" s="221"/>
      <c r="I135" s="221"/>
    </row>
    <row r="136" spans="4:9" ht="15.75">
      <c r="D136" s="221"/>
      <c r="E136" s="221"/>
      <c r="F136" s="221"/>
      <c r="G136" s="221"/>
      <c r="H136" s="221"/>
      <c r="I136" s="221"/>
    </row>
    <row r="137" spans="4:9" ht="15.75">
      <c r="D137" s="221"/>
      <c r="E137" s="221"/>
      <c r="F137" s="221"/>
      <c r="G137" s="221"/>
      <c r="H137" s="221"/>
      <c r="I137" s="221"/>
    </row>
    <row r="138" spans="4:9" ht="15.75">
      <c r="D138" s="221"/>
      <c r="E138" s="221"/>
      <c r="F138" s="221"/>
      <c r="G138" s="221"/>
      <c r="H138" s="221"/>
      <c r="I138" s="221"/>
    </row>
    <row r="139" spans="4:9" ht="15.75">
      <c r="D139" s="221"/>
      <c r="E139" s="221"/>
      <c r="F139" s="221"/>
      <c r="G139" s="221"/>
      <c r="H139" s="221"/>
      <c r="I139" s="221"/>
    </row>
    <row r="140" spans="4:9" ht="15.75">
      <c r="D140" s="221"/>
      <c r="E140" s="221"/>
      <c r="F140" s="221"/>
      <c r="G140" s="221"/>
      <c r="H140" s="221"/>
      <c r="I140" s="221"/>
    </row>
    <row r="142" ht="9" customHeight="1"/>
    <row r="144" ht="12" customHeight="1"/>
    <row r="147" ht="11.25" customHeight="1"/>
    <row r="149" spans="4:9" ht="15.75">
      <c r="D149" s="221"/>
      <c r="E149" s="221"/>
      <c r="F149" s="221"/>
      <c r="G149" s="221"/>
      <c r="H149" s="221"/>
      <c r="I149" s="221"/>
    </row>
    <row r="150" spans="4:9" ht="15.75">
      <c r="D150" s="221"/>
      <c r="E150" s="221"/>
      <c r="F150" s="221"/>
      <c r="G150" s="221"/>
      <c r="H150" s="221"/>
      <c r="I150" s="221"/>
    </row>
    <row r="151" spans="4:9" ht="15.75">
      <c r="D151" s="221"/>
      <c r="E151" s="221"/>
      <c r="F151" s="221"/>
      <c r="G151" s="221"/>
      <c r="H151" s="221"/>
      <c r="I151" s="221"/>
    </row>
    <row r="152" spans="4:9" ht="10.5" customHeight="1">
      <c r="D152" s="221"/>
      <c r="E152" s="221"/>
      <c r="F152" s="221"/>
      <c r="G152" s="221"/>
      <c r="H152" s="221"/>
      <c r="I152" s="221"/>
    </row>
    <row r="153" spans="4:9" ht="15.75">
      <c r="D153" s="221"/>
      <c r="E153" s="221"/>
      <c r="F153" s="221"/>
      <c r="G153" s="221"/>
      <c r="H153" s="221"/>
      <c r="I153" s="221"/>
    </row>
    <row r="154" spans="4:9" ht="15.75">
      <c r="D154" s="221"/>
      <c r="E154" s="221"/>
      <c r="F154" s="221"/>
      <c r="G154" s="221"/>
      <c r="H154" s="221"/>
      <c r="I154" s="221"/>
    </row>
    <row r="155" spans="4:9" ht="6" customHeight="1">
      <c r="D155" s="221"/>
      <c r="E155" s="221"/>
      <c r="F155" s="221"/>
      <c r="G155" s="221"/>
      <c r="H155" s="221"/>
      <c r="I155" s="221"/>
    </row>
    <row r="156" spans="4:9" ht="15.75">
      <c r="D156" s="221"/>
      <c r="E156" s="221"/>
      <c r="F156" s="221"/>
      <c r="G156" s="221"/>
      <c r="H156" s="221"/>
      <c r="I156" s="221"/>
    </row>
    <row r="157" spans="4:9" ht="15.75">
      <c r="D157" s="221"/>
      <c r="E157" s="221"/>
      <c r="F157" s="221"/>
      <c r="G157" s="221"/>
      <c r="H157" s="221"/>
      <c r="I157" s="221"/>
    </row>
    <row r="158" spans="4:9" ht="15.75">
      <c r="D158" s="221"/>
      <c r="E158" s="221"/>
      <c r="F158" s="221"/>
      <c r="G158" s="221"/>
      <c r="H158" s="221"/>
      <c r="I158" s="221"/>
    </row>
    <row r="159" spans="4:9" ht="15.75">
      <c r="D159" s="221"/>
      <c r="E159" s="221"/>
      <c r="F159" s="221"/>
      <c r="G159" s="221"/>
      <c r="H159" s="221"/>
      <c r="I159" s="221"/>
    </row>
    <row r="160" spans="4:9" ht="15.75">
      <c r="D160" s="221"/>
      <c r="E160" s="221"/>
      <c r="F160" s="221"/>
      <c r="G160" s="221"/>
      <c r="H160" s="221"/>
      <c r="I160" s="221"/>
    </row>
    <row r="161" spans="4:9" ht="15.75">
      <c r="D161" s="221"/>
      <c r="E161" s="221"/>
      <c r="F161" s="221"/>
      <c r="G161" s="221"/>
      <c r="H161" s="221"/>
      <c r="I161" s="221"/>
    </row>
    <row r="162" spans="4:9" ht="15.75">
      <c r="D162" s="221"/>
      <c r="E162" s="221"/>
      <c r="F162" s="221"/>
      <c r="G162" s="221"/>
      <c r="H162" s="221"/>
      <c r="I162" s="221"/>
    </row>
    <row r="163" spans="4:9" ht="15.75">
      <c r="D163" s="221"/>
      <c r="E163" s="221"/>
      <c r="F163" s="221"/>
      <c r="G163" s="221"/>
      <c r="H163" s="221"/>
      <c r="I163" s="221"/>
    </row>
    <row r="164" spans="4:9" ht="15.75">
      <c r="D164" s="221"/>
      <c r="E164" s="221"/>
      <c r="F164" s="221"/>
      <c r="G164" s="221"/>
      <c r="H164" s="221"/>
      <c r="I164" s="221"/>
    </row>
    <row r="165" spans="4:9" ht="15.75">
      <c r="D165" s="221"/>
      <c r="E165" s="221"/>
      <c r="F165" s="221"/>
      <c r="G165" s="221"/>
      <c r="H165" s="221"/>
      <c r="I165" s="221"/>
    </row>
    <row r="166" spans="4:9" ht="15.75">
      <c r="D166" s="221"/>
      <c r="E166" s="221"/>
      <c r="F166" s="221"/>
      <c r="G166" s="221"/>
      <c r="H166" s="221"/>
      <c r="I166" s="221"/>
    </row>
    <row r="167" spans="4:9" ht="15.75">
      <c r="D167" s="221"/>
      <c r="E167" s="221"/>
      <c r="F167" s="221"/>
      <c r="G167" s="221"/>
      <c r="H167" s="221"/>
      <c r="I167" s="221"/>
    </row>
    <row r="168" spans="4:9" ht="15.75">
      <c r="D168" s="221"/>
      <c r="E168" s="221"/>
      <c r="F168" s="221"/>
      <c r="G168" s="221"/>
      <c r="H168" s="221"/>
      <c r="I168" s="221"/>
    </row>
    <row r="169" spans="4:9" ht="15.75">
      <c r="D169" s="221"/>
      <c r="E169" s="221"/>
      <c r="F169" s="221"/>
      <c r="G169" s="221"/>
      <c r="H169" s="221"/>
      <c r="I169" s="221"/>
    </row>
    <row r="170" spans="4:9" ht="15.75">
      <c r="D170" s="221"/>
      <c r="E170" s="221"/>
      <c r="F170" s="221"/>
      <c r="G170" s="221"/>
      <c r="H170" s="221"/>
      <c r="I170" s="221"/>
    </row>
    <row r="171" spans="4:9" ht="15.75">
      <c r="D171" s="221"/>
      <c r="E171" s="221"/>
      <c r="F171" s="221"/>
      <c r="G171" s="221"/>
      <c r="H171" s="221"/>
      <c r="I171" s="221"/>
    </row>
    <row r="172" spans="4:9" ht="15.75">
      <c r="D172" s="221"/>
      <c r="E172" s="221"/>
      <c r="F172" s="221"/>
      <c r="G172" s="221"/>
      <c r="H172" s="221"/>
      <c r="I172" s="221"/>
    </row>
    <row r="173" spans="4:9" ht="15.75">
      <c r="D173" s="221"/>
      <c r="E173" s="221"/>
      <c r="F173" s="221"/>
      <c r="G173" s="221"/>
      <c r="H173" s="221"/>
      <c r="I173" s="221"/>
    </row>
    <row r="174" spans="4:9" ht="15.75">
      <c r="D174" s="221"/>
      <c r="E174" s="221"/>
      <c r="F174" s="221"/>
      <c r="G174" s="221"/>
      <c r="H174" s="221"/>
      <c r="I174" s="221"/>
    </row>
    <row r="175" spans="4:9" ht="15.75">
      <c r="D175" s="221"/>
      <c r="E175" s="221"/>
      <c r="F175" s="221"/>
      <c r="G175" s="221"/>
      <c r="H175" s="221"/>
      <c r="I175" s="221"/>
    </row>
    <row r="176" spans="4:9" ht="15.75">
      <c r="D176" s="221"/>
      <c r="E176" s="221"/>
      <c r="F176" s="221"/>
      <c r="G176" s="221"/>
      <c r="H176" s="221"/>
      <c r="I176" s="221"/>
    </row>
    <row r="178" ht="9" customHeight="1"/>
    <row r="180" ht="12" customHeight="1"/>
    <row r="191" ht="10.5" customHeight="1"/>
    <row r="193" ht="6" customHeight="1"/>
    <row r="224" ht="9" customHeight="1"/>
    <row r="225" ht="9" customHeight="1"/>
    <row r="229" ht="9.75" customHeight="1"/>
    <row r="231" ht="8.25" customHeight="1"/>
    <row r="232" ht="16.5" customHeight="1"/>
    <row r="233" ht="16.5" customHeight="1"/>
    <row r="235" ht="9.75" customHeight="1"/>
    <row r="244" ht="10.5" customHeight="1"/>
    <row r="246" ht="6" customHeight="1"/>
    <row r="247" spans="1:3" s="232" customFormat="1" ht="14.25">
      <c r="A247" s="31"/>
      <c r="C247" s="246"/>
    </row>
    <row r="248" spans="1:3" s="233" customFormat="1" ht="12.75">
      <c r="A248" s="31"/>
      <c r="C248" s="247"/>
    </row>
    <row r="249" spans="1:3" s="232" customFormat="1" ht="14.25">
      <c r="A249" s="31"/>
      <c r="C249" s="246"/>
    </row>
    <row r="250" spans="1:3" s="232" customFormat="1" ht="14.25">
      <c r="A250" s="31"/>
      <c r="C250" s="246"/>
    </row>
    <row r="251" spans="1:3" s="232" customFormat="1" ht="14.25">
      <c r="A251" s="31"/>
      <c r="C251" s="246"/>
    </row>
    <row r="252" spans="1:3" s="232" customFormat="1" ht="14.25">
      <c r="A252" s="31"/>
      <c r="C252" s="246"/>
    </row>
    <row r="253" spans="1:3" s="232" customFormat="1" ht="14.25">
      <c r="A253" s="31"/>
      <c r="C253" s="246"/>
    </row>
    <row r="254" spans="1:3" s="232" customFormat="1" ht="14.25">
      <c r="A254" s="31"/>
      <c r="C254" s="246"/>
    </row>
    <row r="255" spans="1:3" s="232" customFormat="1" ht="14.25">
      <c r="A255" s="31"/>
      <c r="C255" s="246"/>
    </row>
    <row r="256" spans="1:3" s="232" customFormat="1" ht="14.25">
      <c r="A256" s="31"/>
      <c r="C256" s="246"/>
    </row>
    <row r="257" spans="1:3" s="232" customFormat="1" ht="14.25">
      <c r="A257" s="31"/>
      <c r="C257" s="246"/>
    </row>
    <row r="258" spans="1:3" s="232" customFormat="1" ht="14.25">
      <c r="A258" s="31"/>
      <c r="C258" s="246"/>
    </row>
    <row r="259" spans="1:3" s="232" customFormat="1" ht="14.25">
      <c r="A259" s="31"/>
      <c r="C259" s="246"/>
    </row>
    <row r="260" spans="1:3" s="232" customFormat="1" ht="14.25">
      <c r="A260" s="31"/>
      <c r="C260" s="246"/>
    </row>
    <row r="261" spans="1:3" s="232" customFormat="1" ht="14.25">
      <c r="A261" s="31"/>
      <c r="C261" s="246"/>
    </row>
    <row r="262" spans="1:3" s="232" customFormat="1" ht="14.25">
      <c r="A262" s="31"/>
      <c r="C262" s="246"/>
    </row>
    <row r="263" spans="1:3" s="232" customFormat="1" ht="14.25">
      <c r="A263" s="31"/>
      <c r="C263" s="246"/>
    </row>
    <row r="264" spans="1:3" s="232" customFormat="1" ht="14.25">
      <c r="A264" s="31"/>
      <c r="C264" s="246"/>
    </row>
    <row r="265" spans="1:3" s="232" customFormat="1" ht="14.25">
      <c r="A265" s="31"/>
      <c r="C265" s="246"/>
    </row>
    <row r="266" spans="1:3" s="232" customFormat="1" ht="14.25">
      <c r="A266" s="31"/>
      <c r="C266" s="246"/>
    </row>
    <row r="267" spans="1:3" s="232" customFormat="1" ht="14.25">
      <c r="A267" s="31"/>
      <c r="C267" s="246"/>
    </row>
    <row r="268" spans="1:3" s="232" customFormat="1" ht="14.25">
      <c r="A268" s="31"/>
      <c r="C268" s="246"/>
    </row>
    <row r="269" spans="1:3" s="232" customFormat="1" ht="14.25">
      <c r="A269" s="31"/>
      <c r="C269" s="246"/>
    </row>
    <row r="270" spans="1:3" s="232" customFormat="1" ht="14.25">
      <c r="A270" s="31"/>
      <c r="C270" s="246"/>
    </row>
    <row r="271" spans="1:3" s="232" customFormat="1" ht="14.25">
      <c r="A271" s="31"/>
      <c r="C271" s="246"/>
    </row>
    <row r="272" spans="1:3" s="232" customFormat="1" ht="14.25">
      <c r="A272" s="31"/>
      <c r="C272" s="246"/>
    </row>
    <row r="273" spans="1:3" s="232" customFormat="1" ht="14.25">
      <c r="A273" s="31"/>
      <c r="C273" s="246"/>
    </row>
    <row r="274" spans="1:3" s="232" customFormat="1" ht="14.25">
      <c r="A274" s="31"/>
      <c r="C274" s="246"/>
    </row>
    <row r="275" spans="1:3" s="232" customFormat="1" ht="14.25">
      <c r="A275" s="31"/>
      <c r="C275" s="246"/>
    </row>
    <row r="276" spans="1:3" s="232" customFormat="1" ht="14.25">
      <c r="A276" s="31"/>
      <c r="C276" s="246"/>
    </row>
    <row r="277" ht="9" customHeight="1"/>
    <row r="278" ht="9" customHeight="1"/>
    <row r="282" ht="9.75" customHeight="1"/>
    <row r="284" ht="8.25" customHeight="1"/>
    <row r="285" ht="16.5" customHeight="1"/>
    <row r="286" ht="16.5" customHeight="1"/>
    <row r="288" ht="9.75" customHeight="1"/>
    <row r="289" ht="9.75" customHeight="1"/>
    <row r="290" ht="9.75" customHeight="1"/>
    <row r="298" ht="10.5" customHeight="1"/>
    <row r="300" ht="6" customHeight="1"/>
    <row r="301" spans="1:3" s="232" customFormat="1" ht="14.25">
      <c r="A301" s="31"/>
      <c r="C301" s="246"/>
    </row>
    <row r="302" spans="1:3" s="233" customFormat="1" ht="12.75">
      <c r="A302" s="31"/>
      <c r="C302" s="247"/>
    </row>
    <row r="303" spans="1:3" s="232" customFormat="1" ht="14.25">
      <c r="A303" s="31"/>
      <c r="C303" s="246"/>
    </row>
    <row r="304" spans="1:3" s="232" customFormat="1" ht="14.25">
      <c r="A304" s="31"/>
      <c r="C304" s="246"/>
    </row>
    <row r="305" spans="1:3" s="232" customFormat="1" ht="14.25">
      <c r="A305" s="31"/>
      <c r="C305" s="246"/>
    </row>
    <row r="306" spans="1:3" s="232" customFormat="1" ht="14.25">
      <c r="A306" s="31"/>
      <c r="C306" s="246"/>
    </row>
    <row r="307" spans="1:3" s="232" customFormat="1" ht="14.25">
      <c r="A307" s="31"/>
      <c r="C307" s="246"/>
    </row>
    <row r="308" spans="1:3" s="232" customFormat="1" ht="14.25">
      <c r="A308" s="31"/>
      <c r="C308" s="246"/>
    </row>
    <row r="309" spans="1:3" s="232" customFormat="1" ht="14.25">
      <c r="A309" s="31"/>
      <c r="C309" s="246"/>
    </row>
    <row r="310" spans="1:3" s="232" customFormat="1" ht="14.25">
      <c r="A310" s="31"/>
      <c r="C310" s="246"/>
    </row>
    <row r="311" spans="1:3" s="232" customFormat="1" ht="14.25">
      <c r="A311" s="31"/>
      <c r="C311" s="246"/>
    </row>
    <row r="312" spans="1:3" s="232" customFormat="1" ht="14.25">
      <c r="A312" s="31"/>
      <c r="C312" s="246"/>
    </row>
    <row r="313" spans="1:3" s="232" customFormat="1" ht="14.25">
      <c r="A313" s="31"/>
      <c r="C313" s="246"/>
    </row>
    <row r="314" spans="1:3" s="232" customFormat="1" ht="14.25">
      <c r="A314" s="31"/>
      <c r="C314" s="246"/>
    </row>
    <row r="315" spans="1:3" s="232" customFormat="1" ht="14.25">
      <c r="A315" s="31"/>
      <c r="C315" s="246"/>
    </row>
    <row r="316" spans="1:3" s="232" customFormat="1" ht="14.25">
      <c r="A316" s="31"/>
      <c r="C316" s="246"/>
    </row>
    <row r="317" spans="1:3" s="232" customFormat="1" ht="14.25">
      <c r="A317" s="31"/>
      <c r="C317" s="246"/>
    </row>
    <row r="318" spans="1:3" s="232" customFormat="1" ht="14.25">
      <c r="A318" s="31"/>
      <c r="C318" s="246"/>
    </row>
    <row r="319" spans="1:3" s="232" customFormat="1" ht="14.25">
      <c r="A319" s="31"/>
      <c r="C319" s="246"/>
    </row>
    <row r="320" spans="1:3" s="232" customFormat="1" ht="14.25">
      <c r="A320" s="31"/>
      <c r="C320" s="246"/>
    </row>
    <row r="321" spans="1:3" s="232" customFormat="1" ht="14.25">
      <c r="A321" s="31"/>
      <c r="C321" s="246"/>
    </row>
    <row r="322" spans="1:3" s="232" customFormat="1" ht="14.25">
      <c r="A322" s="31"/>
      <c r="C322" s="246"/>
    </row>
    <row r="323" spans="1:3" s="232" customFormat="1" ht="14.25">
      <c r="A323" s="31"/>
      <c r="C323" s="246"/>
    </row>
    <row r="324" spans="1:3" s="232" customFormat="1" ht="14.25">
      <c r="A324" s="31"/>
      <c r="C324" s="246"/>
    </row>
    <row r="325" spans="1:3" s="232" customFormat="1" ht="14.25">
      <c r="A325" s="31"/>
      <c r="C325" s="246"/>
    </row>
    <row r="326" spans="1:3" s="232" customFormat="1" ht="14.25">
      <c r="A326" s="31"/>
      <c r="C326" s="246"/>
    </row>
    <row r="327" spans="1:3" s="232" customFormat="1" ht="14.25">
      <c r="A327" s="31"/>
      <c r="C327" s="246"/>
    </row>
    <row r="328" spans="1:3" s="232" customFormat="1" ht="14.25">
      <c r="A328" s="31"/>
      <c r="C328" s="246"/>
    </row>
    <row r="329" spans="1:3" s="232" customFormat="1" ht="14.25">
      <c r="A329" s="31"/>
      <c r="C329" s="246"/>
    </row>
    <row r="331" ht="9" customHeight="1"/>
    <row r="332" ht="9" customHeight="1"/>
    <row r="336" ht="9.75" customHeight="1"/>
    <row r="338" ht="8.25" customHeight="1"/>
    <row r="339" ht="16.5" customHeight="1"/>
    <row r="340" ht="16.5" customHeight="1"/>
    <row r="342" ht="9.75" customHeight="1"/>
    <row r="343" ht="9.75" customHeight="1"/>
    <row r="344" ht="10.5" customHeight="1"/>
    <row r="345" ht="9.75" customHeight="1"/>
    <row r="353" ht="10.5" customHeight="1"/>
    <row r="355" ht="6" customHeight="1"/>
    <row r="356" spans="1:3" s="232" customFormat="1" ht="14.25">
      <c r="A356" s="31"/>
      <c r="C356" s="246"/>
    </row>
    <row r="357" spans="1:3" s="233" customFormat="1" ht="12.75">
      <c r="A357" s="31"/>
      <c r="C357" s="247"/>
    </row>
    <row r="358" spans="1:3" s="232" customFormat="1" ht="14.25">
      <c r="A358" s="31"/>
      <c r="C358" s="246"/>
    </row>
    <row r="359" spans="1:3" s="232" customFormat="1" ht="14.25">
      <c r="A359" s="31"/>
      <c r="C359" s="246"/>
    </row>
    <row r="360" spans="1:3" s="232" customFormat="1" ht="14.25">
      <c r="A360" s="31"/>
      <c r="C360" s="246"/>
    </row>
    <row r="361" spans="1:3" s="232" customFormat="1" ht="14.25">
      <c r="A361" s="31"/>
      <c r="C361" s="246"/>
    </row>
    <row r="362" spans="1:3" s="232" customFormat="1" ht="14.25">
      <c r="A362" s="31"/>
      <c r="C362" s="246"/>
    </row>
    <row r="363" spans="1:3" s="232" customFormat="1" ht="14.25">
      <c r="A363" s="31"/>
      <c r="C363" s="246"/>
    </row>
    <row r="364" spans="1:3" s="232" customFormat="1" ht="14.25">
      <c r="A364" s="31"/>
      <c r="C364" s="246"/>
    </row>
    <row r="365" spans="1:3" s="232" customFormat="1" ht="14.25">
      <c r="A365" s="31"/>
      <c r="C365" s="246"/>
    </row>
    <row r="366" spans="1:3" s="232" customFormat="1" ht="14.25">
      <c r="A366" s="31"/>
      <c r="C366" s="246"/>
    </row>
    <row r="367" spans="1:3" s="232" customFormat="1" ht="14.25">
      <c r="A367" s="31"/>
      <c r="C367" s="246"/>
    </row>
    <row r="368" spans="1:3" s="232" customFormat="1" ht="14.25">
      <c r="A368" s="31"/>
      <c r="C368" s="246"/>
    </row>
    <row r="369" spans="1:3" s="232" customFormat="1" ht="14.25">
      <c r="A369" s="31"/>
      <c r="C369" s="246"/>
    </row>
    <row r="370" spans="1:3" s="232" customFormat="1" ht="14.25">
      <c r="A370" s="31"/>
      <c r="C370" s="246"/>
    </row>
    <row r="371" spans="1:3" s="232" customFormat="1" ht="14.25">
      <c r="A371" s="31"/>
      <c r="C371" s="246"/>
    </row>
    <row r="372" spans="1:3" s="232" customFormat="1" ht="14.25">
      <c r="A372" s="31"/>
      <c r="C372" s="246"/>
    </row>
    <row r="373" spans="1:3" s="232" customFormat="1" ht="14.25">
      <c r="A373" s="31"/>
      <c r="C373" s="246"/>
    </row>
    <row r="374" spans="1:3" s="232" customFormat="1" ht="14.25">
      <c r="A374" s="31"/>
      <c r="C374" s="246"/>
    </row>
    <row r="375" spans="1:3" s="232" customFormat="1" ht="14.25">
      <c r="A375" s="31"/>
      <c r="C375" s="246"/>
    </row>
    <row r="376" spans="1:3" s="232" customFormat="1" ht="14.25">
      <c r="A376" s="31"/>
      <c r="C376" s="246"/>
    </row>
    <row r="377" spans="1:3" s="232" customFormat="1" ht="14.25">
      <c r="A377" s="31"/>
      <c r="C377" s="246"/>
    </row>
    <row r="378" spans="1:3" s="232" customFormat="1" ht="14.25">
      <c r="A378" s="31"/>
      <c r="C378" s="246"/>
    </row>
    <row r="379" spans="1:3" s="232" customFormat="1" ht="14.25">
      <c r="A379" s="31"/>
      <c r="C379" s="246"/>
    </row>
    <row r="380" spans="1:3" s="232" customFormat="1" ht="14.25">
      <c r="A380" s="31"/>
      <c r="C380" s="246"/>
    </row>
    <row r="381" spans="1:3" s="232" customFormat="1" ht="14.25">
      <c r="A381" s="31"/>
      <c r="C381" s="246"/>
    </row>
    <row r="382" spans="1:3" s="232" customFormat="1" ht="14.25">
      <c r="A382" s="31"/>
      <c r="C382" s="246"/>
    </row>
    <row r="383" spans="1:3" s="232" customFormat="1" ht="14.25">
      <c r="A383" s="31"/>
      <c r="C383" s="246"/>
    </row>
    <row r="384" spans="1:3" s="232" customFormat="1" ht="14.25">
      <c r="A384" s="31"/>
      <c r="C384" s="246"/>
    </row>
    <row r="385" spans="1:3" s="232" customFormat="1" ht="14.25">
      <c r="A385" s="31"/>
      <c r="C385" s="246"/>
    </row>
    <row r="386" ht="9" customHeight="1"/>
    <row r="387" ht="9" customHeight="1"/>
    <row r="391" ht="9.75" customHeight="1"/>
    <row r="393" ht="8.25" customHeight="1"/>
    <row r="394" ht="16.5" customHeight="1"/>
    <row r="395" ht="16.5" customHeight="1"/>
    <row r="397" ht="9.75" customHeight="1"/>
    <row r="398" ht="9.75" customHeight="1"/>
    <row r="399" ht="9.75" customHeight="1"/>
    <row r="400" ht="9.75" customHeight="1"/>
    <row r="407" ht="10.5" customHeight="1"/>
    <row r="409" ht="6" customHeight="1"/>
    <row r="410" spans="1:3" s="232" customFormat="1" ht="14.25">
      <c r="A410" s="31"/>
      <c r="C410" s="246"/>
    </row>
    <row r="411" spans="1:3" s="232" customFormat="1" ht="14.25">
      <c r="A411" s="31"/>
      <c r="C411" s="246"/>
    </row>
    <row r="412" spans="1:3" s="232" customFormat="1" ht="14.25">
      <c r="A412" s="31"/>
      <c r="C412" s="246"/>
    </row>
    <row r="413" spans="1:3" s="232" customFormat="1" ht="14.25">
      <c r="A413" s="31"/>
      <c r="C413" s="246"/>
    </row>
    <row r="414" spans="1:3" s="232" customFormat="1" ht="14.25">
      <c r="A414" s="31"/>
      <c r="C414" s="246"/>
    </row>
    <row r="415" spans="1:3" s="232" customFormat="1" ht="14.25">
      <c r="A415" s="31"/>
      <c r="C415" s="246"/>
    </row>
    <row r="416" spans="1:3" s="232" customFormat="1" ht="14.25">
      <c r="A416" s="31"/>
      <c r="C416" s="246"/>
    </row>
    <row r="417" spans="1:3" s="232" customFormat="1" ht="14.25">
      <c r="A417" s="31"/>
      <c r="C417" s="246"/>
    </row>
    <row r="418" spans="1:3" s="232" customFormat="1" ht="14.25">
      <c r="A418" s="31"/>
      <c r="C418" s="246"/>
    </row>
    <row r="419" spans="1:3" s="232" customFormat="1" ht="14.25">
      <c r="A419" s="31"/>
      <c r="C419" s="246"/>
    </row>
    <row r="420" spans="1:3" s="232" customFormat="1" ht="14.25">
      <c r="A420" s="31"/>
      <c r="C420" s="246"/>
    </row>
    <row r="421" spans="1:3" s="232" customFormat="1" ht="14.25">
      <c r="A421" s="31"/>
      <c r="C421" s="246"/>
    </row>
    <row r="422" spans="1:3" s="232" customFormat="1" ht="14.25">
      <c r="A422" s="31"/>
      <c r="C422" s="246"/>
    </row>
    <row r="423" spans="1:3" s="232" customFormat="1" ht="14.25">
      <c r="A423" s="31"/>
      <c r="C423" s="246"/>
    </row>
    <row r="424" spans="1:3" s="232" customFormat="1" ht="14.25">
      <c r="A424" s="31"/>
      <c r="C424" s="246"/>
    </row>
    <row r="425" spans="1:3" s="232" customFormat="1" ht="14.25">
      <c r="A425" s="31"/>
      <c r="C425" s="246"/>
    </row>
    <row r="426" spans="1:3" s="232" customFormat="1" ht="14.25">
      <c r="A426" s="31"/>
      <c r="C426" s="246"/>
    </row>
    <row r="427" spans="1:3" s="232" customFormat="1" ht="14.25">
      <c r="A427" s="31"/>
      <c r="C427" s="246"/>
    </row>
    <row r="428" spans="1:3" s="232" customFormat="1" ht="14.25">
      <c r="A428" s="31"/>
      <c r="C428" s="246"/>
    </row>
    <row r="429" spans="1:3" s="232" customFormat="1" ht="14.25">
      <c r="A429" s="31"/>
      <c r="C429" s="246"/>
    </row>
    <row r="430" spans="1:3" s="232" customFormat="1" ht="14.25">
      <c r="A430" s="31"/>
      <c r="C430" s="246"/>
    </row>
    <row r="431" spans="1:3" s="232" customFormat="1" ht="14.25">
      <c r="A431" s="31"/>
      <c r="C431" s="246"/>
    </row>
    <row r="432" spans="1:3" s="232" customFormat="1" ht="14.25">
      <c r="A432" s="31"/>
      <c r="C432" s="246"/>
    </row>
    <row r="433" spans="1:3" s="232" customFormat="1" ht="14.25">
      <c r="A433" s="31"/>
      <c r="C433" s="246"/>
    </row>
    <row r="434" spans="1:3" s="232" customFormat="1" ht="14.25">
      <c r="A434" s="31"/>
      <c r="C434" s="246"/>
    </row>
    <row r="435" spans="1:3" s="232" customFormat="1" ht="14.25">
      <c r="A435" s="31"/>
      <c r="C435" s="246"/>
    </row>
    <row r="436" spans="1:3" s="232" customFormat="1" ht="14.25">
      <c r="A436" s="31"/>
      <c r="C436" s="246"/>
    </row>
    <row r="437" spans="1:3" s="232" customFormat="1" ht="14.25">
      <c r="A437" s="31"/>
      <c r="C437" s="246"/>
    </row>
    <row r="438" spans="1:3" s="232" customFormat="1" ht="14.25">
      <c r="A438" s="31"/>
      <c r="C438" s="246"/>
    </row>
    <row r="439" spans="1:3" s="232" customFormat="1" ht="9" customHeight="1">
      <c r="A439" s="31"/>
      <c r="C439" s="246"/>
    </row>
    <row r="441" ht="8.25" customHeight="1"/>
    <row r="442" ht="16.5" customHeight="1"/>
  </sheetData>
  <sheetProtection password="CA3F" sheet="1" objects="1" scenarios="1" formatColumns="0" formatRows="0"/>
  <mergeCells count="3">
    <mergeCell ref="J42:O42"/>
    <mergeCell ref="E4:S4"/>
    <mergeCell ref="E41:S41"/>
  </mergeCells>
  <conditionalFormatting sqref="E10:J14">
    <cfRule type="cellIs" priority="39" dxfId="24" operator="between" stopIfTrue="1">
      <formula>-1000000000000</formula>
      <formula>1000000000000</formula>
    </cfRule>
    <cfRule type="cellIs" priority="40" dxfId="24" operator="equal" stopIfTrue="1">
      <formula>"M"</formula>
    </cfRule>
    <cfRule type="cellIs" priority="41" dxfId="24" operator="equal" stopIfTrue="1">
      <formula>"L"</formula>
    </cfRule>
  </conditionalFormatting>
  <conditionalFormatting sqref="E41">
    <cfRule type="cellIs" priority="42" dxfId="31" operator="notEqual" stopIfTrue="1">
      <formula>"OK - Table 1 is fully completed"</formula>
    </cfRule>
  </conditionalFormatting>
  <conditionalFormatting sqref="K10:S14">
    <cfRule type="cellIs" priority="1" dxfId="24" operator="between" stopIfTrue="1">
      <formula>-1000000000000</formula>
      <formula>1000000000000</formula>
    </cfRule>
    <cfRule type="cellIs" priority="2" dxfId="24" operator="equal" stopIfTrue="1">
      <formula>"M"</formula>
    </cfRule>
    <cfRule type="cellIs" priority="3" dxfId="24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S8 E16:S16">
      <formula1>$V$1:$V$3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5"/>
  <sheetViews>
    <sheetView showGridLines="0" defaultGridColor="0" zoomScale="80" zoomScaleNormal="80" zoomScalePageLayoutView="0" colorId="22" workbookViewId="0" topLeftCell="B1">
      <pane xSplit="2" ySplit="7" topLeftCell="K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4.88671875" style="234" hidden="1" customWidth="1"/>
    <col min="2" max="2" width="9.77734375" style="252" customWidth="1"/>
    <col min="3" max="3" width="57.77734375" style="274" customWidth="1"/>
    <col min="4" max="8" width="12.4453125" style="274" customWidth="1"/>
    <col min="9" max="18" width="12.4453125" style="151" customWidth="1"/>
    <col min="19" max="19" width="61.105468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18">
      <c r="A1" s="35"/>
      <c r="B1" s="138"/>
      <c r="C1" s="46" t="s">
        <v>488</v>
      </c>
      <c r="D1" s="46"/>
      <c r="E1" s="46"/>
      <c r="F1" s="46"/>
      <c r="G1" s="46"/>
      <c r="H1" s="46"/>
      <c r="I1" s="23"/>
      <c r="J1" s="24"/>
      <c r="K1" s="24"/>
      <c r="L1" s="24"/>
      <c r="M1" s="24"/>
      <c r="N1" s="24"/>
      <c r="O1" s="24"/>
      <c r="P1" s="24"/>
      <c r="Q1" s="24"/>
      <c r="R1" s="24"/>
      <c r="V1" s="423" t="s">
        <v>568</v>
      </c>
      <c r="W1" s="429" t="str">
        <f>'Cover page'!$N$1</f>
        <v>Apr.2014</v>
      </c>
    </row>
    <row r="2" spans="1:23" ht="11.25" customHeight="1" thickBot="1">
      <c r="A2" s="35"/>
      <c r="B2" s="138"/>
      <c r="C2" s="47"/>
      <c r="D2" s="47"/>
      <c r="E2" s="47"/>
      <c r="F2" s="47"/>
      <c r="G2" s="47"/>
      <c r="H2" s="47"/>
      <c r="I2" s="26"/>
      <c r="J2" s="24"/>
      <c r="K2" s="24"/>
      <c r="L2" s="24"/>
      <c r="M2" s="24"/>
      <c r="N2" s="24"/>
      <c r="O2" s="24"/>
      <c r="P2" s="24"/>
      <c r="Q2" s="24"/>
      <c r="R2" s="24"/>
      <c r="U2" s="221"/>
      <c r="V2" s="423" t="s">
        <v>569</v>
      </c>
      <c r="W2" s="24"/>
    </row>
    <row r="3" spans="1:23" ht="16.5" thickTop="1">
      <c r="A3" s="113"/>
      <c r="B3" s="139"/>
      <c r="C3" s="48"/>
      <c r="D3" s="48"/>
      <c r="E3" s="48"/>
      <c r="F3" s="48"/>
      <c r="G3" s="48"/>
      <c r="H3" s="48"/>
      <c r="I3" s="27"/>
      <c r="J3" s="28"/>
      <c r="K3" s="28"/>
      <c r="L3" s="28"/>
      <c r="M3" s="28"/>
      <c r="N3" s="28"/>
      <c r="O3" s="28"/>
      <c r="P3" s="28"/>
      <c r="Q3" s="28"/>
      <c r="R3" s="28"/>
      <c r="S3" s="255"/>
      <c r="T3" s="256"/>
      <c r="U3" s="221"/>
      <c r="V3" s="423" t="s">
        <v>570</v>
      </c>
      <c r="W3" s="24"/>
    </row>
    <row r="4" spans="1:25" ht="15.75">
      <c r="A4" s="115"/>
      <c r="B4" s="140"/>
      <c r="C4" s="237" t="str">
        <f>'Cover page'!E13</f>
        <v>Member state: Hungary</v>
      </c>
      <c r="D4" s="437" t="s">
        <v>2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257"/>
      <c r="T4" s="259"/>
      <c r="V4" s="423" t="s">
        <v>571</v>
      </c>
      <c r="W4" s="24"/>
      <c r="Y4" s="221"/>
    </row>
    <row r="5" spans="1:25" ht="15.75">
      <c r="A5" s="115"/>
      <c r="B5" s="140"/>
      <c r="C5" s="238" t="s">
        <v>577</v>
      </c>
      <c r="D5" s="72">
        <f>'Table 1'!E5</f>
        <v>1995</v>
      </c>
      <c r="E5" s="72">
        <f>'Table 1'!F5</f>
        <v>1996</v>
      </c>
      <c r="F5" s="72">
        <f>'Table 1'!G5</f>
        <v>1997</v>
      </c>
      <c r="G5" s="72">
        <f>'Table 1'!H5</f>
        <v>1998</v>
      </c>
      <c r="H5" s="72">
        <f>'Table 1'!I5</f>
        <v>1999</v>
      </c>
      <c r="I5" s="72">
        <f>'Table 1'!J5</f>
        <v>2000</v>
      </c>
      <c r="J5" s="72">
        <f>'Table 1'!K5</f>
        <v>2001</v>
      </c>
      <c r="K5" s="72">
        <f>'Table 1'!L5</f>
        <v>2002</v>
      </c>
      <c r="L5" s="72">
        <f>'Table 1'!M5</f>
        <v>2003</v>
      </c>
      <c r="M5" s="72">
        <f>'Table 1'!N5</f>
        <v>2004</v>
      </c>
      <c r="N5" s="72">
        <f>'Table 1'!O5</f>
        <v>2005</v>
      </c>
      <c r="O5" s="72">
        <f>'Table 1'!P5</f>
        <v>2006</v>
      </c>
      <c r="P5" s="72">
        <f>'Table 1'!Q5</f>
        <v>2007</v>
      </c>
      <c r="Q5" s="72">
        <f>'Table 1'!R5</f>
        <v>2008</v>
      </c>
      <c r="R5" s="72">
        <f>'Table 1'!S5</f>
        <v>2009</v>
      </c>
      <c r="S5" s="260"/>
      <c r="T5" s="259"/>
      <c r="Y5" s="221"/>
    </row>
    <row r="6" spans="1:25" ht="15.75">
      <c r="A6" s="115"/>
      <c r="B6" s="140"/>
      <c r="C6" s="286" t="str">
        <f>'Cover page'!E14</f>
        <v>Date: 09/04/2014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263"/>
      <c r="T6" s="259"/>
      <c r="Y6" s="221"/>
    </row>
    <row r="7" spans="1:25" ht="10.5" customHeight="1" thickBot="1">
      <c r="A7" s="115"/>
      <c r="B7" s="140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434"/>
      <c r="S7" s="240"/>
      <c r="T7" s="259"/>
      <c r="Y7" s="221"/>
    </row>
    <row r="8" spans="1:25" ht="17.25" thickBot="1" thickTop="1">
      <c r="A8" s="115" t="s">
        <v>193</v>
      </c>
      <c r="B8" s="140"/>
      <c r="C8" s="41" t="s">
        <v>93</v>
      </c>
      <c r="D8" s="409">
        <v>-133890</v>
      </c>
      <c r="E8" s="410">
        <v>77085</v>
      </c>
      <c r="F8" s="410">
        <v>-177617</v>
      </c>
      <c r="G8" s="410">
        <v>-540191</v>
      </c>
      <c r="H8" s="411">
        <v>-328319</v>
      </c>
      <c r="I8" s="409">
        <v>-367790</v>
      </c>
      <c r="J8" s="409">
        <v>-402941</v>
      </c>
      <c r="K8" s="409">
        <v>-1469610</v>
      </c>
      <c r="L8" s="409">
        <v>-732419</v>
      </c>
      <c r="M8" s="409">
        <v>-904520</v>
      </c>
      <c r="N8" s="409">
        <v>-547801</v>
      </c>
      <c r="O8" s="409">
        <v>-1961632</v>
      </c>
      <c r="P8" s="409">
        <v>-1398117</v>
      </c>
      <c r="Q8" s="409">
        <v>-869962</v>
      </c>
      <c r="R8" s="425">
        <v>-743718</v>
      </c>
      <c r="S8" s="142"/>
      <c r="T8" s="265"/>
      <c r="Y8" s="221"/>
    </row>
    <row r="9" spans="1:25" ht="16.5" thickTop="1">
      <c r="A9" s="115"/>
      <c r="B9" s="140"/>
      <c r="C9" s="137" t="s">
        <v>126</v>
      </c>
      <c r="D9" s="424" t="s">
        <v>568</v>
      </c>
      <c r="E9" s="424" t="s">
        <v>568</v>
      </c>
      <c r="F9" s="424" t="s">
        <v>568</v>
      </c>
      <c r="G9" s="424" t="s">
        <v>568</v>
      </c>
      <c r="H9" s="424" t="s">
        <v>568</v>
      </c>
      <c r="I9" s="424" t="s">
        <v>568</v>
      </c>
      <c r="J9" s="424" t="s">
        <v>568</v>
      </c>
      <c r="K9" s="424" t="s">
        <v>568</v>
      </c>
      <c r="L9" s="424" t="s">
        <v>568</v>
      </c>
      <c r="M9" s="424" t="s">
        <v>568</v>
      </c>
      <c r="N9" s="424" t="s">
        <v>568</v>
      </c>
      <c r="O9" s="424" t="s">
        <v>568</v>
      </c>
      <c r="P9" s="424" t="s">
        <v>568</v>
      </c>
      <c r="Q9" s="424" t="s">
        <v>570</v>
      </c>
      <c r="R9" s="424" t="s">
        <v>570</v>
      </c>
      <c r="S9" s="143"/>
      <c r="T9" s="266"/>
      <c r="Y9" s="221"/>
    </row>
    <row r="10" spans="1:25" ht="11.25" customHeight="1">
      <c r="A10" s="115"/>
      <c r="B10" s="140"/>
      <c r="C10" s="137"/>
      <c r="D10" s="351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>
        <v>0</v>
      </c>
      <c r="R10" s="146">
        <v>0</v>
      </c>
      <c r="S10" s="340"/>
      <c r="T10" s="266"/>
      <c r="Y10" s="221"/>
    </row>
    <row r="11" spans="1:25" ht="15.75">
      <c r="A11" s="115" t="s">
        <v>194</v>
      </c>
      <c r="B11" s="140"/>
      <c r="C11" s="313" t="s">
        <v>137</v>
      </c>
      <c r="D11" s="332">
        <v>-154251</v>
      </c>
      <c r="E11" s="332">
        <v>-208943</v>
      </c>
      <c r="F11" s="332">
        <v>-189109</v>
      </c>
      <c r="G11" s="332">
        <v>-58804</v>
      </c>
      <c r="H11" s="332">
        <v>-83707</v>
      </c>
      <c r="I11" s="332">
        <v>-77508</v>
      </c>
      <c r="J11" s="332">
        <v>-24965</v>
      </c>
      <c r="K11" s="332">
        <v>71266</v>
      </c>
      <c r="L11" s="332">
        <v>-28749</v>
      </c>
      <c r="M11" s="332">
        <v>688</v>
      </c>
      <c r="N11" s="332">
        <v>-376756</v>
      </c>
      <c r="O11" s="332">
        <v>10829</v>
      </c>
      <c r="P11" s="332">
        <v>63519</v>
      </c>
      <c r="Q11" s="332">
        <v>-5755</v>
      </c>
      <c r="R11" s="332">
        <v>-5213</v>
      </c>
      <c r="S11" s="341"/>
      <c r="T11" s="266"/>
      <c r="Y11" s="221"/>
    </row>
    <row r="12" spans="1:25" ht="15.75">
      <c r="A12" s="115" t="s">
        <v>195</v>
      </c>
      <c r="B12" s="140"/>
      <c r="C12" s="314" t="s">
        <v>37</v>
      </c>
      <c r="D12" s="332">
        <v>36787</v>
      </c>
      <c r="E12" s="332">
        <v>12548</v>
      </c>
      <c r="F12" s="332">
        <v>23521</v>
      </c>
      <c r="G12" s="332">
        <v>9239</v>
      </c>
      <c r="H12" s="332">
        <v>13798</v>
      </c>
      <c r="I12" s="332">
        <v>16794</v>
      </c>
      <c r="J12" s="332">
        <v>20492</v>
      </c>
      <c r="K12" s="332">
        <v>12484</v>
      </c>
      <c r="L12" s="332">
        <v>17933</v>
      </c>
      <c r="M12" s="332">
        <v>20941</v>
      </c>
      <c r="N12" s="332">
        <v>30360</v>
      </c>
      <c r="O12" s="332">
        <v>15022</v>
      </c>
      <c r="P12" s="332">
        <v>19422</v>
      </c>
      <c r="Q12" s="332">
        <v>20182</v>
      </c>
      <c r="R12" s="332">
        <v>21344</v>
      </c>
      <c r="S12" s="341" t="s">
        <v>43</v>
      </c>
      <c r="T12" s="266"/>
      <c r="Y12" s="221"/>
    </row>
    <row r="13" spans="1:25" ht="15.75">
      <c r="A13" s="115" t="s">
        <v>196</v>
      </c>
      <c r="B13" s="140"/>
      <c r="C13" s="315" t="s">
        <v>38</v>
      </c>
      <c r="D13" s="332">
        <v>-46402</v>
      </c>
      <c r="E13" s="332">
        <v>-52602</v>
      </c>
      <c r="F13" s="332">
        <v>-67157</v>
      </c>
      <c r="G13" s="332">
        <v>-52128</v>
      </c>
      <c r="H13" s="332">
        <v>-34996</v>
      </c>
      <c r="I13" s="332">
        <v>-83437</v>
      </c>
      <c r="J13" s="332">
        <v>-26473</v>
      </c>
      <c r="K13" s="332">
        <v>-25090</v>
      </c>
      <c r="L13" s="332">
        <v>-43719</v>
      </c>
      <c r="M13" s="332">
        <v>-30346</v>
      </c>
      <c r="N13" s="332">
        <v>-18715</v>
      </c>
      <c r="O13" s="332">
        <v>-19872</v>
      </c>
      <c r="P13" s="332">
        <v>-10609</v>
      </c>
      <c r="Q13" s="332">
        <v>-16033</v>
      </c>
      <c r="R13" s="332">
        <v>-6746</v>
      </c>
      <c r="S13" s="341"/>
      <c r="T13" s="266"/>
      <c r="Y13" s="221"/>
    </row>
    <row r="14" spans="1:25" ht="15.75">
      <c r="A14" s="115" t="s">
        <v>197</v>
      </c>
      <c r="B14" s="140"/>
      <c r="C14" s="315" t="s">
        <v>39</v>
      </c>
      <c r="D14" s="332">
        <v>13360</v>
      </c>
      <c r="E14" s="332">
        <v>62191</v>
      </c>
      <c r="F14" s="332">
        <v>25728</v>
      </c>
      <c r="G14" s="332">
        <v>49248</v>
      </c>
      <c r="H14" s="332">
        <v>12252</v>
      </c>
      <c r="I14" s="332">
        <v>7614</v>
      </c>
      <c r="J14" s="332">
        <v>10996</v>
      </c>
      <c r="K14" s="332">
        <v>107849</v>
      </c>
      <c r="L14" s="332">
        <v>5247</v>
      </c>
      <c r="M14" s="332">
        <v>8496</v>
      </c>
      <c r="N14" s="332">
        <v>8056</v>
      </c>
      <c r="O14" s="332">
        <v>17264</v>
      </c>
      <c r="P14" s="332">
        <v>25067</v>
      </c>
      <c r="Q14" s="332">
        <v>22282</v>
      </c>
      <c r="R14" s="332">
        <v>39856</v>
      </c>
      <c r="S14" s="341"/>
      <c r="T14" s="266"/>
      <c r="Y14" s="221"/>
    </row>
    <row r="15" spans="1:25" ht="15.75">
      <c r="A15" s="115" t="s">
        <v>198</v>
      </c>
      <c r="B15" s="140"/>
      <c r="C15" s="315" t="s">
        <v>40</v>
      </c>
      <c r="D15" s="332">
        <v>-150014</v>
      </c>
      <c r="E15" s="332">
        <v>-228527</v>
      </c>
      <c r="F15" s="332">
        <v>-173248</v>
      </c>
      <c r="G15" s="332">
        <v>-67645</v>
      </c>
      <c r="H15" s="332">
        <v>-73727</v>
      </c>
      <c r="I15" s="332">
        <v>-21055</v>
      </c>
      <c r="J15" s="332">
        <v>-29736</v>
      </c>
      <c r="K15" s="332">
        <v>-23523</v>
      </c>
      <c r="L15" s="332">
        <v>-580</v>
      </c>
      <c r="M15" s="332">
        <v>-223</v>
      </c>
      <c r="N15" s="332">
        <v>-401919</v>
      </c>
      <c r="O15" s="332">
        <v>-2258</v>
      </c>
      <c r="P15" s="332">
        <v>-7921</v>
      </c>
      <c r="Q15" s="332">
        <v>-30740</v>
      </c>
      <c r="R15" s="332">
        <v>-16270</v>
      </c>
      <c r="S15" s="341"/>
      <c r="T15" s="266"/>
      <c r="Y15" s="221"/>
    </row>
    <row r="16" spans="1:25" ht="15.75">
      <c r="A16" s="115" t="s">
        <v>199</v>
      </c>
      <c r="B16" s="140"/>
      <c r="C16" s="315" t="s">
        <v>41</v>
      </c>
      <c r="D16" s="332">
        <v>-7982</v>
      </c>
      <c r="E16" s="332">
        <v>-2553</v>
      </c>
      <c r="F16" s="332">
        <v>2047</v>
      </c>
      <c r="G16" s="332">
        <v>2482</v>
      </c>
      <c r="H16" s="332">
        <v>-1034</v>
      </c>
      <c r="I16" s="332">
        <v>2576</v>
      </c>
      <c r="J16" s="332">
        <v>-244</v>
      </c>
      <c r="K16" s="332">
        <v>-454</v>
      </c>
      <c r="L16" s="332">
        <v>-7630</v>
      </c>
      <c r="M16" s="332">
        <v>1820</v>
      </c>
      <c r="N16" s="332">
        <v>5462</v>
      </c>
      <c r="O16" s="332">
        <v>673</v>
      </c>
      <c r="P16" s="332">
        <v>37560</v>
      </c>
      <c r="Q16" s="332">
        <v>-1446</v>
      </c>
      <c r="R16" s="332">
        <v>-43397</v>
      </c>
      <c r="S16" s="341"/>
      <c r="T16" s="266"/>
      <c r="Y16" s="221"/>
    </row>
    <row r="17" spans="1:25" ht="15.75">
      <c r="A17" s="115" t="s">
        <v>416</v>
      </c>
      <c r="B17" s="140"/>
      <c r="C17" s="316" t="s">
        <v>132</v>
      </c>
      <c r="D17" s="332" t="s">
        <v>578</v>
      </c>
      <c r="E17" s="332" t="s">
        <v>578</v>
      </c>
      <c r="F17" s="332" t="s">
        <v>578</v>
      </c>
      <c r="G17" s="332" t="s">
        <v>578</v>
      </c>
      <c r="H17" s="332" t="s">
        <v>578</v>
      </c>
      <c r="I17" s="332" t="s">
        <v>578</v>
      </c>
      <c r="J17" s="332" t="s">
        <v>578</v>
      </c>
      <c r="K17" s="332" t="s">
        <v>578</v>
      </c>
      <c r="L17" s="332" t="s">
        <v>578</v>
      </c>
      <c r="M17" s="332" t="s">
        <v>578</v>
      </c>
      <c r="N17" s="332" t="s">
        <v>578</v>
      </c>
      <c r="O17" s="332" t="s">
        <v>578</v>
      </c>
      <c r="P17" s="332" t="s">
        <v>578</v>
      </c>
      <c r="Q17" s="332">
        <v>0</v>
      </c>
      <c r="R17" s="332">
        <v>0</v>
      </c>
      <c r="S17" s="341"/>
      <c r="T17" s="266"/>
      <c r="Y17" s="221"/>
    </row>
    <row r="18" spans="1:25" ht="15.75">
      <c r="A18" s="115" t="s">
        <v>200</v>
      </c>
      <c r="B18" s="140"/>
      <c r="C18" s="317" t="s">
        <v>579</v>
      </c>
      <c r="D18" s="333">
        <v>1848</v>
      </c>
      <c r="E18" s="333">
        <v>262</v>
      </c>
      <c r="F18" s="333">
        <v>-238</v>
      </c>
      <c r="G18" s="333">
        <v>-4</v>
      </c>
      <c r="H18" s="333">
        <v>-400</v>
      </c>
      <c r="I18" s="333">
        <v>1328</v>
      </c>
      <c r="J18" s="333">
        <v>-1661</v>
      </c>
      <c r="K18" s="333">
        <v>-1266</v>
      </c>
      <c r="L18" s="333">
        <v>-8062</v>
      </c>
      <c r="M18" s="333">
        <v>990</v>
      </c>
      <c r="N18" s="333">
        <v>4859</v>
      </c>
      <c r="O18" s="333">
        <v>-4662</v>
      </c>
      <c r="P18" s="333">
        <v>4252</v>
      </c>
      <c r="Q18" s="333">
        <v>-226</v>
      </c>
      <c r="R18" s="333">
        <v>-2432</v>
      </c>
      <c r="S18" s="342"/>
      <c r="T18" s="266"/>
      <c r="Y18" s="221"/>
    </row>
    <row r="19" spans="1:25" ht="15.75">
      <c r="A19" s="115" t="s">
        <v>201</v>
      </c>
      <c r="B19" s="140"/>
      <c r="C19" s="317" t="s">
        <v>580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>
        <v>-1403</v>
      </c>
      <c r="Q19" s="333">
        <v>-5446</v>
      </c>
      <c r="R19" s="333">
        <v>-39847</v>
      </c>
      <c r="S19" s="342"/>
      <c r="T19" s="266"/>
      <c r="Y19" s="221"/>
    </row>
    <row r="20" spans="1:25" ht="15.75">
      <c r="A20" s="115"/>
      <c r="B20" s="140"/>
      <c r="C20" s="38"/>
      <c r="D20" s="334"/>
      <c r="E20" s="335"/>
      <c r="F20" s="335"/>
      <c r="G20" s="335"/>
      <c r="H20" s="336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41"/>
      <c r="T20" s="266"/>
      <c r="Y20" s="221"/>
    </row>
    <row r="21" spans="1:25" ht="15.75">
      <c r="A21" s="115" t="s">
        <v>480</v>
      </c>
      <c r="B21" s="61"/>
      <c r="C21" s="313" t="s">
        <v>169</v>
      </c>
      <c r="D21" s="332" t="s">
        <v>575</v>
      </c>
      <c r="E21" s="332" t="s">
        <v>575</v>
      </c>
      <c r="F21" s="332" t="s">
        <v>575</v>
      </c>
      <c r="G21" s="332" t="s">
        <v>575</v>
      </c>
      <c r="H21" s="332" t="s">
        <v>575</v>
      </c>
      <c r="I21" s="332" t="s">
        <v>575</v>
      </c>
      <c r="J21" s="332" t="s">
        <v>575</v>
      </c>
      <c r="K21" s="332" t="s">
        <v>575</v>
      </c>
      <c r="L21" s="332" t="s">
        <v>575</v>
      </c>
      <c r="M21" s="332" t="s">
        <v>575</v>
      </c>
      <c r="N21" s="332" t="s">
        <v>575</v>
      </c>
      <c r="O21" s="332" t="s">
        <v>575</v>
      </c>
      <c r="P21" s="332" t="s">
        <v>575</v>
      </c>
      <c r="Q21" s="332" t="s">
        <v>575</v>
      </c>
      <c r="R21" s="332" t="s">
        <v>575</v>
      </c>
      <c r="S21" s="341"/>
      <c r="T21" s="266"/>
      <c r="Y21" s="221"/>
    </row>
    <row r="22" spans="1:25" ht="15.75">
      <c r="A22" s="115" t="s">
        <v>481</v>
      </c>
      <c r="B22" s="61"/>
      <c r="C22" s="317" t="s">
        <v>102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42"/>
      <c r="T22" s="266"/>
      <c r="Y22" s="221"/>
    </row>
    <row r="23" spans="1:25" ht="15.75">
      <c r="A23" s="115" t="s">
        <v>482</v>
      </c>
      <c r="B23" s="61"/>
      <c r="C23" s="317" t="s">
        <v>103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42"/>
      <c r="T23" s="266"/>
      <c r="Y23" s="221"/>
    </row>
    <row r="24" spans="1:25" ht="15.75">
      <c r="A24" s="115"/>
      <c r="B24" s="140"/>
      <c r="C24" s="134"/>
      <c r="D24" s="334"/>
      <c r="E24" s="335"/>
      <c r="F24" s="335"/>
      <c r="G24" s="335"/>
      <c r="H24" s="336"/>
      <c r="I24" s="334"/>
      <c r="J24" s="334"/>
      <c r="K24" s="334"/>
      <c r="L24" s="334"/>
      <c r="M24" s="334"/>
      <c r="N24" s="334"/>
      <c r="O24" s="334"/>
      <c r="P24" s="334"/>
      <c r="Q24" s="334">
        <v>0</v>
      </c>
      <c r="R24" s="334"/>
      <c r="S24" s="341"/>
      <c r="T24" s="266"/>
      <c r="Y24" s="221"/>
    </row>
    <row r="25" spans="1:25" ht="15.75">
      <c r="A25" s="115" t="s">
        <v>202</v>
      </c>
      <c r="B25" s="140"/>
      <c r="C25" s="313" t="s">
        <v>69</v>
      </c>
      <c r="D25" s="332">
        <v>-18665</v>
      </c>
      <c r="E25" s="332">
        <v>-93473</v>
      </c>
      <c r="F25" s="332">
        <v>-30032</v>
      </c>
      <c r="G25" s="332">
        <v>-15715</v>
      </c>
      <c r="H25" s="332">
        <v>-2300</v>
      </c>
      <c r="I25" s="332">
        <v>54416</v>
      </c>
      <c r="J25" s="332">
        <v>2492</v>
      </c>
      <c r="K25" s="332">
        <v>11287</v>
      </c>
      <c r="L25" s="332">
        <v>6723</v>
      </c>
      <c r="M25" s="332">
        <v>-38590</v>
      </c>
      <c r="N25" s="332">
        <v>-62554</v>
      </c>
      <c r="O25" s="332">
        <v>20683</v>
      </c>
      <c r="P25" s="332">
        <v>-60682</v>
      </c>
      <c r="Q25" s="332">
        <v>40310</v>
      </c>
      <c r="R25" s="332">
        <v>-76937</v>
      </c>
      <c r="S25" s="343"/>
      <c r="T25" s="266"/>
      <c r="Y25" s="221"/>
    </row>
    <row r="26" spans="1:25" ht="15.75">
      <c r="A26" s="115"/>
      <c r="B26" s="140"/>
      <c r="C26" s="134"/>
      <c r="D26" s="334"/>
      <c r="E26" s="335"/>
      <c r="F26" s="335"/>
      <c r="G26" s="335"/>
      <c r="H26" s="336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41"/>
      <c r="T26" s="266"/>
      <c r="Y26" s="221"/>
    </row>
    <row r="27" spans="1:25" ht="15.75">
      <c r="A27" s="115" t="s">
        <v>203</v>
      </c>
      <c r="B27" s="140"/>
      <c r="C27" s="313" t="s">
        <v>64</v>
      </c>
      <c r="D27" s="332">
        <v>-2000</v>
      </c>
      <c r="E27" s="332">
        <v>18593</v>
      </c>
      <c r="F27" s="332">
        <v>6151</v>
      </c>
      <c r="G27" s="332">
        <v>26293</v>
      </c>
      <c r="H27" s="332">
        <v>12037</v>
      </c>
      <c r="I27" s="332">
        <v>28648</v>
      </c>
      <c r="J27" s="332">
        <v>40819</v>
      </c>
      <c r="K27" s="332">
        <v>43019</v>
      </c>
      <c r="L27" s="332">
        <v>43107</v>
      </c>
      <c r="M27" s="332">
        <v>197696</v>
      </c>
      <c r="N27" s="332">
        <v>-54898</v>
      </c>
      <c r="O27" s="332">
        <v>55663</v>
      </c>
      <c r="P27" s="332">
        <v>22602</v>
      </c>
      <c r="Q27" s="332">
        <v>26700</v>
      </c>
      <c r="R27" s="332">
        <v>74360</v>
      </c>
      <c r="S27" s="341"/>
      <c r="T27" s="266"/>
      <c r="Y27" s="221"/>
    </row>
    <row r="28" spans="1:25" ht="15.75">
      <c r="A28" s="115" t="s">
        <v>204</v>
      </c>
      <c r="B28" s="140"/>
      <c r="C28" s="317" t="s">
        <v>581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-3435</v>
      </c>
      <c r="L28" s="333">
        <v>76</v>
      </c>
      <c r="M28" s="333">
        <v>1168</v>
      </c>
      <c r="N28" s="333">
        <v>8118</v>
      </c>
      <c r="O28" s="333">
        <v>17787</v>
      </c>
      <c r="P28" s="333">
        <v>-3420</v>
      </c>
      <c r="Q28" s="333">
        <v>-6067</v>
      </c>
      <c r="R28" s="333">
        <v>8361</v>
      </c>
      <c r="S28" s="342"/>
      <c r="T28" s="266"/>
      <c r="Y28" s="221"/>
    </row>
    <row r="29" spans="1:25" ht="15.75">
      <c r="A29" s="115"/>
      <c r="B29" s="140"/>
      <c r="C29" s="317" t="s">
        <v>582</v>
      </c>
      <c r="D29" s="333">
        <v>12439</v>
      </c>
      <c r="E29" s="333">
        <v>7562</v>
      </c>
      <c r="F29" s="333">
        <v>-21818</v>
      </c>
      <c r="G29" s="333">
        <v>13583</v>
      </c>
      <c r="H29" s="333">
        <v>-5016</v>
      </c>
      <c r="I29" s="333">
        <v>5744</v>
      </c>
      <c r="J29" s="333">
        <v>16200</v>
      </c>
      <c r="K29" s="333">
        <v>27352</v>
      </c>
      <c r="L29" s="333">
        <v>32821</v>
      </c>
      <c r="M29" s="333">
        <v>144535</v>
      </c>
      <c r="N29" s="333">
        <v>15484</v>
      </c>
      <c r="O29" s="333">
        <v>4253</v>
      </c>
      <c r="P29" s="333">
        <v>714</v>
      </c>
      <c r="Q29" s="333">
        <v>-14192</v>
      </c>
      <c r="R29" s="333">
        <v>61027</v>
      </c>
      <c r="S29" s="342"/>
      <c r="T29" s="266"/>
      <c r="Y29" s="221"/>
    </row>
    <row r="30" spans="1:25" ht="15.75">
      <c r="A30" s="115"/>
      <c r="B30" s="140"/>
      <c r="C30" s="317" t="s">
        <v>583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>
        <v>-21814</v>
      </c>
      <c r="S30" s="342"/>
      <c r="T30" s="266"/>
      <c r="Y30" s="221"/>
    </row>
    <row r="31" spans="1:25" ht="15.75">
      <c r="A31" s="115"/>
      <c r="B31" s="140"/>
      <c r="C31" s="317" t="s">
        <v>584</v>
      </c>
      <c r="D31" s="333">
        <v>1600</v>
      </c>
      <c r="E31" s="333">
        <v>1600</v>
      </c>
      <c r="F31" s="333">
        <v>1600</v>
      </c>
      <c r="G31" s="333">
        <v>1600</v>
      </c>
      <c r="H31" s="333">
        <v>1600</v>
      </c>
      <c r="I31" s="333">
        <v>1600</v>
      </c>
      <c r="J31" s="333">
        <v>800</v>
      </c>
      <c r="K31" s="333">
        <v>800</v>
      </c>
      <c r="L31" s="333">
        <v>800</v>
      </c>
      <c r="M31" s="333">
        <v>36122</v>
      </c>
      <c r="N31" s="333">
        <v>-78200</v>
      </c>
      <c r="O31" s="333">
        <v>7300</v>
      </c>
      <c r="P31" s="333">
        <v>-10200</v>
      </c>
      <c r="Q31" s="333">
        <v>32893</v>
      </c>
      <c r="R31" s="333">
        <v>12800</v>
      </c>
      <c r="S31" s="342"/>
      <c r="T31" s="266"/>
      <c r="Y31" s="221"/>
    </row>
    <row r="32" spans="1:25" ht="15.75">
      <c r="A32" s="115"/>
      <c r="B32" s="140"/>
      <c r="C32" s="317" t="s">
        <v>585</v>
      </c>
      <c r="D32" s="333">
        <v>-16039</v>
      </c>
      <c r="E32" s="333">
        <v>9431</v>
      </c>
      <c r="F32" s="333">
        <v>26369</v>
      </c>
      <c r="G32" s="333">
        <v>11110</v>
      </c>
      <c r="H32" s="333">
        <v>15453</v>
      </c>
      <c r="I32" s="333">
        <v>21304</v>
      </c>
      <c r="J32" s="333">
        <v>23819</v>
      </c>
      <c r="K32" s="333">
        <v>18302</v>
      </c>
      <c r="L32" s="333">
        <v>9410</v>
      </c>
      <c r="M32" s="333">
        <v>2671</v>
      </c>
      <c r="N32" s="333">
        <v>11779</v>
      </c>
      <c r="O32" s="333">
        <v>19792</v>
      </c>
      <c r="P32" s="333">
        <v>-2278</v>
      </c>
      <c r="Q32" s="333">
        <v>6961</v>
      </c>
      <c r="R32" s="333">
        <v>-2654</v>
      </c>
      <c r="S32" s="342"/>
      <c r="T32" s="266"/>
      <c r="Y32" s="221"/>
    </row>
    <row r="33" spans="1:25" ht="15.75">
      <c r="A33" s="115"/>
      <c r="B33" s="140"/>
      <c r="C33" s="317" t="s">
        <v>586</v>
      </c>
      <c r="D33" s="333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13200</v>
      </c>
      <c r="N33" s="333">
        <v>-12079</v>
      </c>
      <c r="O33" s="333">
        <v>6531</v>
      </c>
      <c r="P33" s="333">
        <v>37786</v>
      </c>
      <c r="Q33" s="333">
        <v>3610</v>
      </c>
      <c r="R33" s="333">
        <v>20573</v>
      </c>
      <c r="S33" s="342"/>
      <c r="T33" s="266"/>
      <c r="Y33" s="221"/>
    </row>
    <row r="34" spans="1:25" ht="15.75">
      <c r="A34" s="115" t="s">
        <v>205</v>
      </c>
      <c r="B34" s="140"/>
      <c r="C34" s="317" t="s">
        <v>587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>
        <v>3495</v>
      </c>
      <c r="R34" s="333">
        <v>-3933</v>
      </c>
      <c r="S34" s="342"/>
      <c r="T34" s="266"/>
      <c r="Y34" s="221"/>
    </row>
    <row r="35" spans="1:25" ht="15.75">
      <c r="A35" s="115" t="s">
        <v>206</v>
      </c>
      <c r="B35" s="140"/>
      <c r="C35" s="313" t="s">
        <v>63</v>
      </c>
      <c r="D35" s="332">
        <v>32347</v>
      </c>
      <c r="E35" s="332">
        <v>-3945</v>
      </c>
      <c r="F35" s="332">
        <v>29527</v>
      </c>
      <c r="G35" s="332">
        <v>-27532</v>
      </c>
      <c r="H35" s="332">
        <v>-3745</v>
      </c>
      <c r="I35" s="332">
        <v>3325</v>
      </c>
      <c r="J35" s="332">
        <v>-20898</v>
      </c>
      <c r="K35" s="332">
        <v>-3571</v>
      </c>
      <c r="L35" s="332">
        <v>-181678</v>
      </c>
      <c r="M35" s="332">
        <v>-92809</v>
      </c>
      <c r="N35" s="332">
        <v>45130</v>
      </c>
      <c r="O35" s="332">
        <v>-43748</v>
      </c>
      <c r="P35" s="332">
        <v>137386</v>
      </c>
      <c r="Q35" s="332">
        <v>-5350</v>
      </c>
      <c r="R35" s="332">
        <v>-68139</v>
      </c>
      <c r="S35" s="341"/>
      <c r="T35" s="266"/>
      <c r="Y35" s="221"/>
    </row>
    <row r="36" spans="1:25" ht="15.75">
      <c r="A36" s="115" t="s">
        <v>207</v>
      </c>
      <c r="B36" s="140"/>
      <c r="C36" s="317" t="s">
        <v>588</v>
      </c>
      <c r="D36" s="333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-878</v>
      </c>
      <c r="J36" s="333">
        <v>-1</v>
      </c>
      <c r="K36" s="333">
        <v>2216</v>
      </c>
      <c r="L36" s="333">
        <v>-7858</v>
      </c>
      <c r="M36" s="333">
        <v>6955</v>
      </c>
      <c r="N36" s="333">
        <v>-8158</v>
      </c>
      <c r="O36" s="333">
        <v>-14653</v>
      </c>
      <c r="P36" s="333">
        <v>50183</v>
      </c>
      <c r="Q36" s="333">
        <v>9099</v>
      </c>
      <c r="R36" s="333">
        <v>-56090</v>
      </c>
      <c r="S36" s="342"/>
      <c r="T36" s="266"/>
      <c r="Y36" s="221"/>
    </row>
    <row r="37" spans="1:25" ht="15.75">
      <c r="A37" s="115"/>
      <c r="B37" s="140"/>
      <c r="C37" s="317" t="s">
        <v>589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-11747</v>
      </c>
      <c r="J37" s="333">
        <v>-8658</v>
      </c>
      <c r="K37" s="333">
        <v>-18414</v>
      </c>
      <c r="L37" s="333">
        <v>-4476</v>
      </c>
      <c r="M37" s="333">
        <v>-1789</v>
      </c>
      <c r="N37" s="333">
        <v>9100</v>
      </c>
      <c r="O37" s="333">
        <v>21515</v>
      </c>
      <c r="P37" s="333">
        <v>8260</v>
      </c>
      <c r="Q37" s="333">
        <v>740</v>
      </c>
      <c r="R37" s="333">
        <v>966</v>
      </c>
      <c r="S37" s="342"/>
      <c r="T37" s="266"/>
      <c r="Y37" s="221"/>
    </row>
    <row r="38" spans="1:25" ht="15.75">
      <c r="A38" s="115"/>
      <c r="B38" s="140"/>
      <c r="C38" s="317" t="s">
        <v>590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-27416</v>
      </c>
      <c r="K38" s="333">
        <v>19317</v>
      </c>
      <c r="L38" s="333">
        <v>-174618</v>
      </c>
      <c r="M38" s="333">
        <v>-35436</v>
      </c>
      <c r="N38" s="333">
        <v>71298</v>
      </c>
      <c r="O38" s="333">
        <v>-58970</v>
      </c>
      <c r="P38" s="333">
        <v>32402</v>
      </c>
      <c r="Q38" s="333">
        <v>-18546</v>
      </c>
      <c r="R38" s="333">
        <v>-47137</v>
      </c>
      <c r="S38" s="342"/>
      <c r="T38" s="266"/>
      <c r="Y38" s="221"/>
    </row>
    <row r="39" spans="1:25" ht="15.75">
      <c r="A39" s="115"/>
      <c r="B39" s="140"/>
      <c r="C39" s="317" t="s">
        <v>591</v>
      </c>
      <c r="D39" s="333">
        <v>0</v>
      </c>
      <c r="E39" s="333">
        <v>0</v>
      </c>
      <c r="F39" s="333">
        <v>0</v>
      </c>
      <c r="G39" s="333">
        <v>-1156</v>
      </c>
      <c r="H39" s="333">
        <v>-319</v>
      </c>
      <c r="I39" s="333">
        <v>-668</v>
      </c>
      <c r="J39" s="333">
        <v>1705</v>
      </c>
      <c r="K39" s="333">
        <v>-8496</v>
      </c>
      <c r="L39" s="333">
        <v>9</v>
      </c>
      <c r="M39" s="333">
        <v>-77826</v>
      </c>
      <c r="N39" s="333">
        <v>-3164</v>
      </c>
      <c r="O39" s="333">
        <v>4367</v>
      </c>
      <c r="P39" s="333">
        <v>22309</v>
      </c>
      <c r="Q39" s="333">
        <v>14677</v>
      </c>
      <c r="R39" s="333">
        <v>48165</v>
      </c>
      <c r="S39" s="342"/>
      <c r="T39" s="266"/>
      <c r="Y39" s="221"/>
    </row>
    <row r="40" spans="1:25" ht="15.75">
      <c r="A40" s="115"/>
      <c r="B40" s="140"/>
      <c r="C40" s="317" t="s">
        <v>592</v>
      </c>
      <c r="D40" s="333">
        <v>34747</v>
      </c>
      <c r="E40" s="333">
        <v>218</v>
      </c>
      <c r="F40" s="333">
        <v>25187</v>
      </c>
      <c r="G40" s="333">
        <v>-21813</v>
      </c>
      <c r="H40" s="333">
        <v>-12351</v>
      </c>
      <c r="I40" s="333">
        <v>8270</v>
      </c>
      <c r="J40" s="333">
        <v>22485</v>
      </c>
      <c r="K40" s="333">
        <v>1758</v>
      </c>
      <c r="L40" s="333">
        <v>12776</v>
      </c>
      <c r="M40" s="333">
        <v>19358</v>
      </c>
      <c r="N40" s="333">
        <v>-34855</v>
      </c>
      <c r="O40" s="333">
        <v>-35835</v>
      </c>
      <c r="P40" s="333">
        <v>14731</v>
      </c>
      <c r="Q40" s="333">
        <v>-11447</v>
      </c>
      <c r="R40" s="333">
        <v>-13955</v>
      </c>
      <c r="S40" s="342"/>
      <c r="T40" s="266"/>
      <c r="Y40" s="221"/>
    </row>
    <row r="41" spans="1:25" ht="15.75">
      <c r="A41" s="115" t="s">
        <v>208</v>
      </c>
      <c r="B41" s="140"/>
      <c r="C41" s="317" t="s">
        <v>593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>
        <v>127</v>
      </c>
      <c r="R41" s="333">
        <v>-88</v>
      </c>
      <c r="S41" s="342"/>
      <c r="T41" s="266"/>
      <c r="Y41" s="221"/>
    </row>
    <row r="42" spans="1:25" ht="15.75">
      <c r="A42" s="31"/>
      <c r="B42" s="140"/>
      <c r="C42" s="134"/>
      <c r="D42" s="337"/>
      <c r="E42" s="338"/>
      <c r="F42" s="338"/>
      <c r="G42" s="338"/>
      <c r="H42" s="339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41"/>
      <c r="T42" s="266"/>
      <c r="Y42" s="221"/>
    </row>
    <row r="43" spans="1:25" ht="15.75">
      <c r="A43" s="115" t="s">
        <v>498</v>
      </c>
      <c r="B43" s="140"/>
      <c r="C43" s="313" t="s">
        <v>117</v>
      </c>
      <c r="D43" s="332" t="s">
        <v>575</v>
      </c>
      <c r="E43" s="332" t="s">
        <v>575</v>
      </c>
      <c r="F43" s="332" t="s">
        <v>575</v>
      </c>
      <c r="G43" s="332" t="s">
        <v>575</v>
      </c>
      <c r="H43" s="332" t="s">
        <v>575</v>
      </c>
      <c r="I43" s="332" t="s">
        <v>575</v>
      </c>
      <c r="J43" s="332" t="s">
        <v>575</v>
      </c>
      <c r="K43" s="332" t="s">
        <v>575</v>
      </c>
      <c r="L43" s="332" t="s">
        <v>575</v>
      </c>
      <c r="M43" s="332" t="s">
        <v>575</v>
      </c>
      <c r="N43" s="332" t="s">
        <v>575</v>
      </c>
      <c r="O43" s="332" t="s">
        <v>575</v>
      </c>
      <c r="P43" s="332" t="s">
        <v>575</v>
      </c>
      <c r="Q43" s="332" t="s">
        <v>575</v>
      </c>
      <c r="R43" s="332" t="s">
        <v>575</v>
      </c>
      <c r="S43" s="341"/>
      <c r="T43" s="266"/>
      <c r="Y43" s="221"/>
    </row>
    <row r="44" spans="1:25" ht="15.75">
      <c r="A44" s="115" t="s">
        <v>216</v>
      </c>
      <c r="B44" s="140"/>
      <c r="C44" s="313" t="s">
        <v>492</v>
      </c>
      <c r="D44" s="332">
        <v>-56711</v>
      </c>
      <c r="E44" s="332">
        <v>-64292</v>
      </c>
      <c r="F44" s="332">
        <v>-110048</v>
      </c>
      <c r="G44" s="332">
        <v>-20858.609090909085</v>
      </c>
      <c r="H44" s="332">
        <v>-63982</v>
      </c>
      <c r="I44" s="332">
        <v>-13648</v>
      </c>
      <c r="J44" s="332">
        <v>-121268</v>
      </c>
      <c r="K44" s="332">
        <v>70618</v>
      </c>
      <c r="L44" s="332">
        <v>-101285</v>
      </c>
      <c r="M44" s="332">
        <v>-208947</v>
      </c>
      <c r="N44" s="332">
        <v>-166980</v>
      </c>
      <c r="O44" s="332">
        <v>-109352</v>
      </c>
      <c r="P44" s="332">
        <v>-48261</v>
      </c>
      <c r="Q44" s="332">
        <v>-3590</v>
      </c>
      <c r="R44" s="332">
        <v>-52801</v>
      </c>
      <c r="S44" s="341"/>
      <c r="T44" s="266"/>
      <c r="Y44" s="221"/>
    </row>
    <row r="45" spans="1:25" ht="15.75">
      <c r="A45" s="115" t="s">
        <v>217</v>
      </c>
      <c r="B45" s="140"/>
      <c r="C45" s="317" t="s">
        <v>594</v>
      </c>
      <c r="D45" s="333">
        <v>-17022</v>
      </c>
      <c r="E45" s="333">
        <v>8161</v>
      </c>
      <c r="F45" s="333">
        <v>9172</v>
      </c>
      <c r="G45" s="333">
        <v>18674.300000000003</v>
      </c>
      <c r="H45" s="333">
        <v>-7358</v>
      </c>
      <c r="I45" s="333">
        <v>679</v>
      </c>
      <c r="J45" s="333">
        <v>-24</v>
      </c>
      <c r="K45" s="333">
        <v>9902</v>
      </c>
      <c r="L45" s="333">
        <v>22558</v>
      </c>
      <c r="M45" s="333">
        <v>39355</v>
      </c>
      <c r="N45" s="333">
        <v>39652</v>
      </c>
      <c r="O45" s="333">
        <v>60197</v>
      </c>
      <c r="P45" s="333">
        <v>65970</v>
      </c>
      <c r="Q45" s="333">
        <v>28321</v>
      </c>
      <c r="R45" s="333">
        <v>-32470</v>
      </c>
      <c r="S45" s="342"/>
      <c r="T45" s="266"/>
      <c r="Y45" s="221"/>
    </row>
    <row r="46" spans="1:25" ht="15.75">
      <c r="A46" s="115"/>
      <c r="B46" s="140"/>
      <c r="C46" s="317" t="s">
        <v>595</v>
      </c>
      <c r="D46" s="333">
        <v>-42726</v>
      </c>
      <c r="E46" s="333">
        <v>-78431</v>
      </c>
      <c r="F46" s="333">
        <v>-116459</v>
      </c>
      <c r="G46" s="333">
        <v>-41425.90909090909</v>
      </c>
      <c r="H46" s="333">
        <v>-63910</v>
      </c>
      <c r="I46" s="333">
        <v>-18545</v>
      </c>
      <c r="J46" s="333">
        <v>-100350</v>
      </c>
      <c r="K46" s="333">
        <v>22168</v>
      </c>
      <c r="L46" s="333">
        <v>-131973</v>
      </c>
      <c r="M46" s="333">
        <v>-247607</v>
      </c>
      <c r="N46" s="333">
        <v>-206276</v>
      </c>
      <c r="O46" s="333">
        <v>-166150</v>
      </c>
      <c r="P46" s="333">
        <v>-120029</v>
      </c>
      <c r="Q46" s="333">
        <v>-24475</v>
      </c>
      <c r="R46" s="333">
        <v>-22581</v>
      </c>
      <c r="S46" s="342"/>
      <c r="T46" s="266"/>
      <c r="Y46" s="221"/>
    </row>
    <row r="47" spans="1:25" ht="15.75">
      <c r="A47" s="115" t="s">
        <v>218</v>
      </c>
      <c r="B47" s="140"/>
      <c r="C47" s="317" t="s">
        <v>596</v>
      </c>
      <c r="D47" s="333">
        <v>3037</v>
      </c>
      <c r="E47" s="333">
        <v>5978</v>
      </c>
      <c r="F47" s="333">
        <v>-2761</v>
      </c>
      <c r="G47" s="333">
        <v>1893</v>
      </c>
      <c r="H47" s="333">
        <v>7286</v>
      </c>
      <c r="I47" s="333">
        <v>4218</v>
      </c>
      <c r="J47" s="333">
        <v>-20894</v>
      </c>
      <c r="K47" s="333">
        <v>38548</v>
      </c>
      <c r="L47" s="333">
        <v>8130</v>
      </c>
      <c r="M47" s="333">
        <v>-695</v>
      </c>
      <c r="N47" s="333">
        <v>-356</v>
      </c>
      <c r="O47" s="333">
        <v>-3399</v>
      </c>
      <c r="P47" s="333">
        <v>5798</v>
      </c>
      <c r="Q47" s="333">
        <v>-7436</v>
      </c>
      <c r="R47" s="333">
        <v>2250</v>
      </c>
      <c r="S47" s="342"/>
      <c r="T47" s="266"/>
      <c r="Y47" s="221"/>
    </row>
    <row r="48" spans="1:25" ht="15.75">
      <c r="A48" s="115"/>
      <c r="B48" s="89"/>
      <c r="C48" s="38"/>
      <c r="D48" s="334"/>
      <c r="E48" s="335"/>
      <c r="F48" s="335"/>
      <c r="G48" s="335"/>
      <c r="H48" s="336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41"/>
      <c r="T48" s="266"/>
      <c r="Y48" s="221"/>
    </row>
    <row r="49" spans="1:25" ht="15.75">
      <c r="A49" s="115" t="s">
        <v>209</v>
      </c>
      <c r="B49" s="140"/>
      <c r="C49" s="313" t="s">
        <v>65</v>
      </c>
      <c r="D49" s="332">
        <v>-176881</v>
      </c>
      <c r="E49" s="332">
        <v>-104730</v>
      </c>
      <c r="F49" s="332">
        <v>-53616</v>
      </c>
      <c r="G49" s="332">
        <v>-115325</v>
      </c>
      <c r="H49" s="332">
        <v>-140632</v>
      </c>
      <c r="I49" s="332">
        <v>24854</v>
      </c>
      <c r="J49" s="332">
        <v>-180598</v>
      </c>
      <c r="K49" s="332">
        <v>-59596</v>
      </c>
      <c r="L49" s="332">
        <v>-99777</v>
      </c>
      <c r="M49" s="332">
        <v>-170555</v>
      </c>
      <c r="N49" s="332">
        <v>-422181</v>
      </c>
      <c r="O49" s="332">
        <v>-383251</v>
      </c>
      <c r="P49" s="332">
        <v>-149654</v>
      </c>
      <c r="Q49" s="332">
        <v>-110642</v>
      </c>
      <c r="R49" s="332">
        <v>-101405</v>
      </c>
      <c r="S49" s="341"/>
      <c r="T49" s="266"/>
      <c r="Y49" s="221"/>
    </row>
    <row r="50" spans="1:25" ht="15.75">
      <c r="A50" s="115" t="s">
        <v>210</v>
      </c>
      <c r="B50" s="140"/>
      <c r="C50" s="317" t="s">
        <v>597</v>
      </c>
      <c r="D50" s="333">
        <v>-41584</v>
      </c>
      <c r="E50" s="333">
        <v>-104730</v>
      </c>
      <c r="F50" s="333">
        <v>-53616</v>
      </c>
      <c r="G50" s="333">
        <v>-54470</v>
      </c>
      <c r="H50" s="333">
        <v>-90775</v>
      </c>
      <c r="I50" s="333">
        <v>-42905</v>
      </c>
      <c r="J50" s="333">
        <v>-80113</v>
      </c>
      <c r="K50" s="333">
        <v>-28811</v>
      </c>
      <c r="L50" s="333">
        <v>-99389</v>
      </c>
      <c r="M50" s="333">
        <v>-348968</v>
      </c>
      <c r="N50" s="333">
        <v>-423903</v>
      </c>
      <c r="O50" s="333">
        <v>-468806</v>
      </c>
      <c r="P50" s="333">
        <v>-130793</v>
      </c>
      <c r="Q50" s="333"/>
      <c r="R50" s="333">
        <v>-67360</v>
      </c>
      <c r="S50" s="342"/>
      <c r="T50" s="266"/>
      <c r="Y50" s="221"/>
    </row>
    <row r="51" spans="1:25" ht="15.75">
      <c r="A51" s="115"/>
      <c r="B51" s="140"/>
      <c r="C51" s="317" t="s">
        <v>598</v>
      </c>
      <c r="D51" s="333">
        <v>-18700</v>
      </c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42"/>
      <c r="T51" s="266"/>
      <c r="Y51" s="221"/>
    </row>
    <row r="52" spans="1:25" ht="15.75">
      <c r="A52" s="115"/>
      <c r="B52" s="140"/>
      <c r="C52" s="317" t="s">
        <v>599</v>
      </c>
      <c r="D52" s="333">
        <v>-1127</v>
      </c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42"/>
      <c r="T52" s="266"/>
      <c r="Y52" s="221"/>
    </row>
    <row r="53" spans="1:25" ht="15.75">
      <c r="A53" s="115"/>
      <c r="B53" s="140"/>
      <c r="C53" s="317" t="s">
        <v>600</v>
      </c>
      <c r="D53" s="333"/>
      <c r="E53" s="333"/>
      <c r="F53" s="333"/>
      <c r="G53" s="333">
        <v>-15337</v>
      </c>
      <c r="H53" s="333"/>
      <c r="I53" s="333"/>
      <c r="J53" s="333">
        <v>-2720</v>
      </c>
      <c r="K53" s="333"/>
      <c r="L53" s="333"/>
      <c r="M53" s="333"/>
      <c r="N53" s="333"/>
      <c r="O53" s="333"/>
      <c r="P53" s="333"/>
      <c r="Q53" s="333"/>
      <c r="R53" s="333"/>
      <c r="S53" s="342"/>
      <c r="T53" s="266"/>
      <c r="Y53" s="221"/>
    </row>
    <row r="54" spans="1:25" ht="15.75">
      <c r="A54" s="115"/>
      <c r="B54" s="140"/>
      <c r="C54" s="317" t="s">
        <v>601</v>
      </c>
      <c r="D54" s="333">
        <v>-47770</v>
      </c>
      <c r="E54" s="333"/>
      <c r="F54" s="333"/>
      <c r="G54" s="333">
        <v>-16447</v>
      </c>
      <c r="H54" s="333"/>
      <c r="I54" s="333">
        <v>-36481</v>
      </c>
      <c r="J54" s="333"/>
      <c r="K54" s="333">
        <v>-62085</v>
      </c>
      <c r="L54" s="333">
        <v>-828</v>
      </c>
      <c r="M54" s="333"/>
      <c r="N54" s="333"/>
      <c r="O54" s="333"/>
      <c r="P54" s="333"/>
      <c r="Q54" s="333"/>
      <c r="R54" s="333"/>
      <c r="S54" s="342"/>
      <c r="T54" s="266"/>
      <c r="Y54" s="221"/>
    </row>
    <row r="55" spans="1:25" ht="15.75">
      <c r="A55" s="115"/>
      <c r="B55" s="140"/>
      <c r="C55" s="317" t="s">
        <v>602</v>
      </c>
      <c r="D55" s="333"/>
      <c r="E55" s="333"/>
      <c r="F55" s="333"/>
      <c r="G55" s="333">
        <v>-25071</v>
      </c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42"/>
      <c r="T55" s="266"/>
      <c r="Y55" s="221"/>
    </row>
    <row r="56" spans="1:25" ht="15.75">
      <c r="A56" s="115"/>
      <c r="B56" s="140"/>
      <c r="C56" s="317" t="s">
        <v>603</v>
      </c>
      <c r="D56" s="333"/>
      <c r="E56" s="333"/>
      <c r="F56" s="333"/>
      <c r="G56" s="333">
        <v>-4000</v>
      </c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42"/>
      <c r="T56" s="266"/>
      <c r="Y56" s="221"/>
    </row>
    <row r="57" spans="1:25" ht="15.75">
      <c r="A57" s="115"/>
      <c r="B57" s="140"/>
      <c r="C57" s="317" t="s">
        <v>604</v>
      </c>
      <c r="D57" s="333"/>
      <c r="E57" s="333"/>
      <c r="F57" s="333"/>
      <c r="G57" s="333"/>
      <c r="H57" s="333">
        <v>-50000</v>
      </c>
      <c r="I57" s="333"/>
      <c r="J57" s="333"/>
      <c r="K57" s="333">
        <v>47000</v>
      </c>
      <c r="L57" s="333"/>
      <c r="M57" s="333"/>
      <c r="N57" s="333"/>
      <c r="O57" s="333"/>
      <c r="P57" s="333"/>
      <c r="Q57" s="333"/>
      <c r="R57" s="333"/>
      <c r="S57" s="342"/>
      <c r="T57" s="266"/>
      <c r="Y57" s="221"/>
    </row>
    <row r="58" spans="1:25" ht="15.75">
      <c r="A58" s="115"/>
      <c r="B58" s="140"/>
      <c r="C58" s="317" t="s">
        <v>605</v>
      </c>
      <c r="D58" s="333"/>
      <c r="E58" s="333"/>
      <c r="F58" s="333"/>
      <c r="G58" s="333"/>
      <c r="H58" s="333">
        <v>36568</v>
      </c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42"/>
      <c r="T58" s="266"/>
      <c r="Y58" s="221"/>
    </row>
    <row r="59" spans="1:25" ht="15.75">
      <c r="A59" s="115"/>
      <c r="B59" s="140"/>
      <c r="C59" s="317" t="s">
        <v>606</v>
      </c>
      <c r="D59" s="333"/>
      <c r="E59" s="333"/>
      <c r="F59" s="333"/>
      <c r="G59" s="333"/>
      <c r="H59" s="333">
        <v>-36425</v>
      </c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42"/>
      <c r="T59" s="266"/>
      <c r="Y59" s="221"/>
    </row>
    <row r="60" spans="1:25" ht="15.75">
      <c r="A60" s="115"/>
      <c r="B60" s="140"/>
      <c r="C60" s="317" t="s">
        <v>607</v>
      </c>
      <c r="D60" s="333"/>
      <c r="E60" s="333"/>
      <c r="F60" s="333"/>
      <c r="G60" s="333"/>
      <c r="H60" s="333"/>
      <c r="I60" s="333">
        <v>94139</v>
      </c>
      <c r="J60" s="333">
        <v>-78825</v>
      </c>
      <c r="K60" s="333">
        <v>-9289</v>
      </c>
      <c r="L60" s="333">
        <v>-5923</v>
      </c>
      <c r="M60" s="333"/>
      <c r="N60" s="333"/>
      <c r="O60" s="333"/>
      <c r="P60" s="333"/>
      <c r="Q60" s="333"/>
      <c r="R60" s="333"/>
      <c r="S60" s="342"/>
      <c r="T60" s="266"/>
      <c r="Y60" s="221"/>
    </row>
    <row r="61" spans="1:25" ht="15.75">
      <c r="A61" s="115"/>
      <c r="B61" s="140"/>
      <c r="C61" s="317" t="s">
        <v>608</v>
      </c>
      <c r="D61" s="333"/>
      <c r="E61" s="333"/>
      <c r="F61" s="333"/>
      <c r="G61" s="333"/>
      <c r="H61" s="333"/>
      <c r="I61" s="333">
        <v>10101</v>
      </c>
      <c r="J61" s="333">
        <v>-16491</v>
      </c>
      <c r="K61" s="333">
        <v>-6301</v>
      </c>
      <c r="L61" s="333"/>
      <c r="M61" s="333"/>
      <c r="N61" s="333"/>
      <c r="O61" s="333"/>
      <c r="P61" s="333"/>
      <c r="Q61" s="333"/>
      <c r="R61" s="333"/>
      <c r="S61" s="342"/>
      <c r="T61" s="266"/>
      <c r="Y61" s="221"/>
    </row>
    <row r="62" spans="1:25" ht="15.75">
      <c r="A62" s="115"/>
      <c r="B62" s="140"/>
      <c r="C62" s="317" t="s">
        <v>609</v>
      </c>
      <c r="D62" s="333"/>
      <c r="E62" s="333"/>
      <c r="F62" s="333"/>
      <c r="G62" s="333"/>
      <c r="H62" s="333"/>
      <c r="I62" s="333"/>
      <c r="J62" s="333">
        <v>-3600</v>
      </c>
      <c r="K62" s="333"/>
      <c r="L62" s="333"/>
      <c r="M62" s="333"/>
      <c r="N62" s="333"/>
      <c r="O62" s="333"/>
      <c r="P62" s="333"/>
      <c r="Q62" s="333"/>
      <c r="R62" s="333"/>
      <c r="S62" s="342"/>
      <c r="T62" s="266"/>
      <c r="Y62" s="221"/>
    </row>
    <row r="63" spans="1:25" ht="15.75">
      <c r="A63" s="115"/>
      <c r="B63" s="140"/>
      <c r="C63" s="317" t="s">
        <v>610</v>
      </c>
      <c r="D63" s="333"/>
      <c r="E63" s="333"/>
      <c r="F63" s="333"/>
      <c r="G63" s="333"/>
      <c r="H63" s="333"/>
      <c r="I63" s="333"/>
      <c r="J63" s="333">
        <v>-3000</v>
      </c>
      <c r="K63" s="333"/>
      <c r="L63" s="333"/>
      <c r="M63" s="333"/>
      <c r="N63" s="333"/>
      <c r="O63" s="333"/>
      <c r="P63" s="333"/>
      <c r="Q63" s="333"/>
      <c r="R63" s="333"/>
      <c r="S63" s="342"/>
      <c r="T63" s="266"/>
      <c r="Y63" s="221"/>
    </row>
    <row r="64" spans="1:25" ht="15.75">
      <c r="A64" s="115"/>
      <c r="B64" s="140"/>
      <c r="C64" s="317" t="s">
        <v>611</v>
      </c>
      <c r="D64" s="333">
        <v>-67700</v>
      </c>
      <c r="E64" s="333"/>
      <c r="F64" s="333"/>
      <c r="G64" s="333"/>
      <c r="H64" s="333"/>
      <c r="I64" s="333"/>
      <c r="J64" s="333">
        <v>4151</v>
      </c>
      <c r="K64" s="333"/>
      <c r="L64" s="333"/>
      <c r="M64" s="333"/>
      <c r="N64" s="333"/>
      <c r="O64" s="333"/>
      <c r="P64" s="333"/>
      <c r="Q64" s="333"/>
      <c r="R64" s="333"/>
      <c r="S64" s="342"/>
      <c r="T64" s="266"/>
      <c r="Y64" s="221"/>
    </row>
    <row r="65" spans="1:25" ht="15.75">
      <c r="A65" s="115"/>
      <c r="B65" s="140"/>
      <c r="C65" s="317" t="s">
        <v>612</v>
      </c>
      <c r="D65" s="333"/>
      <c r="E65" s="333"/>
      <c r="F65" s="333"/>
      <c r="G65" s="333"/>
      <c r="H65" s="333"/>
      <c r="I65" s="333"/>
      <c r="J65" s="333"/>
      <c r="K65" s="333">
        <v>-110</v>
      </c>
      <c r="L65" s="333"/>
      <c r="M65" s="333"/>
      <c r="N65" s="333"/>
      <c r="O65" s="333"/>
      <c r="P65" s="333"/>
      <c r="Q65" s="333"/>
      <c r="R65" s="333"/>
      <c r="S65" s="342"/>
      <c r="T65" s="266"/>
      <c r="Y65" s="221"/>
    </row>
    <row r="66" spans="1:25" ht="15.75">
      <c r="A66" s="115"/>
      <c r="B66" s="140"/>
      <c r="C66" s="317" t="s">
        <v>613</v>
      </c>
      <c r="D66" s="333"/>
      <c r="E66" s="333"/>
      <c r="F66" s="333"/>
      <c r="G66" s="333"/>
      <c r="H66" s="333"/>
      <c r="I66" s="333"/>
      <c r="J66" s="333"/>
      <c r="K66" s="333"/>
      <c r="L66" s="333">
        <v>41983</v>
      </c>
      <c r="M66" s="333">
        <v>166537</v>
      </c>
      <c r="N66" s="333"/>
      <c r="O66" s="333">
        <v>268696</v>
      </c>
      <c r="P66" s="333">
        <v>67790</v>
      </c>
      <c r="Q66" s="333"/>
      <c r="R66" s="333"/>
      <c r="S66" s="342"/>
      <c r="T66" s="266"/>
      <c r="Y66" s="221"/>
    </row>
    <row r="67" spans="1:25" ht="15.75">
      <c r="A67" s="115"/>
      <c r="B67" s="140"/>
      <c r="C67" s="317" t="s">
        <v>614</v>
      </c>
      <c r="D67" s="333"/>
      <c r="E67" s="333"/>
      <c r="F67" s="333"/>
      <c r="G67" s="333"/>
      <c r="H67" s="333"/>
      <c r="I67" s="333"/>
      <c r="J67" s="333"/>
      <c r="K67" s="333"/>
      <c r="L67" s="333">
        <v>-35620</v>
      </c>
      <c r="M67" s="333">
        <v>-4812</v>
      </c>
      <c r="N67" s="333"/>
      <c r="O67" s="333">
        <v>-46060</v>
      </c>
      <c r="P67" s="333"/>
      <c r="Q67" s="333"/>
      <c r="R67" s="333">
        <v>-4118</v>
      </c>
      <c r="S67" s="342"/>
      <c r="T67" s="266"/>
      <c r="Y67" s="221"/>
    </row>
    <row r="68" spans="1:25" ht="15.75">
      <c r="A68" s="115"/>
      <c r="B68" s="140"/>
      <c r="C68" s="317" t="s">
        <v>615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>
        <v>28877</v>
      </c>
      <c r="N68" s="333"/>
      <c r="O68" s="333"/>
      <c r="P68" s="333"/>
      <c r="Q68" s="333"/>
      <c r="R68" s="333"/>
      <c r="S68" s="342"/>
      <c r="T68" s="266"/>
      <c r="Y68" s="221"/>
    </row>
    <row r="69" spans="1:25" ht="15.75">
      <c r="A69" s="115"/>
      <c r="B69" s="140"/>
      <c r="C69" s="317" t="s">
        <v>616</v>
      </c>
      <c r="D69" s="333"/>
      <c r="E69" s="333"/>
      <c r="F69" s="333"/>
      <c r="G69" s="333"/>
      <c r="H69" s="333"/>
      <c r="I69" s="333"/>
      <c r="J69" s="333"/>
      <c r="K69" s="333"/>
      <c r="L69" s="333"/>
      <c r="M69" s="333">
        <v>-10670</v>
      </c>
      <c r="N69" s="333"/>
      <c r="O69" s="333"/>
      <c r="P69" s="333"/>
      <c r="Q69" s="333"/>
      <c r="R69" s="333"/>
      <c r="S69" s="342"/>
      <c r="T69" s="266"/>
      <c r="Y69" s="221"/>
    </row>
    <row r="70" spans="1:25" ht="15.75">
      <c r="A70" s="115"/>
      <c r="B70" s="140"/>
      <c r="C70" s="317" t="s">
        <v>617</v>
      </c>
      <c r="D70" s="333"/>
      <c r="E70" s="333"/>
      <c r="F70" s="333"/>
      <c r="G70" s="333"/>
      <c r="H70" s="333"/>
      <c r="I70" s="333"/>
      <c r="J70" s="333"/>
      <c r="K70" s="333"/>
      <c r="L70" s="333"/>
      <c r="M70" s="333">
        <v>-1519</v>
      </c>
      <c r="N70" s="333"/>
      <c r="O70" s="333"/>
      <c r="P70" s="333"/>
      <c r="Q70" s="333"/>
      <c r="R70" s="333"/>
      <c r="S70" s="342"/>
      <c r="T70" s="266"/>
      <c r="Y70" s="221"/>
    </row>
    <row r="71" spans="1:25" ht="15.75">
      <c r="A71" s="115"/>
      <c r="B71" s="140"/>
      <c r="C71" s="317" t="s">
        <v>618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>
        <v>1722</v>
      </c>
      <c r="O71" s="333"/>
      <c r="P71" s="333"/>
      <c r="Q71" s="333"/>
      <c r="R71" s="333"/>
      <c r="S71" s="342"/>
      <c r="T71" s="266"/>
      <c r="Y71" s="221"/>
    </row>
    <row r="72" spans="1:25" ht="15.75">
      <c r="A72" s="115"/>
      <c r="B72" s="140"/>
      <c r="C72" s="317" t="s">
        <v>619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>
        <v>-17799</v>
      </c>
      <c r="P72" s="333"/>
      <c r="Q72" s="333"/>
      <c r="R72" s="333"/>
      <c r="S72" s="342"/>
      <c r="T72" s="266"/>
      <c r="Y72" s="221"/>
    </row>
    <row r="73" spans="1:25" ht="15.75">
      <c r="A73" s="115"/>
      <c r="B73" s="140"/>
      <c r="C73" s="317" t="s">
        <v>620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>
        <v>-101925</v>
      </c>
      <c r="P73" s="333">
        <v>-74023</v>
      </c>
      <c r="Q73" s="333">
        <v>-6835</v>
      </c>
      <c r="R73" s="333">
        <v>-5128</v>
      </c>
      <c r="S73" s="342"/>
      <c r="T73" s="266"/>
      <c r="Y73" s="221"/>
    </row>
    <row r="74" spans="1:25" ht="15.75">
      <c r="A74" s="115" t="s">
        <v>211</v>
      </c>
      <c r="B74" s="140"/>
      <c r="C74" s="317" t="s">
        <v>621</v>
      </c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>
        <v>-11975</v>
      </c>
      <c r="P74" s="333">
        <v>-11015</v>
      </c>
      <c r="Q74" s="333">
        <v>-1307</v>
      </c>
      <c r="R74" s="333">
        <v>-3073</v>
      </c>
      <c r="S74" s="342"/>
      <c r="T74" s="266"/>
      <c r="Y74" s="221"/>
    </row>
    <row r="75" spans="1:25" ht="15.75">
      <c r="A75" s="115" t="s">
        <v>212</v>
      </c>
      <c r="B75" s="140"/>
      <c r="C75" s="317" t="s">
        <v>622</v>
      </c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>
        <v>-5382</v>
      </c>
      <c r="P75" s="333">
        <v>-1613</v>
      </c>
      <c r="Q75" s="333"/>
      <c r="R75" s="333"/>
      <c r="S75" s="342"/>
      <c r="T75" s="266"/>
      <c r="Y75" s="221"/>
    </row>
    <row r="76" spans="1:25" ht="15.75">
      <c r="A76" s="115" t="s">
        <v>213</v>
      </c>
      <c r="B76" s="140"/>
      <c r="C76" s="317" t="s">
        <v>623</v>
      </c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>
        <v>-102500</v>
      </c>
      <c r="R76" s="333"/>
      <c r="S76" s="342"/>
      <c r="T76" s="266"/>
      <c r="Y76" s="221"/>
    </row>
    <row r="77" spans="1:25" ht="15.75">
      <c r="A77" s="115"/>
      <c r="B77" s="140"/>
      <c r="C77" s="317" t="s">
        <v>624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>
        <v>-18800</v>
      </c>
      <c r="S77" s="342"/>
      <c r="T77" s="266"/>
      <c r="Y77" s="221"/>
    </row>
    <row r="78" spans="1:25" ht="15.75">
      <c r="A78" s="115" t="s">
        <v>214</v>
      </c>
      <c r="B78" s="140"/>
      <c r="C78" s="317" t="s">
        <v>625</v>
      </c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>
        <v>-2926</v>
      </c>
      <c r="S78" s="342"/>
      <c r="T78" s="266"/>
      <c r="Y78" s="221"/>
    </row>
    <row r="79" spans="1:25" ht="16.5" thickBot="1">
      <c r="A79" s="99"/>
      <c r="B79" s="140"/>
      <c r="C79" s="134"/>
      <c r="D79" s="352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144"/>
      <c r="T79" s="266"/>
      <c r="Y79" s="221"/>
    </row>
    <row r="80" spans="1:25" ht="17.25" thickBot="1" thickTop="1">
      <c r="A80" s="115" t="s">
        <v>215</v>
      </c>
      <c r="B80" s="140"/>
      <c r="C80" s="116" t="s">
        <v>58</v>
      </c>
      <c r="D80" s="354">
        <v>-510051</v>
      </c>
      <c r="E80" s="354">
        <v>-379705</v>
      </c>
      <c r="F80" s="354">
        <v>-524744</v>
      </c>
      <c r="G80" s="354">
        <v>-752132.6090909091</v>
      </c>
      <c r="H80" s="376">
        <v>-610648</v>
      </c>
      <c r="I80" s="354">
        <v>-347703</v>
      </c>
      <c r="J80" s="354">
        <v>-707359</v>
      </c>
      <c r="K80" s="354">
        <v>-1336587</v>
      </c>
      <c r="L80" s="354">
        <v>-1094078</v>
      </c>
      <c r="M80" s="354">
        <v>-1217037</v>
      </c>
      <c r="N80" s="354">
        <v>-1586040</v>
      </c>
      <c r="O80" s="354">
        <v>-2410808</v>
      </c>
      <c r="P80" s="354">
        <v>-1433207</v>
      </c>
      <c r="Q80" s="354">
        <v>-928289</v>
      </c>
      <c r="R80" s="376">
        <v>-973853</v>
      </c>
      <c r="S80" s="145"/>
      <c r="T80" s="265"/>
      <c r="Y80" s="221"/>
    </row>
    <row r="81" spans="1:21" ht="16.5" thickTop="1">
      <c r="A81" s="99"/>
      <c r="B81" s="140"/>
      <c r="C81" s="51" t="s">
        <v>42</v>
      </c>
      <c r="D81" s="267"/>
      <c r="E81" s="267"/>
      <c r="F81" s="267"/>
      <c r="G81" s="267"/>
      <c r="H81" s="267"/>
      <c r="I81" s="234"/>
      <c r="J81" s="234"/>
      <c r="K81" s="234"/>
      <c r="L81" s="251"/>
      <c r="M81" s="251"/>
      <c r="N81" s="234"/>
      <c r="O81" s="234"/>
      <c r="P81" s="234"/>
      <c r="Q81" s="234"/>
      <c r="R81" s="234"/>
      <c r="S81" s="234"/>
      <c r="T81" s="266"/>
      <c r="U81" s="221"/>
    </row>
    <row r="82" spans="1:21" ht="9" customHeight="1">
      <c r="A82" s="99"/>
      <c r="B82" s="140"/>
      <c r="C82" s="52"/>
      <c r="D82" s="268"/>
      <c r="E82" s="268"/>
      <c r="F82" s="268"/>
      <c r="G82" s="268"/>
      <c r="H82" s="268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66"/>
      <c r="U82" s="221"/>
    </row>
    <row r="83" spans="1:21" s="270" customFormat="1" ht="15.75">
      <c r="A83" s="99"/>
      <c r="B83" s="183"/>
      <c r="C83" s="154" t="s">
        <v>135</v>
      </c>
      <c r="D83" s="269"/>
      <c r="E83" s="269"/>
      <c r="F83" s="269"/>
      <c r="G83" s="269"/>
      <c r="H83" s="269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66"/>
      <c r="U83" s="221"/>
    </row>
    <row r="84" spans="1:21" ht="15.75">
      <c r="A84" s="99"/>
      <c r="B84" s="140"/>
      <c r="C84" s="49" t="s">
        <v>138</v>
      </c>
      <c r="D84" s="237"/>
      <c r="E84" s="237"/>
      <c r="F84" s="237"/>
      <c r="G84" s="237"/>
      <c r="H84" s="237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66"/>
      <c r="U84" s="221"/>
    </row>
    <row r="85" spans="1:22" ht="12" customHeight="1" thickBot="1">
      <c r="A85" s="108"/>
      <c r="B85" s="141"/>
      <c r="C85" s="53"/>
      <c r="D85" s="271"/>
      <c r="E85" s="271"/>
      <c r="F85" s="271"/>
      <c r="G85" s="271"/>
      <c r="H85" s="271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3"/>
      <c r="V85" s="221"/>
    </row>
    <row r="86" spans="1:9" ht="16.5" thickTop="1">
      <c r="A86" s="31"/>
      <c r="B86" s="138"/>
      <c r="C86" s="54"/>
      <c r="I86" s="275"/>
    </row>
    <row r="87" spans="1:8" ht="15">
      <c r="A87" s="31"/>
      <c r="B87" s="138"/>
      <c r="C87" s="216"/>
      <c r="D87" s="276"/>
      <c r="E87" s="276"/>
      <c r="F87" s="276"/>
      <c r="G87" s="276"/>
      <c r="H87" s="276"/>
    </row>
    <row r="88" spans="1:20" ht="15" customHeight="1">
      <c r="A88" s="31"/>
      <c r="B88" s="186" t="s">
        <v>187</v>
      </c>
      <c r="C88" s="200"/>
      <c r="D88" s="441" t="str">
        <f>IF(COUNTA(D8:R8,D11:R17,D21:R21,D25:R25,D27:R27,D35:R35,D43:R44,D49:R49,D80:R80)/240*100=100,"OK - Table 2A is fully completed","WARNING - Table 2A is not fully completed, please fill in figure, L, M or 0")</f>
        <v>OK - Table 2A is fully completed</v>
      </c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277"/>
      <c r="T88" s="230"/>
    </row>
    <row r="89" spans="1:20" ht="15">
      <c r="A89" s="31"/>
      <c r="B89" s="189" t="s">
        <v>188</v>
      </c>
      <c r="C89" s="110"/>
      <c r="D89" s="110"/>
      <c r="E89" s="110"/>
      <c r="F89" s="110"/>
      <c r="G89" s="110"/>
      <c r="H89" s="110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245"/>
      <c r="T89" s="231"/>
    </row>
    <row r="90" spans="1:20" ht="23.25">
      <c r="A90" s="31"/>
      <c r="B90" s="201"/>
      <c r="C90" s="202" t="s">
        <v>559</v>
      </c>
      <c r="D90" s="346">
        <f aca="true" t="shared" si="0" ref="D90:R90">IF(D80="M",0,D80)-IF(D8="M",0,D8)-IF(D11="M",0,D11)-IF(D21="M",0,D21)-IF(D25="M",0,D25)-IF(D27="M",0,D27)-IF(D35="M",0,D35)-IF(D43="M",0,D43)-IF(D44="M",0,D44)-IF(D49="M",0,D49)</f>
        <v>0</v>
      </c>
      <c r="E90" s="346">
        <f t="shared" si="0"/>
        <v>0</v>
      </c>
      <c r="F90" s="346">
        <f t="shared" si="0"/>
        <v>0</v>
      </c>
      <c r="G90" s="346">
        <f t="shared" si="0"/>
        <v>0</v>
      </c>
      <c r="H90" s="346">
        <f t="shared" si="0"/>
        <v>0</v>
      </c>
      <c r="I90" s="346">
        <f t="shared" si="0"/>
        <v>0</v>
      </c>
      <c r="J90" s="346">
        <f t="shared" si="0"/>
        <v>0</v>
      </c>
      <c r="K90" s="346">
        <f t="shared" si="0"/>
        <v>0</v>
      </c>
      <c r="L90" s="346">
        <f t="shared" si="0"/>
        <v>0</v>
      </c>
      <c r="M90" s="346">
        <f t="shared" si="0"/>
        <v>0</v>
      </c>
      <c r="N90" s="346">
        <f t="shared" si="0"/>
        <v>0</v>
      </c>
      <c r="O90" s="346">
        <f t="shared" si="0"/>
        <v>0</v>
      </c>
      <c r="P90" s="346">
        <f t="shared" si="0"/>
        <v>0</v>
      </c>
      <c r="Q90" s="346">
        <f t="shared" si="0"/>
        <v>0</v>
      </c>
      <c r="R90" s="346">
        <f t="shared" si="0"/>
        <v>0</v>
      </c>
      <c r="S90" s="245"/>
      <c r="T90" s="231"/>
    </row>
    <row r="91" spans="1:20" ht="15.75">
      <c r="A91" s="31"/>
      <c r="B91" s="201"/>
      <c r="C91" s="202" t="s">
        <v>461</v>
      </c>
      <c r="D91" s="346">
        <f>IF(D11="M",0,D11)-IF(D12="M",0,D12)-IF(D13="M",0,D13)-IF(D14="M",0,D14)-IF(D15="M",0,D15)-IF(D16="M",0,D16)</f>
        <v>0</v>
      </c>
      <c r="E91" s="346">
        <f>IF(E11="M",0,E11)-IF(E12="M",0,E12)-IF(E13="M",0,E13)-IF(E14="M",0,E14)-IF(E15="M",0,E15)-IF(E16="M",0,E16)</f>
        <v>0</v>
      </c>
      <c r="F91" s="346">
        <f>IF(F11="M",0,F11)-IF(F12="M",0,F12)-IF(F13="M",0,F13)-IF(F14="M",0,F14)-IF(F15="M",0,F15)-IF(F16="M",0,F16)</f>
        <v>0</v>
      </c>
      <c r="G91" s="346">
        <f>IF(G11="M",0,G11)-IF(G12="M",0,G12)-IF(G13="M",0,G13)-IF(G14="M",0,G14)-IF(G15="M",0,G15)-IF(G16="M",0,G16)</f>
        <v>0</v>
      </c>
      <c r="H91" s="346">
        <f>IF(H11="M",0,H11)-IF(H12="M",0,H12)-IF(H13="M",0,H13)-IF(H14="M",0,H14)-IF(H15="M",0,H15)-IF(H16="M",0,H16)</f>
        <v>0</v>
      </c>
      <c r="I91" s="346">
        <f>IF(I11="M",0,I11)-IF(I12="M",0,I12)-IF(I13="M",0,I13)-IF(I14="M",0,I14)-IF(I15="M",0,I15)-IF(I16="M",0,I16)</f>
        <v>0</v>
      </c>
      <c r="J91" s="346">
        <f aca="true" t="shared" si="1" ref="J91:R91">IF(J11="M",0,J11)-IF(J12="M",0,J12)-IF(J13="M",0,J13)-IF(J14="M",0,J14)-IF(J15="M",0,J15)-IF(J16="M",0,J16)</f>
        <v>0</v>
      </c>
      <c r="K91" s="346">
        <f t="shared" si="1"/>
        <v>0</v>
      </c>
      <c r="L91" s="346">
        <f t="shared" si="1"/>
        <v>0</v>
      </c>
      <c r="M91" s="346">
        <f t="shared" si="1"/>
        <v>0</v>
      </c>
      <c r="N91" s="346">
        <f t="shared" si="1"/>
        <v>0</v>
      </c>
      <c r="O91" s="346">
        <f t="shared" si="1"/>
        <v>0</v>
      </c>
      <c r="P91" s="346">
        <f t="shared" si="1"/>
        <v>0</v>
      </c>
      <c r="Q91" s="346">
        <f t="shared" si="1"/>
        <v>0</v>
      </c>
      <c r="R91" s="346">
        <f t="shared" si="1"/>
        <v>0</v>
      </c>
      <c r="S91" s="245"/>
      <c r="T91" s="231"/>
    </row>
    <row r="92" spans="1:20" ht="15.75">
      <c r="A92" s="31"/>
      <c r="B92" s="201"/>
      <c r="C92" s="202" t="s">
        <v>462</v>
      </c>
      <c r="D92" s="346">
        <f aca="true" t="shared" si="2" ref="D92:R92">D49-SUM(D50:D79)</f>
        <v>0</v>
      </c>
      <c r="E92" s="346">
        <f t="shared" si="2"/>
        <v>0</v>
      </c>
      <c r="F92" s="346">
        <f t="shared" si="2"/>
        <v>0</v>
      </c>
      <c r="G92" s="346">
        <f t="shared" si="2"/>
        <v>0</v>
      </c>
      <c r="H92" s="346">
        <f t="shared" si="2"/>
        <v>0</v>
      </c>
      <c r="I92" s="346">
        <f t="shared" si="2"/>
        <v>0</v>
      </c>
      <c r="J92" s="346">
        <f t="shared" si="2"/>
        <v>0</v>
      </c>
      <c r="K92" s="346">
        <f t="shared" si="2"/>
        <v>0</v>
      </c>
      <c r="L92" s="346">
        <f t="shared" si="2"/>
        <v>0</v>
      </c>
      <c r="M92" s="346">
        <f t="shared" si="2"/>
        <v>0</v>
      </c>
      <c r="N92" s="346">
        <f t="shared" si="2"/>
        <v>0</v>
      </c>
      <c r="O92" s="346">
        <f t="shared" si="2"/>
        <v>0</v>
      </c>
      <c r="P92" s="346">
        <f t="shared" si="2"/>
        <v>0</v>
      </c>
      <c r="Q92" s="346">
        <f t="shared" si="2"/>
        <v>0</v>
      </c>
      <c r="R92" s="346">
        <f t="shared" si="2"/>
        <v>0</v>
      </c>
      <c r="S92" s="245"/>
      <c r="T92" s="231"/>
    </row>
    <row r="93" spans="1:20" ht="15.75">
      <c r="A93" s="37"/>
      <c r="B93" s="204" t="s">
        <v>463</v>
      </c>
      <c r="C93" s="202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245"/>
      <c r="T93" s="231"/>
    </row>
    <row r="94" spans="1:20" ht="15.75">
      <c r="A94" s="37"/>
      <c r="B94" s="205"/>
      <c r="C94" s="206" t="s">
        <v>464</v>
      </c>
      <c r="D94" s="345">
        <f>IF('Table 1'!E11="M",0,'Table 1'!E11)-IF('Table 2A'!D80="M",0,'Table 2A'!D80)</f>
        <v>0</v>
      </c>
      <c r="E94" s="345">
        <f>IF('Table 1'!F11="M",0,'Table 1'!F11)-IF('Table 2A'!E80="M",0,'Table 2A'!E80)</f>
        <v>0</v>
      </c>
      <c r="F94" s="345">
        <f>IF('Table 1'!G11="M",0,'Table 1'!G11)-IF('Table 2A'!F80="M",0,'Table 2A'!F80)</f>
        <v>0</v>
      </c>
      <c r="G94" s="345">
        <f>IF('Table 1'!H11="M",0,'Table 1'!H11)-IF('Table 2A'!G80="M",0,'Table 2A'!G80)</f>
        <v>0</v>
      </c>
      <c r="H94" s="345">
        <f>IF('Table 1'!I11="M",0,'Table 1'!I11)-IF('Table 2A'!H80="M",0,'Table 2A'!H80)</f>
        <v>0</v>
      </c>
      <c r="I94" s="345">
        <f>IF('Table 1'!J11="M",0,'Table 1'!J11)-IF('Table 2A'!I80="M",0,'Table 2A'!I80)</f>
        <v>0</v>
      </c>
      <c r="J94" s="345">
        <f>IF('Table 1'!K11="M",0,'Table 1'!K11)-IF('Table 2A'!J80="M",0,'Table 2A'!J80)</f>
        <v>0</v>
      </c>
      <c r="K94" s="345">
        <f>IF('Table 1'!L11="M",0,'Table 1'!L11)-IF('Table 2A'!K80="M",0,'Table 2A'!K80)</f>
        <v>0</v>
      </c>
      <c r="L94" s="345">
        <f>IF('Table 1'!M11="M",0,'Table 1'!M11)-IF('Table 2A'!L80="M",0,'Table 2A'!L80)</f>
        <v>0</v>
      </c>
      <c r="M94" s="345">
        <f>IF('Table 1'!N11="M",0,'Table 1'!N11)-IF('Table 2A'!M80="M",0,'Table 2A'!M80)</f>
        <v>0</v>
      </c>
      <c r="N94" s="345">
        <f>IF('Table 1'!O11="M",0,'Table 1'!O11)-IF('Table 2A'!N80="M",0,'Table 2A'!N80)</f>
        <v>0</v>
      </c>
      <c r="O94" s="345">
        <f>IF('Table 1'!P11="M",0,'Table 1'!P11)-IF('Table 2A'!O80="M",0,'Table 2A'!O80)</f>
        <v>0</v>
      </c>
      <c r="P94" s="345">
        <f>IF('Table 1'!Q11="M",0,'Table 1'!Q11)-IF('Table 2A'!P80="M",0,'Table 2A'!P80)</f>
        <v>0</v>
      </c>
      <c r="Q94" s="345">
        <f>IF('Table 1'!R11="M",0,'Table 1'!R11)-IF('Table 2A'!Q80="M",0,'Table 2A'!Q80)</f>
        <v>0</v>
      </c>
      <c r="R94" s="345">
        <f>IF('Table 1'!S11="M",0,'Table 1'!S11)-IF('Table 2A'!R80="M",0,'Table 2A'!R80)</f>
        <v>0</v>
      </c>
      <c r="S94" s="279"/>
      <c r="T94" s="280"/>
    </row>
    <row r="95" ht="15">
      <c r="A95" s="278"/>
    </row>
  </sheetData>
  <sheetProtection password="CA3F" sheet="1" objects="1" scenarios="1" formatColumns="0" formatRows="0" insertRows="0" deleteRows="0"/>
  <mergeCells count="2">
    <mergeCell ref="D88:R88"/>
    <mergeCell ref="D4:R4"/>
  </mergeCells>
  <conditionalFormatting sqref="D88:O88 R88">
    <cfRule type="cellIs" priority="3" dxfId="31" operator="notEqual" stopIfTrue="1">
      <formula>"OK - Table 2A is fully completed"</formula>
    </cfRule>
  </conditionalFormatting>
  <conditionalFormatting sqref="P88">
    <cfRule type="cellIs" priority="2" dxfId="31" operator="notEqual" stopIfTrue="1">
      <formula>"OK - Table 2A is fully completed"</formula>
    </cfRule>
  </conditionalFormatting>
  <conditionalFormatting sqref="Q88">
    <cfRule type="cellIs" priority="1" dxfId="31" operator="notEqual" stopIfTrue="1">
      <formula>"OK - Table 2A is fully completed"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R9">
      <formula1>$V$1:$V$4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56"/>
  <sheetViews>
    <sheetView showGridLines="0" defaultGridColor="0" zoomScale="80" zoomScaleNormal="80" zoomScalePageLayoutView="0" colorId="22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5.10546875" style="234" hidden="1" customWidth="1"/>
    <col min="2" max="2" width="3.77734375" style="151" customWidth="1"/>
    <col min="3" max="3" width="56.6640625" style="274" customWidth="1"/>
    <col min="4" max="9" width="12.4453125" style="274" customWidth="1"/>
    <col min="10" max="12" width="12.4453125" style="151" customWidth="1"/>
    <col min="13" max="18" width="12.3359375" style="151" customWidth="1"/>
    <col min="19" max="19" width="61.105468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18">
      <c r="A1" s="35"/>
      <c r="B1" s="112"/>
      <c r="C1" s="46" t="s">
        <v>489</v>
      </c>
      <c r="D1" s="46"/>
      <c r="E1" s="46"/>
      <c r="F1" s="46"/>
      <c r="G1" s="46"/>
      <c r="H1" s="46"/>
      <c r="I1" s="46"/>
      <c r="J1" s="23"/>
      <c r="K1" s="24"/>
      <c r="L1" s="24"/>
      <c r="M1" s="24"/>
      <c r="N1" s="24"/>
      <c r="O1" s="24"/>
      <c r="P1" s="24"/>
      <c r="Q1" s="24"/>
      <c r="R1" s="24"/>
      <c r="V1" s="423" t="s">
        <v>568</v>
      </c>
      <c r="W1" s="429" t="str">
        <f>'Cover page'!$N$1</f>
        <v>Apr.2014</v>
      </c>
    </row>
    <row r="2" spans="1:23" ht="11.25" customHeight="1" thickBot="1">
      <c r="A2" s="35"/>
      <c r="B2" s="112"/>
      <c r="C2" s="47"/>
      <c r="D2" s="47"/>
      <c r="E2" s="47"/>
      <c r="F2" s="47"/>
      <c r="G2" s="47"/>
      <c r="H2" s="47"/>
      <c r="I2" s="47"/>
      <c r="J2" s="26"/>
      <c r="K2" s="24"/>
      <c r="L2" s="24"/>
      <c r="M2" s="24"/>
      <c r="N2" s="24"/>
      <c r="O2" s="24"/>
      <c r="P2" s="24"/>
      <c r="Q2" s="24"/>
      <c r="R2" s="24"/>
      <c r="U2" s="221"/>
      <c r="V2" s="423" t="s">
        <v>569</v>
      </c>
      <c r="W2" s="24"/>
    </row>
    <row r="3" spans="1:23" ht="16.5" thickTop="1">
      <c r="A3" s="113"/>
      <c r="B3" s="114"/>
      <c r="C3" s="48"/>
      <c r="D3" s="253"/>
      <c r="E3" s="253"/>
      <c r="F3" s="253"/>
      <c r="G3" s="253"/>
      <c r="H3" s="253"/>
      <c r="I3" s="253"/>
      <c r="J3" s="254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21"/>
      <c r="V3" s="423" t="s">
        <v>570</v>
      </c>
      <c r="W3" s="24"/>
    </row>
    <row r="4" spans="1:25" ht="15.75">
      <c r="A4" s="115"/>
      <c r="B4" s="61"/>
      <c r="C4" s="237" t="str">
        <f>'Cover page'!E13</f>
        <v>Member state: Hungary</v>
      </c>
      <c r="D4" s="443" t="s">
        <v>2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5"/>
      <c r="S4" s="258"/>
      <c r="T4" s="259"/>
      <c r="V4" s="423" t="s">
        <v>571</v>
      </c>
      <c r="W4" s="24"/>
      <c r="Y4" s="221"/>
    </row>
    <row r="5" spans="1:25" ht="15.75">
      <c r="A5" s="115"/>
      <c r="B5" s="61"/>
      <c r="C5" s="238" t="s">
        <v>101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">
        <f>'Table 1'!P5</f>
        <v>2006</v>
      </c>
      <c r="P5" s="29">
        <f>'Table 1'!Q5</f>
        <v>2007</v>
      </c>
      <c r="Q5" s="29">
        <f>'Table 1'!R5</f>
        <v>2008</v>
      </c>
      <c r="R5" s="29">
        <f>'Table 1'!S5</f>
        <v>2009</v>
      </c>
      <c r="S5" s="281"/>
      <c r="T5" s="259"/>
      <c r="Y5" s="221"/>
    </row>
    <row r="6" spans="1:25" ht="15.75">
      <c r="A6" s="115"/>
      <c r="B6" s="61"/>
      <c r="C6" s="286" t="str">
        <f>'Cover page'!E14</f>
        <v>Date: 09/04/2014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2"/>
      <c r="S6" s="263"/>
      <c r="T6" s="259"/>
      <c r="Y6" s="221"/>
    </row>
    <row r="7" spans="1:25" ht="10.5" customHeight="1" thickBot="1">
      <c r="A7" s="115"/>
      <c r="B7" s="61"/>
      <c r="C7" s="152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426"/>
      <c r="S7" s="240"/>
      <c r="T7" s="259"/>
      <c r="Y7" s="221"/>
    </row>
    <row r="8" spans="1:25" ht="17.25" thickBot="1" thickTop="1">
      <c r="A8" s="115" t="s">
        <v>219</v>
      </c>
      <c r="B8" s="61"/>
      <c r="C8" s="132" t="s">
        <v>66</v>
      </c>
      <c r="D8" s="409" t="s">
        <v>575</v>
      </c>
      <c r="E8" s="410" t="s">
        <v>575</v>
      </c>
      <c r="F8" s="410" t="s">
        <v>575</v>
      </c>
      <c r="G8" s="410" t="s">
        <v>575</v>
      </c>
      <c r="H8" s="411" t="s">
        <v>575</v>
      </c>
      <c r="I8" s="409" t="s">
        <v>575</v>
      </c>
      <c r="J8" s="409" t="s">
        <v>575</v>
      </c>
      <c r="K8" s="409" t="s">
        <v>575</v>
      </c>
      <c r="L8" s="409" t="s">
        <v>575</v>
      </c>
      <c r="M8" s="409" t="s">
        <v>575</v>
      </c>
      <c r="N8" s="409" t="s">
        <v>575</v>
      </c>
      <c r="O8" s="409" t="s">
        <v>575</v>
      </c>
      <c r="P8" s="409" t="s">
        <v>575</v>
      </c>
      <c r="Q8" s="409" t="s">
        <v>575</v>
      </c>
      <c r="R8" s="425" t="s">
        <v>575</v>
      </c>
      <c r="S8" s="155"/>
      <c r="T8" s="265"/>
      <c r="Y8" s="221"/>
    </row>
    <row r="9" spans="1:25" ht="16.5" thickTop="1">
      <c r="A9" s="115"/>
      <c r="B9" s="61"/>
      <c r="C9" s="137" t="s">
        <v>126</v>
      </c>
      <c r="D9" s="424" t="s">
        <v>575</v>
      </c>
      <c r="E9" s="424" t="s">
        <v>575</v>
      </c>
      <c r="F9" s="424" t="s">
        <v>575</v>
      </c>
      <c r="G9" s="424" t="s">
        <v>575</v>
      </c>
      <c r="H9" s="424" t="s">
        <v>575</v>
      </c>
      <c r="I9" s="424" t="s">
        <v>575</v>
      </c>
      <c r="J9" s="424" t="s">
        <v>575</v>
      </c>
      <c r="K9" s="424" t="s">
        <v>575</v>
      </c>
      <c r="L9" s="424" t="s">
        <v>575</v>
      </c>
      <c r="M9" s="424" t="s">
        <v>575</v>
      </c>
      <c r="N9" s="424" t="s">
        <v>575</v>
      </c>
      <c r="O9" s="424" t="s">
        <v>575</v>
      </c>
      <c r="P9" s="424" t="s">
        <v>575</v>
      </c>
      <c r="Q9" s="424" t="s">
        <v>575</v>
      </c>
      <c r="R9" s="424" t="s">
        <v>575</v>
      </c>
      <c r="S9" s="143"/>
      <c r="T9" s="266"/>
      <c r="Y9" s="221"/>
    </row>
    <row r="10" spans="1:25" ht="11.25" customHeight="1">
      <c r="A10" s="115"/>
      <c r="B10" s="61"/>
      <c r="C10" s="137"/>
      <c r="D10" s="351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340"/>
      <c r="T10" s="266"/>
      <c r="Y10" s="221"/>
    </row>
    <row r="11" spans="1:25" ht="15.75">
      <c r="A11" s="115" t="s">
        <v>220</v>
      </c>
      <c r="B11" s="133"/>
      <c r="C11" s="318" t="s">
        <v>137</v>
      </c>
      <c r="D11" s="332" t="s">
        <v>575</v>
      </c>
      <c r="E11" s="332" t="s">
        <v>575</v>
      </c>
      <c r="F11" s="332" t="s">
        <v>575</v>
      </c>
      <c r="G11" s="332" t="s">
        <v>575</v>
      </c>
      <c r="H11" s="332" t="s">
        <v>575</v>
      </c>
      <c r="I11" s="332" t="s">
        <v>575</v>
      </c>
      <c r="J11" s="332" t="s">
        <v>575</v>
      </c>
      <c r="K11" s="332" t="s">
        <v>575</v>
      </c>
      <c r="L11" s="332" t="s">
        <v>575</v>
      </c>
      <c r="M11" s="332" t="s">
        <v>575</v>
      </c>
      <c r="N11" s="332" t="s">
        <v>575</v>
      </c>
      <c r="O11" s="332" t="s">
        <v>575</v>
      </c>
      <c r="P11" s="332" t="s">
        <v>575</v>
      </c>
      <c r="Q11" s="332" t="s">
        <v>575</v>
      </c>
      <c r="R11" s="332" t="s">
        <v>575</v>
      </c>
      <c r="S11" s="341"/>
      <c r="T11" s="266"/>
      <c r="Y11" s="221"/>
    </row>
    <row r="12" spans="1:25" ht="15.75">
      <c r="A12" s="115" t="s">
        <v>221</v>
      </c>
      <c r="B12" s="61"/>
      <c r="C12" s="319" t="s">
        <v>71</v>
      </c>
      <c r="D12" s="332" t="s">
        <v>575</v>
      </c>
      <c r="E12" s="332" t="s">
        <v>575</v>
      </c>
      <c r="F12" s="332" t="s">
        <v>575</v>
      </c>
      <c r="G12" s="332" t="s">
        <v>575</v>
      </c>
      <c r="H12" s="332" t="s">
        <v>575</v>
      </c>
      <c r="I12" s="332" t="s">
        <v>575</v>
      </c>
      <c r="J12" s="332" t="s">
        <v>575</v>
      </c>
      <c r="K12" s="332" t="s">
        <v>575</v>
      </c>
      <c r="L12" s="332" t="s">
        <v>575</v>
      </c>
      <c r="M12" s="332" t="s">
        <v>575</v>
      </c>
      <c r="N12" s="332" t="s">
        <v>575</v>
      </c>
      <c r="O12" s="332" t="s">
        <v>575</v>
      </c>
      <c r="P12" s="332" t="s">
        <v>575</v>
      </c>
      <c r="Q12" s="332" t="s">
        <v>575</v>
      </c>
      <c r="R12" s="332" t="s">
        <v>575</v>
      </c>
      <c r="S12" s="341"/>
      <c r="T12" s="266"/>
      <c r="Y12" s="221"/>
    </row>
    <row r="13" spans="1:25" ht="15.75">
      <c r="A13" s="115" t="s">
        <v>222</v>
      </c>
      <c r="B13" s="61"/>
      <c r="C13" s="320" t="s">
        <v>72</v>
      </c>
      <c r="D13" s="332" t="s">
        <v>575</v>
      </c>
      <c r="E13" s="332" t="s">
        <v>575</v>
      </c>
      <c r="F13" s="332" t="s">
        <v>575</v>
      </c>
      <c r="G13" s="332" t="s">
        <v>575</v>
      </c>
      <c r="H13" s="332" t="s">
        <v>575</v>
      </c>
      <c r="I13" s="332" t="s">
        <v>575</v>
      </c>
      <c r="J13" s="332" t="s">
        <v>575</v>
      </c>
      <c r="K13" s="332" t="s">
        <v>575</v>
      </c>
      <c r="L13" s="332" t="s">
        <v>575</v>
      </c>
      <c r="M13" s="332" t="s">
        <v>575</v>
      </c>
      <c r="N13" s="332" t="s">
        <v>575</v>
      </c>
      <c r="O13" s="332" t="s">
        <v>575</v>
      </c>
      <c r="P13" s="332" t="s">
        <v>575</v>
      </c>
      <c r="Q13" s="332" t="s">
        <v>575</v>
      </c>
      <c r="R13" s="332" t="s">
        <v>575</v>
      </c>
      <c r="S13" s="341"/>
      <c r="T13" s="266"/>
      <c r="Y13" s="221"/>
    </row>
    <row r="14" spans="1:25" ht="15.75">
      <c r="A14" s="115" t="s">
        <v>223</v>
      </c>
      <c r="B14" s="61"/>
      <c r="C14" s="320" t="s">
        <v>41</v>
      </c>
      <c r="D14" s="332" t="s">
        <v>575</v>
      </c>
      <c r="E14" s="332" t="s">
        <v>575</v>
      </c>
      <c r="F14" s="332" t="s">
        <v>575</v>
      </c>
      <c r="G14" s="332" t="s">
        <v>575</v>
      </c>
      <c r="H14" s="332" t="s">
        <v>575</v>
      </c>
      <c r="I14" s="332" t="s">
        <v>575</v>
      </c>
      <c r="J14" s="332" t="s">
        <v>575</v>
      </c>
      <c r="K14" s="332" t="s">
        <v>575</v>
      </c>
      <c r="L14" s="332" t="s">
        <v>575</v>
      </c>
      <c r="M14" s="332" t="s">
        <v>575</v>
      </c>
      <c r="N14" s="332" t="s">
        <v>575</v>
      </c>
      <c r="O14" s="332" t="s">
        <v>575</v>
      </c>
      <c r="P14" s="332" t="s">
        <v>575</v>
      </c>
      <c r="Q14" s="332" t="s">
        <v>575</v>
      </c>
      <c r="R14" s="332" t="s">
        <v>575</v>
      </c>
      <c r="S14" s="341"/>
      <c r="T14" s="266"/>
      <c r="Y14" s="221"/>
    </row>
    <row r="15" spans="1:25" ht="15.75">
      <c r="A15" s="115" t="s">
        <v>417</v>
      </c>
      <c r="B15" s="61"/>
      <c r="C15" s="321" t="s">
        <v>132</v>
      </c>
      <c r="D15" s="332" t="s">
        <v>575</v>
      </c>
      <c r="E15" s="332" t="s">
        <v>575</v>
      </c>
      <c r="F15" s="332" t="s">
        <v>575</v>
      </c>
      <c r="G15" s="332" t="s">
        <v>575</v>
      </c>
      <c r="H15" s="332" t="s">
        <v>575</v>
      </c>
      <c r="I15" s="332" t="s">
        <v>575</v>
      </c>
      <c r="J15" s="332" t="s">
        <v>575</v>
      </c>
      <c r="K15" s="332" t="s">
        <v>575</v>
      </c>
      <c r="L15" s="332" t="s">
        <v>575</v>
      </c>
      <c r="M15" s="332" t="s">
        <v>575</v>
      </c>
      <c r="N15" s="332" t="s">
        <v>575</v>
      </c>
      <c r="O15" s="332" t="s">
        <v>575</v>
      </c>
      <c r="P15" s="332" t="s">
        <v>575</v>
      </c>
      <c r="Q15" s="332" t="s">
        <v>575</v>
      </c>
      <c r="R15" s="332" t="s">
        <v>575</v>
      </c>
      <c r="S15" s="341"/>
      <c r="T15" s="266"/>
      <c r="Y15" s="221"/>
    </row>
    <row r="16" spans="1:25" ht="15.75">
      <c r="A16" s="115" t="s">
        <v>224</v>
      </c>
      <c r="B16" s="61"/>
      <c r="C16" s="322" t="s">
        <v>551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2"/>
      <c r="T16" s="266"/>
      <c r="Y16" s="221"/>
    </row>
    <row r="17" spans="1:25" ht="15.75">
      <c r="A17" s="115" t="s">
        <v>225</v>
      </c>
      <c r="B17" s="61"/>
      <c r="C17" s="322" t="s">
        <v>552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2"/>
      <c r="T17" s="266"/>
      <c r="Y17" s="221"/>
    </row>
    <row r="18" spans="1:25" ht="15.75">
      <c r="A18" s="115"/>
      <c r="B18" s="61"/>
      <c r="C18" s="38"/>
      <c r="D18" s="348"/>
      <c r="E18" s="349"/>
      <c r="F18" s="349"/>
      <c r="G18" s="349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1"/>
      <c r="T18" s="266"/>
      <c r="Y18" s="221"/>
    </row>
    <row r="19" spans="1:25" ht="15.75">
      <c r="A19" s="115" t="s">
        <v>226</v>
      </c>
      <c r="B19" s="61"/>
      <c r="C19" s="318" t="s">
        <v>169</v>
      </c>
      <c r="D19" s="350" t="s">
        <v>575</v>
      </c>
      <c r="E19" s="350" t="s">
        <v>575</v>
      </c>
      <c r="F19" s="350" t="s">
        <v>575</v>
      </c>
      <c r="G19" s="350" t="s">
        <v>575</v>
      </c>
      <c r="H19" s="350" t="s">
        <v>575</v>
      </c>
      <c r="I19" s="350" t="s">
        <v>575</v>
      </c>
      <c r="J19" s="350" t="s">
        <v>575</v>
      </c>
      <c r="K19" s="350" t="s">
        <v>575</v>
      </c>
      <c r="L19" s="350" t="s">
        <v>575</v>
      </c>
      <c r="M19" s="350" t="s">
        <v>575</v>
      </c>
      <c r="N19" s="350" t="s">
        <v>575</v>
      </c>
      <c r="O19" s="350" t="s">
        <v>575</v>
      </c>
      <c r="P19" s="350" t="s">
        <v>575</v>
      </c>
      <c r="Q19" s="350" t="s">
        <v>575</v>
      </c>
      <c r="R19" s="350" t="s">
        <v>575</v>
      </c>
      <c r="S19" s="341"/>
      <c r="T19" s="266"/>
      <c r="Y19" s="221"/>
    </row>
    <row r="20" spans="1:25" ht="15.75">
      <c r="A20" s="115" t="s">
        <v>227</v>
      </c>
      <c r="B20" s="61"/>
      <c r="C20" s="322" t="s">
        <v>102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2"/>
      <c r="T20" s="266"/>
      <c r="Y20" s="221"/>
    </row>
    <row r="21" spans="1:25" ht="15.75">
      <c r="A21" s="115" t="s">
        <v>228</v>
      </c>
      <c r="B21" s="61"/>
      <c r="C21" s="322" t="s">
        <v>103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2"/>
      <c r="T21" s="266"/>
      <c r="Y21" s="221"/>
    </row>
    <row r="22" spans="1:25" ht="15.75">
      <c r="A22" s="64"/>
      <c r="B22" s="61"/>
      <c r="C22" s="134"/>
      <c r="D22" s="348"/>
      <c r="E22" s="349"/>
      <c r="F22" s="349"/>
      <c r="G22" s="349"/>
      <c r="H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1"/>
      <c r="T22" s="266"/>
      <c r="Y22" s="221"/>
    </row>
    <row r="23" spans="1:25" ht="15.75">
      <c r="A23" s="115" t="s">
        <v>229</v>
      </c>
      <c r="B23" s="133"/>
      <c r="C23" s="318" t="s">
        <v>69</v>
      </c>
      <c r="D23" s="350" t="s">
        <v>575</v>
      </c>
      <c r="E23" s="350" t="s">
        <v>575</v>
      </c>
      <c r="F23" s="350" t="s">
        <v>575</v>
      </c>
      <c r="G23" s="350" t="s">
        <v>575</v>
      </c>
      <c r="H23" s="350" t="s">
        <v>575</v>
      </c>
      <c r="I23" s="350" t="s">
        <v>575</v>
      </c>
      <c r="J23" s="350" t="s">
        <v>575</v>
      </c>
      <c r="K23" s="350" t="s">
        <v>575</v>
      </c>
      <c r="L23" s="350" t="s">
        <v>575</v>
      </c>
      <c r="M23" s="350" t="s">
        <v>575</v>
      </c>
      <c r="N23" s="350" t="s">
        <v>575</v>
      </c>
      <c r="O23" s="350" t="s">
        <v>575</v>
      </c>
      <c r="P23" s="350" t="s">
        <v>575</v>
      </c>
      <c r="Q23" s="350" t="s">
        <v>575</v>
      </c>
      <c r="R23" s="350" t="s">
        <v>575</v>
      </c>
      <c r="S23" s="341"/>
      <c r="T23" s="266"/>
      <c r="Y23" s="221"/>
    </row>
    <row r="24" spans="1:25" ht="15.75">
      <c r="A24" s="115"/>
      <c r="B24" s="61"/>
      <c r="C24" s="134"/>
      <c r="D24" s="348"/>
      <c r="E24" s="349"/>
      <c r="F24" s="349"/>
      <c r="G24" s="349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1"/>
      <c r="T24" s="266"/>
      <c r="Y24" s="221"/>
    </row>
    <row r="25" spans="1:25" ht="15.75">
      <c r="A25" s="115" t="s">
        <v>230</v>
      </c>
      <c r="B25" s="133"/>
      <c r="C25" s="318" t="s">
        <v>64</v>
      </c>
      <c r="D25" s="350" t="s">
        <v>575</v>
      </c>
      <c r="E25" s="350" t="s">
        <v>575</v>
      </c>
      <c r="F25" s="350" t="s">
        <v>575</v>
      </c>
      <c r="G25" s="350" t="s">
        <v>575</v>
      </c>
      <c r="H25" s="350" t="s">
        <v>575</v>
      </c>
      <c r="I25" s="350" t="s">
        <v>575</v>
      </c>
      <c r="J25" s="350" t="s">
        <v>575</v>
      </c>
      <c r="K25" s="350" t="s">
        <v>575</v>
      </c>
      <c r="L25" s="350" t="s">
        <v>575</v>
      </c>
      <c r="M25" s="350" t="s">
        <v>575</v>
      </c>
      <c r="N25" s="350" t="s">
        <v>575</v>
      </c>
      <c r="O25" s="350" t="s">
        <v>575</v>
      </c>
      <c r="P25" s="350" t="s">
        <v>575</v>
      </c>
      <c r="Q25" s="350" t="s">
        <v>575</v>
      </c>
      <c r="R25" s="350" t="s">
        <v>575</v>
      </c>
      <c r="S25" s="341"/>
      <c r="T25" s="266"/>
      <c r="Y25" s="221"/>
    </row>
    <row r="26" spans="1:25" ht="15.75">
      <c r="A26" s="115" t="s">
        <v>231</v>
      </c>
      <c r="B26" s="133"/>
      <c r="C26" s="322" t="s">
        <v>102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2"/>
      <c r="T26" s="266"/>
      <c r="Y26" s="221"/>
    </row>
    <row r="27" spans="1:25" ht="15.75">
      <c r="A27" s="115" t="s">
        <v>232</v>
      </c>
      <c r="B27" s="133"/>
      <c r="C27" s="322" t="s">
        <v>103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2"/>
      <c r="T27" s="266"/>
      <c r="Y27" s="221"/>
    </row>
    <row r="28" spans="1:25" ht="15.75">
      <c r="A28" s="115" t="s">
        <v>233</v>
      </c>
      <c r="B28" s="133"/>
      <c r="C28" s="318" t="s">
        <v>63</v>
      </c>
      <c r="D28" s="350" t="s">
        <v>575</v>
      </c>
      <c r="E28" s="350" t="s">
        <v>575</v>
      </c>
      <c r="F28" s="350" t="s">
        <v>575</v>
      </c>
      <c r="G28" s="350" t="s">
        <v>575</v>
      </c>
      <c r="H28" s="350" t="s">
        <v>575</v>
      </c>
      <c r="I28" s="350" t="s">
        <v>575</v>
      </c>
      <c r="J28" s="350" t="s">
        <v>575</v>
      </c>
      <c r="K28" s="350" t="s">
        <v>575</v>
      </c>
      <c r="L28" s="350" t="s">
        <v>575</v>
      </c>
      <c r="M28" s="350" t="s">
        <v>575</v>
      </c>
      <c r="N28" s="350" t="s">
        <v>575</v>
      </c>
      <c r="O28" s="350" t="s">
        <v>575</v>
      </c>
      <c r="P28" s="350" t="s">
        <v>575</v>
      </c>
      <c r="Q28" s="350" t="s">
        <v>575</v>
      </c>
      <c r="R28" s="350" t="s">
        <v>575</v>
      </c>
      <c r="S28" s="341"/>
      <c r="T28" s="266"/>
      <c r="Y28" s="221"/>
    </row>
    <row r="29" spans="1:25" ht="15.75">
      <c r="A29" s="115" t="s">
        <v>234</v>
      </c>
      <c r="B29" s="133"/>
      <c r="C29" s="322" t="s">
        <v>102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2"/>
      <c r="T29" s="266"/>
      <c r="Y29" s="221"/>
    </row>
    <row r="30" spans="1:25" ht="15.75">
      <c r="A30" s="115" t="s">
        <v>235</v>
      </c>
      <c r="B30" s="133"/>
      <c r="C30" s="322" t="s">
        <v>103</v>
      </c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2"/>
      <c r="T30" s="266"/>
      <c r="Y30" s="221"/>
    </row>
    <row r="31" spans="1:25" ht="15.75">
      <c r="A31" s="115"/>
      <c r="B31" s="133"/>
      <c r="C31" s="134"/>
      <c r="D31" s="348"/>
      <c r="E31" s="349"/>
      <c r="F31" s="349"/>
      <c r="G31" s="349"/>
      <c r="H31" s="348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1"/>
      <c r="T31" s="266"/>
      <c r="Y31" s="221"/>
    </row>
    <row r="32" spans="1:25" ht="15.75">
      <c r="A32" s="115" t="s">
        <v>499</v>
      </c>
      <c r="B32" s="133"/>
      <c r="C32" s="318" t="s">
        <v>118</v>
      </c>
      <c r="D32" s="350" t="s">
        <v>575</v>
      </c>
      <c r="E32" s="350" t="s">
        <v>575</v>
      </c>
      <c r="F32" s="350" t="s">
        <v>575</v>
      </c>
      <c r="G32" s="350" t="s">
        <v>575</v>
      </c>
      <c r="H32" s="350" t="s">
        <v>575</v>
      </c>
      <c r="I32" s="350" t="s">
        <v>575</v>
      </c>
      <c r="J32" s="350" t="s">
        <v>575</v>
      </c>
      <c r="K32" s="350" t="s">
        <v>575</v>
      </c>
      <c r="L32" s="350" t="s">
        <v>575</v>
      </c>
      <c r="M32" s="350" t="s">
        <v>575</v>
      </c>
      <c r="N32" s="350" t="s">
        <v>575</v>
      </c>
      <c r="O32" s="350" t="s">
        <v>575</v>
      </c>
      <c r="P32" s="350" t="s">
        <v>575</v>
      </c>
      <c r="Q32" s="350" t="s">
        <v>575</v>
      </c>
      <c r="R32" s="350" t="s">
        <v>575</v>
      </c>
      <c r="S32" s="341"/>
      <c r="T32" s="266"/>
      <c r="Y32" s="221"/>
    </row>
    <row r="33" spans="1:25" ht="15.75">
      <c r="A33" s="115" t="s">
        <v>418</v>
      </c>
      <c r="B33" s="133"/>
      <c r="C33" s="318" t="s">
        <v>119</v>
      </c>
      <c r="D33" s="350" t="s">
        <v>575</v>
      </c>
      <c r="E33" s="350" t="s">
        <v>575</v>
      </c>
      <c r="F33" s="350" t="s">
        <v>575</v>
      </c>
      <c r="G33" s="350" t="s">
        <v>575</v>
      </c>
      <c r="H33" s="350" t="s">
        <v>575</v>
      </c>
      <c r="I33" s="350" t="s">
        <v>575</v>
      </c>
      <c r="J33" s="350" t="s">
        <v>575</v>
      </c>
      <c r="K33" s="350" t="s">
        <v>575</v>
      </c>
      <c r="L33" s="350" t="s">
        <v>575</v>
      </c>
      <c r="M33" s="350" t="s">
        <v>575</v>
      </c>
      <c r="N33" s="350" t="s">
        <v>575</v>
      </c>
      <c r="O33" s="350" t="s">
        <v>575</v>
      </c>
      <c r="P33" s="350" t="s">
        <v>575</v>
      </c>
      <c r="Q33" s="350" t="s">
        <v>575</v>
      </c>
      <c r="R33" s="350" t="s">
        <v>575</v>
      </c>
      <c r="S33" s="341"/>
      <c r="T33" s="266"/>
      <c r="Y33" s="221"/>
    </row>
    <row r="34" spans="1:25" ht="15.75">
      <c r="A34" s="115" t="s">
        <v>419</v>
      </c>
      <c r="B34" s="133"/>
      <c r="C34" s="322" t="s">
        <v>102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2"/>
      <c r="T34" s="266"/>
      <c r="Y34" s="221"/>
    </row>
    <row r="35" spans="1:25" ht="15.75">
      <c r="A35" s="115" t="s">
        <v>420</v>
      </c>
      <c r="B35" s="133"/>
      <c r="C35" s="322" t="s">
        <v>103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2"/>
      <c r="T35" s="266"/>
      <c r="Y35" s="221"/>
    </row>
    <row r="36" spans="1:25" ht="15.75">
      <c r="A36" s="115"/>
      <c r="B36" s="61"/>
      <c r="C36" s="134"/>
      <c r="D36" s="348"/>
      <c r="E36" s="349"/>
      <c r="F36" s="349"/>
      <c r="G36" s="349"/>
      <c r="H36" s="348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1"/>
      <c r="T36" s="266"/>
      <c r="Y36" s="221"/>
    </row>
    <row r="37" spans="1:25" ht="15.75">
      <c r="A37" s="115" t="s">
        <v>236</v>
      </c>
      <c r="B37" s="61"/>
      <c r="C37" s="318" t="s">
        <v>65</v>
      </c>
      <c r="D37" s="350" t="s">
        <v>575</v>
      </c>
      <c r="E37" s="350" t="s">
        <v>575</v>
      </c>
      <c r="F37" s="350" t="s">
        <v>575</v>
      </c>
      <c r="G37" s="350" t="s">
        <v>575</v>
      </c>
      <c r="H37" s="350" t="s">
        <v>575</v>
      </c>
      <c r="I37" s="350" t="s">
        <v>575</v>
      </c>
      <c r="J37" s="350" t="s">
        <v>575</v>
      </c>
      <c r="K37" s="350" t="s">
        <v>575</v>
      </c>
      <c r="L37" s="350" t="s">
        <v>575</v>
      </c>
      <c r="M37" s="350" t="s">
        <v>575</v>
      </c>
      <c r="N37" s="350" t="s">
        <v>575</v>
      </c>
      <c r="O37" s="350" t="s">
        <v>575</v>
      </c>
      <c r="P37" s="350" t="s">
        <v>575</v>
      </c>
      <c r="Q37" s="350" t="s">
        <v>575</v>
      </c>
      <c r="R37" s="350" t="s">
        <v>575</v>
      </c>
      <c r="S37" s="341"/>
      <c r="T37" s="266"/>
      <c r="Y37" s="221"/>
    </row>
    <row r="38" spans="1:25" ht="15.75">
      <c r="A38" s="115" t="s">
        <v>237</v>
      </c>
      <c r="B38" s="61"/>
      <c r="C38" s="322" t="s">
        <v>102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2"/>
      <c r="T38" s="266"/>
      <c r="Y38" s="221"/>
    </row>
    <row r="39" spans="1:25" ht="15.75">
      <c r="A39" s="115" t="s">
        <v>238</v>
      </c>
      <c r="B39" s="61"/>
      <c r="C39" s="322" t="s">
        <v>103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2"/>
      <c r="T39" s="266"/>
      <c r="Y39" s="221"/>
    </row>
    <row r="40" spans="1:25" ht="15.75">
      <c r="A40" s="115" t="s">
        <v>239</v>
      </c>
      <c r="B40" s="61"/>
      <c r="C40" s="322" t="s">
        <v>104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2"/>
      <c r="T40" s="266"/>
      <c r="Y40" s="221"/>
    </row>
    <row r="41" spans="1:25" ht="16.5" thickBot="1">
      <c r="A41" s="115"/>
      <c r="B41" s="61"/>
      <c r="C41" s="134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144"/>
      <c r="T41" s="266"/>
      <c r="Y41" s="221"/>
    </row>
    <row r="42" spans="1:25" ht="17.25" thickBot="1" thickTop="1">
      <c r="A42" s="115" t="s">
        <v>240</v>
      </c>
      <c r="B42" s="61"/>
      <c r="C42" s="116" t="s">
        <v>59</v>
      </c>
      <c r="D42" s="354" t="s">
        <v>575</v>
      </c>
      <c r="E42" s="354" t="s">
        <v>575</v>
      </c>
      <c r="F42" s="354" t="s">
        <v>575</v>
      </c>
      <c r="G42" s="354" t="s">
        <v>575</v>
      </c>
      <c r="H42" s="354" t="s">
        <v>575</v>
      </c>
      <c r="I42" s="354" t="s">
        <v>575</v>
      </c>
      <c r="J42" s="354" t="s">
        <v>575</v>
      </c>
      <c r="K42" s="354" t="s">
        <v>575</v>
      </c>
      <c r="L42" s="354" t="s">
        <v>575</v>
      </c>
      <c r="M42" s="354" t="s">
        <v>575</v>
      </c>
      <c r="N42" s="354" t="s">
        <v>575</v>
      </c>
      <c r="O42" s="354" t="s">
        <v>575</v>
      </c>
      <c r="P42" s="354" t="s">
        <v>575</v>
      </c>
      <c r="Q42" s="354" t="s">
        <v>575</v>
      </c>
      <c r="R42" s="376" t="s">
        <v>575</v>
      </c>
      <c r="S42" s="145"/>
      <c r="T42" s="265"/>
      <c r="Y42" s="221"/>
    </row>
    <row r="43" spans="1:21" ht="16.5" thickTop="1">
      <c r="A43" s="99"/>
      <c r="B43" s="61"/>
      <c r="C43" s="137" t="s">
        <v>42</v>
      </c>
      <c r="D43" s="282"/>
      <c r="E43" s="282"/>
      <c r="F43" s="282"/>
      <c r="G43" s="282"/>
      <c r="H43" s="282"/>
      <c r="I43" s="282"/>
      <c r="J43" s="241"/>
      <c r="K43" s="283"/>
      <c r="L43" s="283"/>
      <c r="M43" s="283"/>
      <c r="N43" s="278"/>
      <c r="O43" s="278"/>
      <c r="P43" s="278"/>
      <c r="Q43" s="278"/>
      <c r="R43" s="278"/>
      <c r="S43" s="283"/>
      <c r="T43" s="266"/>
      <c r="U43" s="221"/>
    </row>
    <row r="44" spans="1:21" ht="9" customHeight="1">
      <c r="A44" s="99"/>
      <c r="B44" s="61"/>
      <c r="C44" s="153"/>
      <c r="D44" s="284"/>
      <c r="E44" s="284"/>
      <c r="F44" s="284"/>
      <c r="G44" s="284"/>
      <c r="H44" s="284"/>
      <c r="I44" s="284"/>
      <c r="J44" s="285"/>
      <c r="K44" s="283"/>
      <c r="L44" s="283"/>
      <c r="M44" s="283"/>
      <c r="N44" s="283"/>
      <c r="O44" s="283"/>
      <c r="P44" s="283"/>
      <c r="Q44" s="283"/>
      <c r="R44" s="283"/>
      <c r="S44" s="283"/>
      <c r="T44" s="266"/>
      <c r="U44" s="221"/>
    </row>
    <row r="45" spans="1:21" s="270" customFormat="1" ht="15.75">
      <c r="A45" s="99"/>
      <c r="B45" s="61"/>
      <c r="C45" s="154" t="s">
        <v>135</v>
      </c>
      <c r="D45" s="269"/>
      <c r="E45" s="269"/>
      <c r="F45" s="269"/>
      <c r="G45" s="269"/>
      <c r="H45" s="269"/>
      <c r="I45" s="269"/>
      <c r="J45" s="212"/>
      <c r="K45" s="283"/>
      <c r="L45" s="283"/>
      <c r="M45" s="283"/>
      <c r="N45" s="283"/>
      <c r="O45" s="283"/>
      <c r="P45" s="283"/>
      <c r="Q45" s="283"/>
      <c r="R45" s="283"/>
      <c r="S45" s="283"/>
      <c r="T45" s="266"/>
      <c r="U45" s="221"/>
    </row>
    <row r="46" spans="1:21" ht="15.75">
      <c r="A46" s="99"/>
      <c r="B46" s="61"/>
      <c r="C46" s="49" t="s">
        <v>138</v>
      </c>
      <c r="D46" s="237"/>
      <c r="E46" s="237"/>
      <c r="F46" s="237"/>
      <c r="G46" s="237"/>
      <c r="H46" s="237"/>
      <c r="I46" s="237"/>
      <c r="J46" s="212"/>
      <c r="K46" s="283"/>
      <c r="L46" s="283"/>
      <c r="M46" s="283"/>
      <c r="N46" s="283"/>
      <c r="O46" s="283"/>
      <c r="P46" s="283"/>
      <c r="Q46" s="283"/>
      <c r="R46" s="283"/>
      <c r="S46" s="283"/>
      <c r="T46" s="266"/>
      <c r="U46" s="221"/>
    </row>
    <row r="47" spans="1:22" ht="12" customHeight="1" thickBot="1">
      <c r="A47" s="108"/>
      <c r="B47" s="126"/>
      <c r="C47" s="53"/>
      <c r="D47" s="271"/>
      <c r="E47" s="271"/>
      <c r="F47" s="271"/>
      <c r="G47" s="271"/>
      <c r="H47" s="271"/>
      <c r="I47" s="271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3"/>
      <c r="V47" s="221"/>
    </row>
    <row r="48" spans="1:3" ht="15.75" thickTop="1">
      <c r="A48" s="31"/>
      <c r="B48" s="24"/>
      <c r="C48" s="54"/>
    </row>
    <row r="49" spans="1:3" ht="15">
      <c r="A49" s="31"/>
      <c r="B49" s="24"/>
      <c r="C49" s="54" t="s">
        <v>43</v>
      </c>
    </row>
    <row r="50" spans="1:20" ht="15" customHeight="1">
      <c r="A50" s="31"/>
      <c r="B50" s="207" t="s">
        <v>187</v>
      </c>
      <c r="C50" s="200"/>
      <c r="D50" s="442" t="str">
        <f>IF(COUNTA(D8:R8,D11:R15,D19:R19,D23:R23,D25:R25,D28:R28,D32:R33,D37:R37,D42:R42)/210*100=100,"OK - Table 2B is fully completed","WARNING - Table 2B is not fully completed, please fill in figure, L, M or 0")</f>
        <v>OK - Table 2B is fully completed</v>
      </c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277"/>
      <c r="T50" s="230"/>
    </row>
    <row r="51" spans="1:20" ht="15.75">
      <c r="A51" s="31"/>
      <c r="B51" s="189" t="s">
        <v>188</v>
      </c>
      <c r="C51" s="110"/>
      <c r="D51" s="110"/>
      <c r="E51" s="110"/>
      <c r="F51" s="110"/>
      <c r="G51" s="110"/>
      <c r="H51" s="110"/>
      <c r="I51" s="110"/>
      <c r="J51" s="203"/>
      <c r="K51" s="82"/>
      <c r="L51" s="82"/>
      <c r="M51" s="82"/>
      <c r="N51" s="82"/>
      <c r="O51" s="82"/>
      <c r="P51" s="82"/>
      <c r="Q51" s="82"/>
      <c r="R51" s="82"/>
      <c r="S51" s="245"/>
      <c r="T51" s="231"/>
    </row>
    <row r="52" spans="1:20" ht="23.25">
      <c r="A52" s="31"/>
      <c r="B52" s="201"/>
      <c r="C52" s="202" t="s">
        <v>502</v>
      </c>
      <c r="D52" s="346">
        <f aca="true" t="shared" si="0" ref="D52:I52">IF(D42="M",0,D42)-IF(D8="M",0,D8)-IF(D11="M",0,D11)-IF(D19="M",0,D19)-IF(D23="M",0,D23)-IF(D25="M",0,D25)-IF(D28="M",0,D28)-IF(D32="M",0,D32)-IF(D33="M",0,D33)-IF(D37="M",0,D37)</f>
        <v>0</v>
      </c>
      <c r="E52" s="346">
        <f t="shared" si="0"/>
        <v>0</v>
      </c>
      <c r="F52" s="346">
        <f t="shared" si="0"/>
        <v>0</v>
      </c>
      <c r="G52" s="346">
        <f t="shared" si="0"/>
        <v>0</v>
      </c>
      <c r="H52" s="346">
        <f t="shared" si="0"/>
        <v>0</v>
      </c>
      <c r="I52" s="346">
        <f t="shared" si="0"/>
        <v>0</v>
      </c>
      <c r="J52" s="346">
        <f aca="true" t="shared" si="1" ref="J52:R52">IF(J42="M",0,J42)-IF(J8="M",0,J8)-IF(J11="M",0,J11)-IF(J19="M",0,J19)-IF(J23="M",0,J23)-IF(J25="M",0,J25)-IF(J28="M",0,J28)-IF(J32="M",0,J32)-IF(J33="M",0,J33)-IF(J37="M",0,J37)</f>
        <v>0</v>
      </c>
      <c r="K52" s="346">
        <f t="shared" si="1"/>
        <v>0</v>
      </c>
      <c r="L52" s="346">
        <f t="shared" si="1"/>
        <v>0</v>
      </c>
      <c r="M52" s="346">
        <f t="shared" si="1"/>
        <v>0</v>
      </c>
      <c r="N52" s="346">
        <f t="shared" si="1"/>
        <v>0</v>
      </c>
      <c r="O52" s="346">
        <f t="shared" si="1"/>
        <v>0</v>
      </c>
      <c r="P52" s="346">
        <f t="shared" si="1"/>
        <v>0</v>
      </c>
      <c r="Q52" s="346">
        <f t="shared" si="1"/>
        <v>0</v>
      </c>
      <c r="R52" s="346">
        <f t="shared" si="1"/>
        <v>0</v>
      </c>
      <c r="S52" s="245"/>
      <c r="T52" s="231"/>
    </row>
    <row r="53" spans="1:20" ht="15.75">
      <c r="A53" s="31"/>
      <c r="B53" s="201"/>
      <c r="C53" s="202" t="s">
        <v>465</v>
      </c>
      <c r="D53" s="346">
        <f aca="true" t="shared" si="2" ref="D53:I53">IF(D11="M",0,D11)-IF(D12="M",0,D12)-IF(D13="M",0,D13)-IF(D14="M",0,D14)</f>
        <v>0</v>
      </c>
      <c r="E53" s="346">
        <f t="shared" si="2"/>
        <v>0</v>
      </c>
      <c r="F53" s="346">
        <f t="shared" si="2"/>
        <v>0</v>
      </c>
      <c r="G53" s="346">
        <f t="shared" si="2"/>
        <v>0</v>
      </c>
      <c r="H53" s="346">
        <f t="shared" si="2"/>
        <v>0</v>
      </c>
      <c r="I53" s="346">
        <f t="shared" si="2"/>
        <v>0</v>
      </c>
      <c r="J53" s="346">
        <f aca="true" t="shared" si="3" ref="J53:R53">IF(J11="M",0,J11)-IF(J12="M",0,J12)-IF(J13="M",0,J13)-IF(J14="M",0,J14)</f>
        <v>0</v>
      </c>
      <c r="K53" s="346">
        <f t="shared" si="3"/>
        <v>0</v>
      </c>
      <c r="L53" s="346">
        <f t="shared" si="3"/>
        <v>0</v>
      </c>
      <c r="M53" s="346">
        <f t="shared" si="3"/>
        <v>0</v>
      </c>
      <c r="N53" s="346">
        <f t="shared" si="3"/>
        <v>0</v>
      </c>
      <c r="O53" s="346">
        <f t="shared" si="3"/>
        <v>0</v>
      </c>
      <c r="P53" s="346">
        <f t="shared" si="3"/>
        <v>0</v>
      </c>
      <c r="Q53" s="346">
        <f t="shared" si="3"/>
        <v>0</v>
      </c>
      <c r="R53" s="346">
        <f t="shared" si="3"/>
        <v>0</v>
      </c>
      <c r="S53" s="245"/>
      <c r="T53" s="231"/>
    </row>
    <row r="54" spans="1:20" ht="15.75">
      <c r="A54" s="31"/>
      <c r="B54" s="201"/>
      <c r="C54" s="202" t="s">
        <v>466</v>
      </c>
      <c r="D54" s="346">
        <f aca="true" t="shared" si="4" ref="D54:I54">D37-SUM(D38:D41)</f>
        <v>0</v>
      </c>
      <c r="E54" s="346">
        <f t="shared" si="4"/>
        <v>0</v>
      </c>
      <c r="F54" s="346">
        <f t="shared" si="4"/>
        <v>0</v>
      </c>
      <c r="G54" s="346">
        <f t="shared" si="4"/>
        <v>0</v>
      </c>
      <c r="H54" s="346">
        <f t="shared" si="4"/>
        <v>0</v>
      </c>
      <c r="I54" s="346">
        <f t="shared" si="4"/>
        <v>0</v>
      </c>
      <c r="J54" s="346">
        <f aca="true" t="shared" si="5" ref="J54:R54">J37-SUM(J38:J41)</f>
        <v>0</v>
      </c>
      <c r="K54" s="346">
        <f t="shared" si="5"/>
        <v>0</v>
      </c>
      <c r="L54" s="346">
        <f t="shared" si="5"/>
        <v>0</v>
      </c>
      <c r="M54" s="346">
        <f t="shared" si="5"/>
        <v>0</v>
      </c>
      <c r="N54" s="346">
        <f t="shared" si="5"/>
        <v>0</v>
      </c>
      <c r="O54" s="346">
        <f t="shared" si="5"/>
        <v>0</v>
      </c>
      <c r="P54" s="346">
        <f t="shared" si="5"/>
        <v>0</v>
      </c>
      <c r="Q54" s="346">
        <f t="shared" si="5"/>
        <v>0</v>
      </c>
      <c r="R54" s="346">
        <f t="shared" si="5"/>
        <v>0</v>
      </c>
      <c r="S54" s="245"/>
      <c r="T54" s="231"/>
    </row>
    <row r="55" spans="1:20" ht="15.75">
      <c r="A55" s="31"/>
      <c r="B55" s="204" t="s">
        <v>463</v>
      </c>
      <c r="C55" s="202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245"/>
      <c r="T55" s="231"/>
    </row>
    <row r="56" spans="1:20" ht="15.75">
      <c r="A56" s="31"/>
      <c r="B56" s="205"/>
      <c r="C56" s="206" t="s">
        <v>467</v>
      </c>
      <c r="D56" s="345">
        <f>IF('Table 1'!E12="M",0,'Table 1'!E12)-IF('Table 2B'!D42="M",0,'Table 2B'!D42)</f>
        <v>0</v>
      </c>
      <c r="E56" s="345">
        <f>IF('Table 1'!F12="M",0,'Table 1'!F12)-IF('Table 2B'!E42="M",0,'Table 2B'!E42)</f>
        <v>0</v>
      </c>
      <c r="F56" s="345">
        <f>IF('Table 1'!G12="M",0,'Table 1'!G12)-IF('Table 2B'!F42="M",0,'Table 2B'!F42)</f>
        <v>0</v>
      </c>
      <c r="G56" s="345">
        <f>IF('Table 1'!H12="M",0,'Table 1'!H12)-IF('Table 2B'!G42="M",0,'Table 2B'!G42)</f>
        <v>0</v>
      </c>
      <c r="H56" s="345">
        <f>IF('Table 1'!I12="M",0,'Table 1'!I12)-IF('Table 2B'!H42="M",0,'Table 2B'!H42)</f>
        <v>0</v>
      </c>
      <c r="I56" s="345">
        <f>IF('Table 1'!J12="M",0,'Table 1'!J12)-IF('Table 2B'!I42="M",0,'Table 2B'!I42)</f>
        <v>0</v>
      </c>
      <c r="J56" s="345">
        <f>IF('Table 1'!K12="M",0,'Table 1'!K12)-IF('Table 2B'!J42="M",0,'Table 2B'!J42)</f>
        <v>0</v>
      </c>
      <c r="K56" s="345">
        <f>IF('Table 1'!L12="M",0,'Table 1'!L12)-IF('Table 2B'!K42="M",0,'Table 2B'!K42)</f>
        <v>0</v>
      </c>
      <c r="L56" s="345">
        <f>IF('Table 1'!M12="M",0,'Table 1'!M12)-IF('Table 2B'!L42="M",0,'Table 2B'!L42)</f>
        <v>0</v>
      </c>
      <c r="M56" s="345">
        <f>IF('Table 1'!N12="M",0,'Table 1'!N12)-IF('Table 2B'!M42="M",0,'Table 2B'!M42)</f>
        <v>0</v>
      </c>
      <c r="N56" s="345">
        <f>IF('Table 1'!O12="M",0,'Table 1'!O12)-IF('Table 2B'!N42="M",0,'Table 2B'!N42)</f>
        <v>0</v>
      </c>
      <c r="O56" s="345">
        <f>IF('Table 1'!P12="M",0,'Table 1'!P12)-IF('Table 2B'!O42="M",0,'Table 2B'!O42)</f>
        <v>0</v>
      </c>
      <c r="P56" s="345">
        <f>IF('Table 1'!Q12="M",0,'Table 1'!Q12)-IF('Table 2B'!P42="M",0,'Table 2B'!P42)</f>
        <v>0</v>
      </c>
      <c r="Q56" s="345">
        <f>IF('Table 1'!R12="M",0,'Table 1'!R12)-IF('Table 2B'!Q42="M",0,'Table 2B'!Q42)</f>
        <v>0</v>
      </c>
      <c r="R56" s="345">
        <f>IF('Table 1'!S12="M",0,'Table 1'!S12)-IF('Table 2B'!R42="M",0,'Table 2B'!R42)</f>
        <v>0</v>
      </c>
      <c r="S56" s="279"/>
      <c r="T56" s="280"/>
    </row>
  </sheetData>
  <sheetProtection password="CA3F" sheet="1" objects="1" scenarios="1" formatColumns="0" formatRows="0" insertRows="0" deleteRows="0"/>
  <mergeCells count="2">
    <mergeCell ref="D50:R50"/>
    <mergeCell ref="D4:R4"/>
  </mergeCells>
  <conditionalFormatting sqref="D50:O50 R50">
    <cfRule type="cellIs" priority="3" dxfId="31" operator="notEqual" stopIfTrue="1">
      <formula>"OK - Table 2B is fully completed"</formula>
    </cfRule>
  </conditionalFormatting>
  <conditionalFormatting sqref="P50">
    <cfRule type="cellIs" priority="2" dxfId="31" operator="notEqual" stopIfTrue="1">
      <formula>"OK - Table 2B is fully completed"</formula>
    </cfRule>
  </conditionalFormatting>
  <conditionalFormatting sqref="Q50">
    <cfRule type="cellIs" priority="1" dxfId="31" operator="notEqual" stopIfTrue="1">
      <formula>"OK - Table 2B is fully completed"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R9">
      <formula1>$V$1:$V$4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80" zoomScaleNormal="80" zoomScalePageLayoutView="0" colorId="22" workbookViewId="0" topLeftCell="B1">
      <pane xSplit="2" ySplit="7" topLeftCell="K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9.21484375" style="234" hidden="1" customWidth="1"/>
    <col min="2" max="2" width="3.77734375" style="151" customWidth="1"/>
    <col min="3" max="3" width="66.21484375" style="274" customWidth="1"/>
    <col min="4" max="18" width="12.4453125" style="151" customWidth="1"/>
    <col min="19" max="19" width="60.996093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18">
      <c r="A1" s="35"/>
      <c r="B1" s="112"/>
      <c r="C1" s="46" t="s">
        <v>490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  <c r="P1" s="24"/>
      <c r="Q1" s="24"/>
      <c r="R1" s="24"/>
      <c r="V1" s="423" t="s">
        <v>568</v>
      </c>
      <c r="W1" s="429" t="str">
        <f>'Cover page'!$N$1</f>
        <v>Apr.2014</v>
      </c>
    </row>
    <row r="2" spans="1:23" ht="11.25" customHeight="1" thickBot="1">
      <c r="A2" s="35"/>
      <c r="B2" s="112"/>
      <c r="C2" s="47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Q2" s="24"/>
      <c r="R2" s="24"/>
      <c r="U2" s="221"/>
      <c r="V2" s="423" t="s">
        <v>569</v>
      </c>
      <c r="W2" s="24"/>
    </row>
    <row r="3" spans="1:23" ht="16.5" thickTop="1">
      <c r="A3" s="113"/>
      <c r="B3" s="114"/>
      <c r="C3" s="48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28"/>
      <c r="P3" s="28"/>
      <c r="Q3" s="28"/>
      <c r="R3" s="28"/>
      <c r="S3" s="255"/>
      <c r="T3" s="256"/>
      <c r="U3" s="221"/>
      <c r="V3" s="423" t="s">
        <v>570</v>
      </c>
      <c r="W3" s="24"/>
    </row>
    <row r="4" spans="1:25" ht="15.75">
      <c r="A4" s="115"/>
      <c r="B4" s="61"/>
      <c r="C4" s="237" t="str">
        <f>'Cover page'!E13</f>
        <v>Member state: Hungary</v>
      </c>
      <c r="D4" s="437" t="s">
        <v>2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258"/>
      <c r="T4" s="259"/>
      <c r="V4" s="423" t="s">
        <v>571</v>
      </c>
      <c r="W4" s="24"/>
      <c r="Y4" s="221"/>
    </row>
    <row r="5" spans="1:25" ht="15.75">
      <c r="A5" s="115" t="s">
        <v>241</v>
      </c>
      <c r="B5" s="61"/>
      <c r="C5" s="238" t="s">
        <v>577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">
        <f>'Table 1'!P5</f>
        <v>2006</v>
      </c>
      <c r="P5" s="29">
        <f>'Table 1'!Q5</f>
        <v>2007</v>
      </c>
      <c r="Q5" s="29">
        <f>'Table 1'!R5</f>
        <v>2008</v>
      </c>
      <c r="R5" s="29">
        <f>'Table 1'!S5</f>
        <v>2009</v>
      </c>
      <c r="S5" s="281"/>
      <c r="T5" s="259"/>
      <c r="Y5" s="221"/>
    </row>
    <row r="6" spans="1:25" ht="15.75">
      <c r="A6" s="115"/>
      <c r="B6" s="61"/>
      <c r="C6" s="237" t="str">
        <f>'Cover page'!E14</f>
        <v>Date: 09/04/2014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263"/>
      <c r="T6" s="259"/>
      <c r="Y6" s="221"/>
    </row>
    <row r="7" spans="1:25" ht="10.5" customHeight="1" thickBot="1">
      <c r="A7" s="115"/>
      <c r="B7" s="61"/>
      <c r="C7" s="15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434"/>
      <c r="S7" s="240"/>
      <c r="T7" s="259"/>
      <c r="Y7" s="221"/>
    </row>
    <row r="8" spans="1:25" ht="17.25" thickBot="1" thickTop="1">
      <c r="A8" s="115" t="s">
        <v>242</v>
      </c>
      <c r="B8" s="61"/>
      <c r="C8" s="132" t="s">
        <v>67</v>
      </c>
      <c r="D8" s="409">
        <v>-4063</v>
      </c>
      <c r="E8" s="410">
        <v>22988</v>
      </c>
      <c r="F8" s="410">
        <v>4814</v>
      </c>
      <c r="G8" s="410">
        <v>-8769</v>
      </c>
      <c r="H8" s="411">
        <v>22993</v>
      </c>
      <c r="I8" s="409">
        <v>4970</v>
      </c>
      <c r="J8" s="409">
        <v>1291</v>
      </c>
      <c r="K8" s="409">
        <v>-104968</v>
      </c>
      <c r="L8" s="409">
        <v>-31671</v>
      </c>
      <c r="M8" s="409">
        <v>-16464</v>
      </c>
      <c r="N8" s="409">
        <v>-81375</v>
      </c>
      <c r="O8" s="409">
        <v>-156510</v>
      </c>
      <c r="P8" s="409">
        <v>-53858</v>
      </c>
      <c r="Q8" s="409">
        <v>15566</v>
      </c>
      <c r="R8" s="425">
        <v>-82537</v>
      </c>
      <c r="S8" s="155"/>
      <c r="T8" s="265"/>
      <c r="Y8" s="221"/>
    </row>
    <row r="9" spans="1:25" ht="16.5" thickTop="1">
      <c r="A9" s="115"/>
      <c r="B9" s="61"/>
      <c r="C9" s="137" t="s">
        <v>126</v>
      </c>
      <c r="D9" s="424" t="s">
        <v>568</v>
      </c>
      <c r="E9" s="424" t="s">
        <v>568</v>
      </c>
      <c r="F9" s="424" t="s">
        <v>568</v>
      </c>
      <c r="G9" s="424" t="s">
        <v>568</v>
      </c>
      <c r="H9" s="424" t="s">
        <v>568</v>
      </c>
      <c r="I9" s="424" t="s">
        <v>568</v>
      </c>
      <c r="J9" s="424" t="s">
        <v>568</v>
      </c>
      <c r="K9" s="424" t="s">
        <v>568</v>
      </c>
      <c r="L9" s="424" t="s">
        <v>568</v>
      </c>
      <c r="M9" s="424" t="s">
        <v>568</v>
      </c>
      <c r="N9" s="424" t="s">
        <v>568</v>
      </c>
      <c r="O9" s="424" t="s">
        <v>568</v>
      </c>
      <c r="P9" s="424" t="s">
        <v>568</v>
      </c>
      <c r="Q9" s="424" t="s">
        <v>570</v>
      </c>
      <c r="R9" s="424" t="s">
        <v>570</v>
      </c>
      <c r="S9" s="143"/>
      <c r="T9" s="266"/>
      <c r="Y9" s="221"/>
    </row>
    <row r="10" spans="1:25" ht="9.75" customHeight="1">
      <c r="A10" s="115"/>
      <c r="B10" s="61"/>
      <c r="C10" s="137"/>
      <c r="D10" s="351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340"/>
      <c r="T10" s="266"/>
      <c r="Y10" s="221"/>
    </row>
    <row r="11" spans="1:25" ht="15.75">
      <c r="A11" s="115" t="s">
        <v>243</v>
      </c>
      <c r="B11" s="133"/>
      <c r="C11" s="318" t="s">
        <v>137</v>
      </c>
      <c r="D11" s="332">
        <v>-8533</v>
      </c>
      <c r="E11" s="332">
        <v>-5007</v>
      </c>
      <c r="F11" s="332">
        <v>-19093</v>
      </c>
      <c r="G11" s="332">
        <v>-14460</v>
      </c>
      <c r="H11" s="332">
        <v>-14539</v>
      </c>
      <c r="I11" s="332">
        <v>-19235</v>
      </c>
      <c r="J11" s="332">
        <v>-913</v>
      </c>
      <c r="K11" s="332">
        <v>-12803</v>
      </c>
      <c r="L11" s="332">
        <v>-8658</v>
      </c>
      <c r="M11" s="332">
        <v>-7754</v>
      </c>
      <c r="N11" s="332">
        <v>-16985</v>
      </c>
      <c r="O11" s="332">
        <v>-10839</v>
      </c>
      <c r="P11" s="332">
        <v>-25311</v>
      </c>
      <c r="Q11" s="332">
        <v>-16580</v>
      </c>
      <c r="R11" s="332">
        <v>-1019</v>
      </c>
      <c r="S11" s="341"/>
      <c r="T11" s="266"/>
      <c r="Y11" s="221"/>
    </row>
    <row r="12" spans="1:25" ht="15.75">
      <c r="A12" s="115" t="s">
        <v>244</v>
      </c>
      <c r="B12" s="61"/>
      <c r="C12" s="319" t="s">
        <v>71</v>
      </c>
      <c r="D12" s="332">
        <v>32879</v>
      </c>
      <c r="E12" s="332">
        <v>33231</v>
      </c>
      <c r="F12" s="332">
        <v>35835</v>
      </c>
      <c r="G12" s="332">
        <v>-12362</v>
      </c>
      <c r="H12" s="332">
        <v>-6264</v>
      </c>
      <c r="I12" s="332">
        <v>-5015</v>
      </c>
      <c r="J12" s="332">
        <v>-3188</v>
      </c>
      <c r="K12" s="332">
        <v>-8254</v>
      </c>
      <c r="L12" s="332">
        <v>-7970</v>
      </c>
      <c r="M12" s="332">
        <v>-5101</v>
      </c>
      <c r="N12" s="332">
        <v>-6194</v>
      </c>
      <c r="O12" s="332">
        <v>-5430</v>
      </c>
      <c r="P12" s="332">
        <v>-6547</v>
      </c>
      <c r="Q12" s="332">
        <v>-7434</v>
      </c>
      <c r="R12" s="332">
        <v>-4609</v>
      </c>
      <c r="S12" s="341"/>
      <c r="T12" s="266"/>
      <c r="Y12" s="221"/>
    </row>
    <row r="13" spans="1:25" ht="15.75">
      <c r="A13" s="115" t="s">
        <v>245</v>
      </c>
      <c r="B13" s="61"/>
      <c r="C13" s="320" t="s">
        <v>72</v>
      </c>
      <c r="D13" s="332">
        <v>-18343</v>
      </c>
      <c r="E13" s="332">
        <v>-20844</v>
      </c>
      <c r="F13" s="332">
        <v>-71207</v>
      </c>
      <c r="G13" s="332">
        <v>561</v>
      </c>
      <c r="H13" s="332">
        <v>-11680</v>
      </c>
      <c r="I13" s="332">
        <v>-20781</v>
      </c>
      <c r="J13" s="332">
        <v>738</v>
      </c>
      <c r="K13" s="332">
        <v>-5817</v>
      </c>
      <c r="L13" s="332">
        <v>1463</v>
      </c>
      <c r="M13" s="332">
        <v>-3914</v>
      </c>
      <c r="N13" s="332">
        <v>-10633</v>
      </c>
      <c r="O13" s="332">
        <v>-7711</v>
      </c>
      <c r="P13" s="332">
        <v>-18207</v>
      </c>
      <c r="Q13" s="332">
        <v>-16270</v>
      </c>
      <c r="R13" s="332">
        <v>3017</v>
      </c>
      <c r="S13" s="341"/>
      <c r="T13" s="266"/>
      <c r="Y13" s="221"/>
    </row>
    <row r="14" spans="1:25" ht="15.75">
      <c r="A14" s="115" t="s">
        <v>246</v>
      </c>
      <c r="B14" s="61"/>
      <c r="C14" s="320" t="s">
        <v>41</v>
      </c>
      <c r="D14" s="332">
        <v>-23069</v>
      </c>
      <c r="E14" s="332">
        <v>-17394</v>
      </c>
      <c r="F14" s="332">
        <v>16279</v>
      </c>
      <c r="G14" s="332">
        <v>-2659</v>
      </c>
      <c r="H14" s="332">
        <v>3405</v>
      </c>
      <c r="I14" s="332">
        <v>6561</v>
      </c>
      <c r="J14" s="332">
        <v>1537</v>
      </c>
      <c r="K14" s="332">
        <v>1268</v>
      </c>
      <c r="L14" s="332">
        <v>-2151</v>
      </c>
      <c r="M14" s="332">
        <v>1261</v>
      </c>
      <c r="N14" s="332">
        <v>-158</v>
      </c>
      <c r="O14" s="332">
        <v>2302</v>
      </c>
      <c r="P14" s="332">
        <v>-557</v>
      </c>
      <c r="Q14" s="332">
        <v>7124</v>
      </c>
      <c r="R14" s="332">
        <v>573</v>
      </c>
      <c r="S14" s="341"/>
      <c r="T14" s="266"/>
      <c r="Y14" s="221"/>
    </row>
    <row r="15" spans="1:25" ht="15.75">
      <c r="A15" s="115" t="s">
        <v>421</v>
      </c>
      <c r="B15" s="61"/>
      <c r="C15" s="321" t="s">
        <v>132</v>
      </c>
      <c r="D15" s="332" t="s">
        <v>578</v>
      </c>
      <c r="E15" s="332" t="s">
        <v>578</v>
      </c>
      <c r="F15" s="332" t="s">
        <v>578</v>
      </c>
      <c r="G15" s="332" t="s">
        <v>578</v>
      </c>
      <c r="H15" s="332" t="s">
        <v>578</v>
      </c>
      <c r="I15" s="332" t="s">
        <v>578</v>
      </c>
      <c r="J15" s="332" t="s">
        <v>578</v>
      </c>
      <c r="K15" s="332" t="s">
        <v>578</v>
      </c>
      <c r="L15" s="332" t="s">
        <v>578</v>
      </c>
      <c r="M15" s="332" t="s">
        <v>578</v>
      </c>
      <c r="N15" s="332" t="s">
        <v>578</v>
      </c>
      <c r="O15" s="332" t="s">
        <v>578</v>
      </c>
      <c r="P15" s="332" t="s">
        <v>578</v>
      </c>
      <c r="Q15" s="332">
        <v>0</v>
      </c>
      <c r="R15" s="332">
        <v>0</v>
      </c>
      <c r="S15" s="341"/>
      <c r="T15" s="266"/>
      <c r="Y15" s="221"/>
    </row>
    <row r="16" spans="1:25" ht="15.75">
      <c r="A16" s="115" t="s">
        <v>247</v>
      </c>
      <c r="B16" s="61"/>
      <c r="C16" s="322" t="s">
        <v>626</v>
      </c>
      <c r="D16" s="347"/>
      <c r="E16" s="347">
        <v>-17929</v>
      </c>
      <c r="F16" s="347">
        <v>15950</v>
      </c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2"/>
      <c r="T16" s="266"/>
      <c r="Y16" s="221"/>
    </row>
    <row r="17" spans="1:25" ht="15.75">
      <c r="A17" s="115" t="s">
        <v>248</v>
      </c>
      <c r="B17" s="61"/>
      <c r="C17" s="322" t="s">
        <v>552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2"/>
      <c r="T17" s="266"/>
      <c r="Y17" s="221"/>
    </row>
    <row r="18" spans="1:25" ht="15.75">
      <c r="A18" s="115"/>
      <c r="B18" s="61"/>
      <c r="C18" s="38"/>
      <c r="D18" s="348"/>
      <c r="E18" s="349"/>
      <c r="F18" s="349"/>
      <c r="G18" s="349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1"/>
      <c r="T18" s="266"/>
      <c r="Y18" s="221"/>
    </row>
    <row r="19" spans="1:25" ht="15.75">
      <c r="A19" s="115" t="s">
        <v>249</v>
      </c>
      <c r="B19" s="61"/>
      <c r="C19" s="318" t="s">
        <v>169</v>
      </c>
      <c r="D19" s="350" t="s">
        <v>575</v>
      </c>
      <c r="E19" s="350" t="s">
        <v>575</v>
      </c>
      <c r="F19" s="350" t="s">
        <v>575</v>
      </c>
      <c r="G19" s="350" t="s">
        <v>575</v>
      </c>
      <c r="H19" s="350" t="s">
        <v>575</v>
      </c>
      <c r="I19" s="350" t="s">
        <v>575</v>
      </c>
      <c r="J19" s="350" t="s">
        <v>575</v>
      </c>
      <c r="K19" s="350" t="s">
        <v>575</v>
      </c>
      <c r="L19" s="350" t="s">
        <v>575</v>
      </c>
      <c r="M19" s="350" t="s">
        <v>575</v>
      </c>
      <c r="N19" s="350" t="s">
        <v>575</v>
      </c>
      <c r="O19" s="350" t="s">
        <v>575</v>
      </c>
      <c r="P19" s="350" t="s">
        <v>575</v>
      </c>
      <c r="Q19" s="350" t="s">
        <v>575</v>
      </c>
      <c r="R19" s="350" t="s">
        <v>575</v>
      </c>
      <c r="S19" s="341"/>
      <c r="T19" s="266"/>
      <c r="Y19" s="221"/>
    </row>
    <row r="20" spans="1:25" ht="15.75">
      <c r="A20" s="115" t="s">
        <v>250</v>
      </c>
      <c r="B20" s="133"/>
      <c r="C20" s="322" t="s">
        <v>102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2"/>
      <c r="T20" s="266"/>
      <c r="Y20" s="221"/>
    </row>
    <row r="21" spans="1:25" ht="15.75">
      <c r="A21" s="115" t="s">
        <v>251</v>
      </c>
      <c r="B21" s="133"/>
      <c r="C21" s="322" t="s">
        <v>103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2"/>
      <c r="T21" s="266"/>
      <c r="Y21" s="221"/>
    </row>
    <row r="22" spans="1:25" ht="15.75">
      <c r="A22" s="115"/>
      <c r="B22" s="133"/>
      <c r="C22" s="134"/>
      <c r="D22" s="348"/>
      <c r="E22" s="349"/>
      <c r="F22" s="349"/>
      <c r="G22" s="349"/>
      <c r="H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1"/>
      <c r="T22" s="266"/>
      <c r="Y22" s="221"/>
    </row>
    <row r="23" spans="1:25" ht="15.75">
      <c r="A23" s="115" t="s">
        <v>252</v>
      </c>
      <c r="B23" s="133"/>
      <c r="C23" s="318" t="s">
        <v>69</v>
      </c>
      <c r="D23" s="350">
        <v>0</v>
      </c>
      <c r="E23" s="350">
        <v>0</v>
      </c>
      <c r="F23" s="350">
        <v>0</v>
      </c>
      <c r="G23" s="350">
        <v>0</v>
      </c>
      <c r="H23" s="350">
        <v>0</v>
      </c>
      <c r="I23" s="350">
        <v>0</v>
      </c>
      <c r="J23" s="350">
        <v>262</v>
      </c>
      <c r="K23" s="350">
        <v>202</v>
      </c>
      <c r="L23" s="350">
        <v>-461</v>
      </c>
      <c r="M23" s="350">
        <v>463</v>
      </c>
      <c r="N23" s="350">
        <v>-255</v>
      </c>
      <c r="O23" s="350">
        <v>-1094</v>
      </c>
      <c r="P23" s="350">
        <v>-860</v>
      </c>
      <c r="Q23" s="350">
        <v>-1795</v>
      </c>
      <c r="R23" s="350">
        <v>0</v>
      </c>
      <c r="S23" s="341"/>
      <c r="T23" s="266"/>
      <c r="Y23" s="221"/>
    </row>
    <row r="24" spans="1:25" ht="15.75">
      <c r="A24" s="115"/>
      <c r="B24" s="133"/>
      <c r="C24" s="134"/>
      <c r="D24" s="348"/>
      <c r="E24" s="349"/>
      <c r="F24" s="349"/>
      <c r="G24" s="349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1"/>
      <c r="T24" s="266"/>
      <c r="Y24" s="221"/>
    </row>
    <row r="25" spans="1:25" ht="15.75">
      <c r="A25" s="115" t="s">
        <v>253</v>
      </c>
      <c r="B25" s="133"/>
      <c r="C25" s="318" t="s">
        <v>64</v>
      </c>
      <c r="D25" s="350">
        <v>0</v>
      </c>
      <c r="E25" s="350">
        <v>0</v>
      </c>
      <c r="F25" s="350">
        <v>0</v>
      </c>
      <c r="G25" s="350">
        <v>0</v>
      </c>
      <c r="H25" s="350">
        <v>0</v>
      </c>
      <c r="I25" s="350">
        <v>0</v>
      </c>
      <c r="J25" s="350">
        <v>0</v>
      </c>
      <c r="K25" s="350">
        <v>-420</v>
      </c>
      <c r="L25" s="350">
        <v>1858</v>
      </c>
      <c r="M25" s="350">
        <v>2651</v>
      </c>
      <c r="N25" s="350">
        <v>3178</v>
      </c>
      <c r="O25" s="350">
        <v>574</v>
      </c>
      <c r="P25" s="350">
        <v>903</v>
      </c>
      <c r="Q25" s="350">
        <v>-23335</v>
      </c>
      <c r="R25" s="350">
        <v>-1484</v>
      </c>
      <c r="S25" s="341"/>
      <c r="T25" s="266"/>
      <c r="Y25" s="221"/>
    </row>
    <row r="26" spans="1:25" ht="15.75">
      <c r="A26" s="115" t="s">
        <v>254</v>
      </c>
      <c r="B26" s="133"/>
      <c r="C26" s="322" t="s">
        <v>627</v>
      </c>
      <c r="D26" s="347"/>
      <c r="E26" s="347"/>
      <c r="F26" s="347"/>
      <c r="G26" s="347"/>
      <c r="H26" s="347"/>
      <c r="I26" s="347"/>
      <c r="J26" s="347"/>
      <c r="K26" s="347">
        <v>-420</v>
      </c>
      <c r="L26" s="347">
        <v>1858</v>
      </c>
      <c r="M26" s="347">
        <v>2651</v>
      </c>
      <c r="N26" s="347">
        <v>3178</v>
      </c>
      <c r="O26" s="347">
        <v>574</v>
      </c>
      <c r="P26" s="347">
        <v>903</v>
      </c>
      <c r="Q26" s="347">
        <v>826</v>
      </c>
      <c r="R26" s="347">
        <v>-674</v>
      </c>
      <c r="S26" s="342"/>
      <c r="T26" s="266"/>
      <c r="Y26" s="221"/>
    </row>
    <row r="27" spans="1:25" ht="15.75">
      <c r="A27" s="115" t="s">
        <v>255</v>
      </c>
      <c r="B27" s="133"/>
      <c r="C27" s="322" t="s">
        <v>587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>
        <v>-24161</v>
      </c>
      <c r="R27" s="347">
        <v>-810</v>
      </c>
      <c r="S27" s="342"/>
      <c r="T27" s="266"/>
      <c r="Y27" s="221"/>
    </row>
    <row r="28" spans="1:25" ht="15.75">
      <c r="A28" s="115" t="s">
        <v>256</v>
      </c>
      <c r="B28" s="61"/>
      <c r="C28" s="318" t="s">
        <v>63</v>
      </c>
      <c r="D28" s="350">
        <v>-6702</v>
      </c>
      <c r="E28" s="350">
        <v>-3710</v>
      </c>
      <c r="F28" s="350">
        <v>6318</v>
      </c>
      <c r="G28" s="350">
        <v>-12305</v>
      </c>
      <c r="H28" s="350">
        <v>-12322</v>
      </c>
      <c r="I28" s="350">
        <v>-27432</v>
      </c>
      <c r="J28" s="350">
        <v>-25728</v>
      </c>
      <c r="K28" s="350">
        <v>-47515</v>
      </c>
      <c r="L28" s="350">
        <v>-2138</v>
      </c>
      <c r="M28" s="350">
        <v>-42024</v>
      </c>
      <c r="N28" s="350">
        <v>-29789.615384615376</v>
      </c>
      <c r="O28" s="350">
        <v>-28482</v>
      </c>
      <c r="P28" s="350">
        <v>54051</v>
      </c>
      <c r="Q28" s="350">
        <v>40249</v>
      </c>
      <c r="R28" s="350">
        <v>-18674</v>
      </c>
      <c r="S28" s="341"/>
      <c r="T28" s="266"/>
      <c r="Y28" s="221"/>
    </row>
    <row r="29" spans="1:25" ht="15.75">
      <c r="A29" s="115" t="s">
        <v>257</v>
      </c>
      <c r="B29" s="61"/>
      <c r="C29" s="322" t="s">
        <v>588</v>
      </c>
      <c r="D29" s="347">
        <v>0</v>
      </c>
      <c r="E29" s="347">
        <v>0</v>
      </c>
      <c r="F29" s="347">
        <v>0</v>
      </c>
      <c r="G29" s="347">
        <v>0</v>
      </c>
      <c r="H29" s="347">
        <v>0</v>
      </c>
      <c r="I29" s="347">
        <v>0</v>
      </c>
      <c r="J29" s="347">
        <v>-54</v>
      </c>
      <c r="K29" s="347">
        <v>488</v>
      </c>
      <c r="L29" s="347">
        <v>-4440</v>
      </c>
      <c r="M29" s="347">
        <v>-4468</v>
      </c>
      <c r="N29" s="347">
        <v>-9910</v>
      </c>
      <c r="O29" s="347">
        <v>-8902</v>
      </c>
      <c r="P29" s="347">
        <v>4603</v>
      </c>
      <c r="Q29" s="347">
        <v>7346</v>
      </c>
      <c r="R29" s="347">
        <v>-16444</v>
      </c>
      <c r="S29" s="342"/>
      <c r="T29" s="266"/>
      <c r="Y29" s="221"/>
    </row>
    <row r="30" spans="1:25" ht="15.75">
      <c r="A30" s="115"/>
      <c r="B30" s="61"/>
      <c r="C30" s="322" t="s">
        <v>589</v>
      </c>
      <c r="D30" s="347">
        <v>0</v>
      </c>
      <c r="E30" s="347">
        <v>0</v>
      </c>
      <c r="F30" s="347">
        <v>0</v>
      </c>
      <c r="G30" s="347">
        <v>0</v>
      </c>
      <c r="H30" s="347">
        <v>0</v>
      </c>
      <c r="I30" s="347">
        <v>-10219</v>
      </c>
      <c r="J30" s="347">
        <v>-38961</v>
      </c>
      <c r="K30" s="347">
        <v>-31927</v>
      </c>
      <c r="L30" s="347">
        <v>1175</v>
      </c>
      <c r="M30" s="347">
        <v>-25503</v>
      </c>
      <c r="N30" s="347">
        <v>-10923</v>
      </c>
      <c r="O30" s="347">
        <v>-616</v>
      </c>
      <c r="P30" s="347">
        <v>43202</v>
      </c>
      <c r="Q30" s="347">
        <v>33021</v>
      </c>
      <c r="R30" s="347">
        <v>-4944</v>
      </c>
      <c r="S30" s="342"/>
      <c r="T30" s="266"/>
      <c r="Y30" s="221"/>
    </row>
    <row r="31" spans="1:25" ht="15.75">
      <c r="A31" s="115" t="s">
        <v>258</v>
      </c>
      <c r="B31" s="61"/>
      <c r="C31" s="322" t="s">
        <v>592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>
        <v>12973</v>
      </c>
      <c r="Q31" s="347">
        <v>-118</v>
      </c>
      <c r="R31" s="347">
        <v>2714</v>
      </c>
      <c r="S31" s="342"/>
      <c r="T31" s="266"/>
      <c r="Y31" s="221"/>
    </row>
    <row r="32" spans="1:25" ht="15.75">
      <c r="A32" s="115"/>
      <c r="B32" s="133"/>
      <c r="C32" s="134"/>
      <c r="D32" s="348"/>
      <c r="E32" s="349"/>
      <c r="F32" s="349"/>
      <c r="G32" s="349"/>
      <c r="H32" s="348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1"/>
      <c r="T32" s="266"/>
      <c r="Y32" s="221"/>
    </row>
    <row r="33" spans="1:25" ht="15.75">
      <c r="A33" s="115" t="s">
        <v>500</v>
      </c>
      <c r="B33" s="133"/>
      <c r="C33" s="318" t="s">
        <v>120</v>
      </c>
      <c r="D33" s="350" t="s">
        <v>575</v>
      </c>
      <c r="E33" s="350" t="s">
        <v>575</v>
      </c>
      <c r="F33" s="350" t="s">
        <v>575</v>
      </c>
      <c r="G33" s="350" t="s">
        <v>575</v>
      </c>
      <c r="H33" s="350" t="s">
        <v>575</v>
      </c>
      <c r="I33" s="350" t="s">
        <v>575</v>
      </c>
      <c r="J33" s="350" t="s">
        <v>575</v>
      </c>
      <c r="K33" s="350" t="s">
        <v>575</v>
      </c>
      <c r="L33" s="350" t="s">
        <v>575</v>
      </c>
      <c r="M33" s="350" t="s">
        <v>575</v>
      </c>
      <c r="N33" s="350" t="s">
        <v>575</v>
      </c>
      <c r="O33" s="350" t="s">
        <v>575</v>
      </c>
      <c r="P33" s="350" t="s">
        <v>575</v>
      </c>
      <c r="Q33" s="350" t="s">
        <v>575</v>
      </c>
      <c r="R33" s="350" t="s">
        <v>575</v>
      </c>
      <c r="S33" s="341"/>
      <c r="T33" s="266"/>
      <c r="Y33" s="221"/>
    </row>
    <row r="34" spans="1:25" ht="15.75">
      <c r="A34" s="115" t="s">
        <v>422</v>
      </c>
      <c r="B34" s="61"/>
      <c r="C34" s="318" t="s">
        <v>494</v>
      </c>
      <c r="D34" s="350" t="s">
        <v>575</v>
      </c>
      <c r="E34" s="350" t="s">
        <v>575</v>
      </c>
      <c r="F34" s="350" t="s">
        <v>575</v>
      </c>
      <c r="G34" s="350" t="s">
        <v>575</v>
      </c>
      <c r="H34" s="350" t="s">
        <v>575</v>
      </c>
      <c r="I34" s="350" t="s">
        <v>575</v>
      </c>
      <c r="J34" s="350" t="s">
        <v>575</v>
      </c>
      <c r="K34" s="350" t="s">
        <v>575</v>
      </c>
      <c r="L34" s="350" t="s">
        <v>575</v>
      </c>
      <c r="M34" s="350" t="s">
        <v>575</v>
      </c>
      <c r="N34" s="350" t="s">
        <v>575</v>
      </c>
      <c r="O34" s="350" t="s">
        <v>575</v>
      </c>
      <c r="P34" s="350">
        <v>-297</v>
      </c>
      <c r="Q34" s="350">
        <v>-1561</v>
      </c>
      <c r="R34" s="350">
        <v>-3371</v>
      </c>
      <c r="S34" s="341"/>
      <c r="T34" s="266"/>
      <c r="Y34" s="221"/>
    </row>
    <row r="35" spans="1:25" ht="15.75">
      <c r="A35" s="115" t="s">
        <v>423</v>
      </c>
      <c r="B35" s="133"/>
      <c r="C35" s="322" t="s">
        <v>628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>
        <v>-297</v>
      </c>
      <c r="Q35" s="347">
        <v>117</v>
      </c>
      <c r="R35" s="347">
        <v>-197</v>
      </c>
      <c r="S35" s="342"/>
      <c r="T35" s="266"/>
      <c r="Y35" s="221"/>
    </row>
    <row r="36" spans="1:25" ht="15.75">
      <c r="A36" s="115" t="s">
        <v>424</v>
      </c>
      <c r="B36" s="133"/>
      <c r="C36" s="322" t="s">
        <v>629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>
        <v>-1678</v>
      </c>
      <c r="R36" s="347">
        <v>-3174</v>
      </c>
      <c r="S36" s="342"/>
      <c r="T36" s="266"/>
      <c r="Y36" s="221"/>
    </row>
    <row r="37" spans="1:25" ht="15.75">
      <c r="A37" s="115"/>
      <c r="B37" s="135"/>
      <c r="C37" s="134"/>
      <c r="D37" s="348"/>
      <c r="E37" s="349"/>
      <c r="F37" s="349"/>
      <c r="G37" s="349"/>
      <c r="H37" s="348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1"/>
      <c r="T37" s="266"/>
      <c r="Y37" s="221"/>
    </row>
    <row r="38" spans="1:25" ht="15.75">
      <c r="A38" s="115" t="s">
        <v>259</v>
      </c>
      <c r="B38" s="61"/>
      <c r="C38" s="318" t="s">
        <v>65</v>
      </c>
      <c r="D38" s="350">
        <v>27095</v>
      </c>
      <c r="E38" s="350">
        <v>12705</v>
      </c>
      <c r="F38" s="350">
        <v>6153</v>
      </c>
      <c r="G38" s="350">
        <v>4501</v>
      </c>
      <c r="H38" s="350">
        <v>4120</v>
      </c>
      <c r="I38" s="350">
        <v>5852</v>
      </c>
      <c r="J38" s="350">
        <v>42618</v>
      </c>
      <c r="K38" s="350">
        <v>15944</v>
      </c>
      <c r="L38" s="350">
        <v>11798</v>
      </c>
      <c r="M38" s="350">
        <v>4201</v>
      </c>
      <c r="N38" s="350">
        <v>4617</v>
      </c>
      <c r="O38" s="350">
        <v>4686</v>
      </c>
      <c r="P38" s="350">
        <v>-3389</v>
      </c>
      <c r="Q38" s="350">
        <v>5801</v>
      </c>
      <c r="R38" s="350">
        <v>3740</v>
      </c>
      <c r="S38" s="341"/>
      <c r="T38" s="266"/>
      <c r="Y38" s="221"/>
    </row>
    <row r="39" spans="1:25" ht="15.75">
      <c r="A39" s="115" t="s">
        <v>260</v>
      </c>
      <c r="B39" s="61"/>
      <c r="C39" s="322" t="s">
        <v>607</v>
      </c>
      <c r="D39" s="347"/>
      <c r="E39" s="347"/>
      <c r="F39" s="347"/>
      <c r="G39" s="347"/>
      <c r="H39" s="347"/>
      <c r="I39" s="347"/>
      <c r="J39" s="347">
        <v>4028</v>
      </c>
      <c r="K39" s="347">
        <v>9289</v>
      </c>
      <c r="L39" s="347"/>
      <c r="M39" s="347"/>
      <c r="N39" s="347"/>
      <c r="O39" s="347"/>
      <c r="P39" s="347"/>
      <c r="Q39" s="347"/>
      <c r="R39" s="347"/>
      <c r="S39" s="342"/>
      <c r="T39" s="266"/>
      <c r="Y39" s="221"/>
    </row>
    <row r="40" spans="1:25" ht="15.75">
      <c r="A40" s="115" t="s">
        <v>261</v>
      </c>
      <c r="B40" s="61"/>
      <c r="C40" s="322" t="s">
        <v>630</v>
      </c>
      <c r="D40" s="347"/>
      <c r="E40" s="347"/>
      <c r="F40" s="347"/>
      <c r="G40" s="347"/>
      <c r="H40" s="347"/>
      <c r="I40" s="347"/>
      <c r="J40" s="347">
        <v>30266</v>
      </c>
      <c r="K40" s="347"/>
      <c r="L40" s="347">
        <v>7870</v>
      </c>
      <c r="M40" s="347"/>
      <c r="N40" s="347"/>
      <c r="O40" s="347"/>
      <c r="P40" s="347"/>
      <c r="Q40" s="347">
        <v>0</v>
      </c>
      <c r="R40" s="347"/>
      <c r="S40" s="342"/>
      <c r="T40" s="266"/>
      <c r="Y40" s="221"/>
    </row>
    <row r="41" spans="1:25" ht="15.75">
      <c r="A41" s="115"/>
      <c r="B41" s="61"/>
      <c r="C41" s="322" t="s">
        <v>631</v>
      </c>
      <c r="D41" s="347">
        <v>27095</v>
      </c>
      <c r="E41" s="347">
        <v>12705</v>
      </c>
      <c r="F41" s="347">
        <v>6153</v>
      </c>
      <c r="G41" s="347">
        <v>4501</v>
      </c>
      <c r="H41" s="347">
        <v>4120</v>
      </c>
      <c r="I41" s="347">
        <v>5852</v>
      </c>
      <c r="J41" s="347">
        <v>8324</v>
      </c>
      <c r="K41" s="347">
        <v>6655</v>
      </c>
      <c r="L41" s="347">
        <v>3928</v>
      </c>
      <c r="M41" s="347">
        <v>4201</v>
      </c>
      <c r="N41" s="347">
        <v>4617</v>
      </c>
      <c r="O41" s="347">
        <v>4686</v>
      </c>
      <c r="P41" s="347">
        <v>3561</v>
      </c>
      <c r="Q41" s="347">
        <v>5801</v>
      </c>
      <c r="R41" s="347">
        <v>3740</v>
      </c>
      <c r="S41" s="342"/>
      <c r="T41" s="266"/>
      <c r="Y41" s="221"/>
    </row>
    <row r="42" spans="1:25" ht="15.75">
      <c r="A42" s="115" t="s">
        <v>262</v>
      </c>
      <c r="B42" s="61"/>
      <c r="C42" s="322" t="s">
        <v>632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>
        <v>-6950</v>
      </c>
      <c r="Q42" s="347"/>
      <c r="R42" s="347"/>
      <c r="S42" s="342"/>
      <c r="T42" s="266"/>
      <c r="Y42" s="221"/>
    </row>
    <row r="43" spans="1:25" ht="16.5" thickBot="1">
      <c r="A43" s="99"/>
      <c r="B43" s="61"/>
      <c r="C43" s="134"/>
      <c r="D43" s="352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144"/>
      <c r="T43" s="266"/>
      <c r="Y43" s="221"/>
    </row>
    <row r="44" spans="1:25" ht="17.25" thickBot="1" thickTop="1">
      <c r="A44" s="115" t="s">
        <v>263</v>
      </c>
      <c r="B44" s="61"/>
      <c r="C44" s="116" t="s">
        <v>60</v>
      </c>
      <c r="D44" s="354">
        <v>7797</v>
      </c>
      <c r="E44" s="354">
        <v>26976</v>
      </c>
      <c r="F44" s="354">
        <v>-1808</v>
      </c>
      <c r="G44" s="354">
        <v>-31033</v>
      </c>
      <c r="H44" s="354">
        <v>252</v>
      </c>
      <c r="I44" s="354">
        <v>-35845</v>
      </c>
      <c r="J44" s="354">
        <v>17530</v>
      </c>
      <c r="K44" s="354">
        <v>-149560</v>
      </c>
      <c r="L44" s="354">
        <v>-29272</v>
      </c>
      <c r="M44" s="354">
        <v>-58927</v>
      </c>
      <c r="N44" s="354">
        <v>-120609.61538461538</v>
      </c>
      <c r="O44" s="354">
        <v>-191665</v>
      </c>
      <c r="P44" s="354">
        <v>-28761</v>
      </c>
      <c r="Q44" s="354">
        <v>18345</v>
      </c>
      <c r="R44" s="376">
        <v>-103345</v>
      </c>
      <c r="S44" s="145"/>
      <c r="T44" s="265"/>
      <c r="Y44" s="221"/>
    </row>
    <row r="45" spans="1:21" ht="16.5" thickTop="1">
      <c r="A45" s="99"/>
      <c r="B45" s="61"/>
      <c r="C45" s="137" t="s">
        <v>42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83"/>
      <c r="T45" s="266"/>
      <c r="U45" s="221"/>
    </row>
    <row r="46" spans="1:21" ht="9" customHeight="1">
      <c r="A46" s="99"/>
      <c r="B46" s="61"/>
      <c r="C46" s="153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3"/>
      <c r="T46" s="266"/>
      <c r="U46" s="221"/>
    </row>
    <row r="47" spans="1:256" s="270" customFormat="1" ht="15.75">
      <c r="A47" s="154"/>
      <c r="B47" s="154"/>
      <c r="C47" s="154" t="s">
        <v>135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6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69"/>
      <c r="DX47" s="269"/>
      <c r="DY47" s="269"/>
      <c r="DZ47" s="269"/>
      <c r="EA47" s="269"/>
      <c r="EB47" s="269"/>
      <c r="EC47" s="269"/>
      <c r="ED47" s="269"/>
      <c r="EE47" s="269"/>
      <c r="EF47" s="269"/>
      <c r="EG47" s="269"/>
      <c r="EH47" s="269"/>
      <c r="EI47" s="269"/>
      <c r="EJ47" s="269"/>
      <c r="EK47" s="269"/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69"/>
      <c r="EW47" s="269"/>
      <c r="EX47" s="269"/>
      <c r="EY47" s="269"/>
      <c r="EZ47" s="269"/>
      <c r="FA47" s="269"/>
      <c r="FB47" s="269"/>
      <c r="FC47" s="269"/>
      <c r="FD47" s="269"/>
      <c r="FE47" s="269"/>
      <c r="FF47" s="269"/>
      <c r="FG47" s="269"/>
      <c r="FH47" s="269"/>
      <c r="FI47" s="269"/>
      <c r="FJ47" s="269"/>
      <c r="FK47" s="269"/>
      <c r="FL47" s="269"/>
      <c r="FM47" s="269"/>
      <c r="FN47" s="269"/>
      <c r="FO47" s="269"/>
      <c r="FP47" s="269"/>
      <c r="FQ47" s="269"/>
      <c r="FR47" s="269"/>
      <c r="FS47" s="269"/>
      <c r="FT47" s="269"/>
      <c r="FU47" s="269"/>
      <c r="FV47" s="269"/>
      <c r="FW47" s="269"/>
      <c r="FX47" s="269"/>
      <c r="FY47" s="269"/>
      <c r="FZ47" s="269"/>
      <c r="GA47" s="269"/>
      <c r="GB47" s="269"/>
      <c r="GC47" s="269"/>
      <c r="GD47" s="269"/>
      <c r="GE47" s="269"/>
      <c r="GF47" s="269"/>
      <c r="GG47" s="269"/>
      <c r="GH47" s="269"/>
      <c r="GI47" s="269"/>
      <c r="GJ47" s="269"/>
      <c r="GK47" s="269"/>
      <c r="GL47" s="269"/>
      <c r="GM47" s="269"/>
      <c r="GN47" s="269"/>
      <c r="GO47" s="269"/>
      <c r="GP47" s="269"/>
      <c r="GQ47" s="269"/>
      <c r="GR47" s="269"/>
      <c r="GS47" s="269"/>
      <c r="GT47" s="269"/>
      <c r="GU47" s="269"/>
      <c r="GV47" s="269"/>
      <c r="GW47" s="269"/>
      <c r="GX47" s="269"/>
      <c r="GY47" s="269"/>
      <c r="GZ47" s="269"/>
      <c r="HA47" s="269"/>
      <c r="HB47" s="269"/>
      <c r="HC47" s="269"/>
      <c r="HD47" s="269"/>
      <c r="HE47" s="269"/>
      <c r="HF47" s="269"/>
      <c r="HG47" s="269"/>
      <c r="HH47" s="269"/>
      <c r="HI47" s="269"/>
      <c r="HJ47" s="269"/>
      <c r="HK47" s="269"/>
      <c r="HL47" s="269"/>
      <c r="HM47" s="269"/>
      <c r="HN47" s="269"/>
      <c r="HO47" s="269"/>
      <c r="HP47" s="269"/>
      <c r="HQ47" s="269"/>
      <c r="HR47" s="269"/>
      <c r="HS47" s="269"/>
      <c r="HT47" s="269"/>
      <c r="HU47" s="269"/>
      <c r="HV47" s="269"/>
      <c r="HW47" s="269"/>
      <c r="HX47" s="269"/>
      <c r="HY47" s="269"/>
      <c r="HZ47" s="269"/>
      <c r="IA47" s="269"/>
      <c r="IB47" s="269"/>
      <c r="IC47" s="269"/>
      <c r="ID47" s="269"/>
      <c r="IE47" s="269"/>
      <c r="IF47" s="269"/>
      <c r="IG47" s="269"/>
      <c r="IH47" s="269"/>
      <c r="II47" s="269"/>
      <c r="IJ47" s="269"/>
      <c r="IK47" s="269"/>
      <c r="IL47" s="269"/>
      <c r="IM47" s="269"/>
      <c r="IN47" s="269"/>
      <c r="IO47" s="269"/>
      <c r="IP47" s="269"/>
      <c r="IQ47" s="269"/>
      <c r="IR47" s="269"/>
      <c r="IS47" s="269"/>
      <c r="IT47" s="269"/>
      <c r="IU47" s="269"/>
      <c r="IV47" s="269"/>
    </row>
    <row r="48" spans="1:21" ht="15.75">
      <c r="A48" s="99"/>
      <c r="B48" s="61"/>
      <c r="C48" s="49" t="s">
        <v>138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83"/>
      <c r="T48" s="266"/>
      <c r="U48" s="221"/>
    </row>
    <row r="49" spans="1:22" ht="12" customHeight="1" thickBot="1">
      <c r="A49" s="108"/>
      <c r="B49" s="126"/>
      <c r="C49" s="5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3"/>
      <c r="V49" s="221"/>
    </row>
    <row r="50" spans="1:22" ht="16.5" thickTop="1">
      <c r="A50" s="111"/>
      <c r="B50" s="112"/>
      <c r="C50" s="54"/>
      <c r="V50" s="221"/>
    </row>
    <row r="51" spans="1:3" ht="15">
      <c r="A51" s="111"/>
      <c r="B51" s="24"/>
      <c r="C51" s="54"/>
    </row>
    <row r="52" spans="1:20" ht="15" customHeight="1">
      <c r="A52" s="111"/>
      <c r="B52" s="207" t="s">
        <v>187</v>
      </c>
      <c r="C52" s="200"/>
      <c r="D52" s="442" t="str">
        <f>IF(COUNTA(D8:R8,D11:R15,D19:R19,D23:R23,D25:R25,D28:R28,D33:R34,D38:R38,D44:R44)/210*100=100,"OK - Table 2C is fully completed","WARNING - Table 2C is not fully completed, please fill in figure, L, M or 0")</f>
        <v>OK - Table 2C is fully completed</v>
      </c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277"/>
      <c r="T52" s="230"/>
    </row>
    <row r="53" spans="1:20" ht="15.75">
      <c r="A53" s="111"/>
      <c r="B53" s="189" t="s">
        <v>188</v>
      </c>
      <c r="C53" s="110"/>
      <c r="D53" s="203"/>
      <c r="E53" s="203"/>
      <c r="F53" s="203"/>
      <c r="G53" s="203"/>
      <c r="H53" s="203"/>
      <c r="I53" s="203"/>
      <c r="J53" s="203"/>
      <c r="K53" s="82"/>
      <c r="L53" s="82"/>
      <c r="M53" s="82"/>
      <c r="N53" s="82"/>
      <c r="O53" s="82"/>
      <c r="P53" s="82"/>
      <c r="Q53" s="82"/>
      <c r="R53" s="82"/>
      <c r="S53" s="245"/>
      <c r="T53" s="231"/>
    </row>
    <row r="54" spans="1:20" ht="23.25">
      <c r="A54" s="111"/>
      <c r="B54" s="201"/>
      <c r="C54" s="202" t="s">
        <v>503</v>
      </c>
      <c r="D54" s="346">
        <f>IF(D44="M",0,D44)-IF(D8="M",0,D8)-IF(D11="M",0,D11)-IF(D19="M",0,D19)-IF(D23="M",0,D23)-IF(D25="M",0,D25)-IF(D28="M",0,D28)-IF(D33="M",0,D33)-IF(D34="M",0,D34)-IF(D38="M",0,D38)</f>
        <v>0</v>
      </c>
      <c r="E54" s="346">
        <f>IF(E44="M",0,E44)-IF(E8="M",0,E8)-IF(E11="M",0,E11)-IF(E19="M",0,E19)-IF(E23="M",0,E23)-IF(E25="M",0,E25)-IF(E28="M",0,E28)-IF(E33="M",0,E33)-IF(E34="M",0,E34)-IF(E38="M",0,E38)</f>
        <v>0</v>
      </c>
      <c r="F54" s="346">
        <f>IF(F44="M",0,F44)-IF(F8="M",0,F8)-IF(F11="M",0,F11)-IF(F19="M",0,F19)-IF(F23="M",0,F23)-IF(F25="M",0,F25)-IF(F28="M",0,F28)-IF(F33="M",0,F33)-IF(F34="M",0,F34)-IF(F38="M",0,F38)</f>
        <v>0</v>
      </c>
      <c r="G54" s="346">
        <f>IF(G44="M",0,G44)-IF(G8="M",0,G8)-IF(G11="M",0,G11)-IF(G19="M",0,G19)-IF(G23="M",0,G23)-IF(G25="M",0,G25)-IF(G28="M",0,G28)-IF(G33="M",0,G33)-IF(G34="M",0,G34)-IF(G38="M",0,G38)</f>
        <v>0</v>
      </c>
      <c r="H54" s="346">
        <f>IF(H44="M",0,H44)-IF(H8="M",0,H8)-IF(H11="M",0,H11)-IF(H19="M",0,H19)-IF(H23="M",0,H23)-IF(H25="M",0,H25)-IF(H28="M",0,H28)-IF(H33="M",0,H33)-IF(H34="M",0,H34)-IF(H38="M",0,H38)</f>
        <v>0</v>
      </c>
      <c r="I54" s="346">
        <f>IF(I44="M",0,I44)-IF(I8="M",0,I8)-IF(I11="M",0,I11)-IF(I19="M",0,I19)-IF(I23="M",0,I23)-IF(I25="M",0,I25)-IF(I28="M",0,I28)-IF(I33="M",0,I33)-IF(I34="M",0,I34)-IF(I38="M",0,I38)</f>
        <v>0</v>
      </c>
      <c r="J54" s="346">
        <f aca="true" t="shared" si="0" ref="J54:R54">IF(J44="M",0,J44)-IF(J8="M",0,J8)-IF(J11="M",0,J11)-IF(J19="M",0,J19)-IF(J23="M",0,J23)-IF(J25="M",0,J25)-IF(J28="M",0,J28)-IF(J33="M",0,J33)-IF(J34="M",0,J34)-IF(J38="M",0,J38)</f>
        <v>0</v>
      </c>
      <c r="K54" s="346">
        <f t="shared" si="0"/>
        <v>0</v>
      </c>
      <c r="L54" s="346">
        <f t="shared" si="0"/>
        <v>0</v>
      </c>
      <c r="M54" s="346">
        <f t="shared" si="0"/>
        <v>0</v>
      </c>
      <c r="N54" s="346">
        <f t="shared" si="0"/>
        <v>0</v>
      </c>
      <c r="O54" s="346">
        <f t="shared" si="0"/>
        <v>0</v>
      </c>
      <c r="P54" s="346">
        <f t="shared" si="0"/>
        <v>0</v>
      </c>
      <c r="Q54" s="346">
        <f t="shared" si="0"/>
        <v>0</v>
      </c>
      <c r="R54" s="346">
        <f t="shared" si="0"/>
        <v>0</v>
      </c>
      <c r="S54" s="245"/>
      <c r="T54" s="231"/>
    </row>
    <row r="55" spans="1:20" ht="15.75">
      <c r="A55" s="111"/>
      <c r="B55" s="201"/>
      <c r="C55" s="202" t="s">
        <v>504</v>
      </c>
      <c r="D55" s="346">
        <f>IF(D11="M",0,D11)-IF(D12="M",0,D12)-IF(D13="M",0,D13)-IF(D14="M",0,D14)</f>
        <v>0</v>
      </c>
      <c r="E55" s="346">
        <f>IF(E11="M",0,E11)-IF(E12="M",0,E12)-IF(E13="M",0,E13)-IF(E14="M",0,E14)</f>
        <v>0</v>
      </c>
      <c r="F55" s="346">
        <f>IF(F11="M",0,F11)-IF(F12="M",0,F12)-IF(F13="M",0,F13)-IF(F14="M",0,F14)</f>
        <v>0</v>
      </c>
      <c r="G55" s="346">
        <f>IF(G11="M",0,G11)-IF(G12="M",0,G12)-IF(G13="M",0,G13)-IF(G14="M",0,G14)</f>
        <v>0</v>
      </c>
      <c r="H55" s="346">
        <f>IF(H11="M",0,H11)-IF(H12="M",0,H12)-IF(H13="M",0,H13)-IF(H14="M",0,H14)</f>
        <v>0</v>
      </c>
      <c r="I55" s="346">
        <f>IF(I11="M",0,I11)-IF(I12="M",0,I12)-IF(I13="M",0,I13)-IF(I14="M",0,I14)</f>
        <v>0</v>
      </c>
      <c r="J55" s="346">
        <f aca="true" t="shared" si="1" ref="J55:R55">IF(J11="M",0,J11)-IF(J12="M",0,J12)-IF(J13="M",0,J13)-IF(J14="M",0,J14)</f>
        <v>0</v>
      </c>
      <c r="K55" s="346">
        <f t="shared" si="1"/>
        <v>0</v>
      </c>
      <c r="L55" s="346">
        <f t="shared" si="1"/>
        <v>0</v>
      </c>
      <c r="M55" s="346">
        <f t="shared" si="1"/>
        <v>0</v>
      </c>
      <c r="N55" s="346">
        <f t="shared" si="1"/>
        <v>0</v>
      </c>
      <c r="O55" s="346">
        <f t="shared" si="1"/>
        <v>0</v>
      </c>
      <c r="P55" s="346">
        <f t="shared" si="1"/>
        <v>0</v>
      </c>
      <c r="Q55" s="346">
        <f t="shared" si="1"/>
        <v>0</v>
      </c>
      <c r="R55" s="346">
        <f t="shared" si="1"/>
        <v>0</v>
      </c>
      <c r="S55" s="245"/>
      <c r="T55" s="231"/>
    </row>
    <row r="56" spans="1:20" ht="15.75">
      <c r="A56" s="111"/>
      <c r="B56" s="201"/>
      <c r="C56" s="202" t="s">
        <v>505</v>
      </c>
      <c r="D56" s="346">
        <f>D38-SUM(D39:D43)</f>
        <v>0</v>
      </c>
      <c r="E56" s="346">
        <f>E38-SUM(E39:E43)</f>
        <v>0</v>
      </c>
      <c r="F56" s="346">
        <f>F38-SUM(F39:F43)</f>
        <v>0</v>
      </c>
      <c r="G56" s="346">
        <f>G38-SUM(G39:G43)</f>
        <v>0</v>
      </c>
      <c r="H56" s="346">
        <f>H38-SUM(H39:H43)</f>
        <v>0</v>
      </c>
      <c r="I56" s="346">
        <f>I38-SUM(I39:I43)</f>
        <v>0</v>
      </c>
      <c r="J56" s="346">
        <f aca="true" t="shared" si="2" ref="J56:R56">J38-SUM(J39:J43)</f>
        <v>0</v>
      </c>
      <c r="K56" s="346">
        <f t="shared" si="2"/>
        <v>0</v>
      </c>
      <c r="L56" s="346">
        <f t="shared" si="2"/>
        <v>0</v>
      </c>
      <c r="M56" s="346">
        <f t="shared" si="2"/>
        <v>0</v>
      </c>
      <c r="N56" s="346">
        <f t="shared" si="2"/>
        <v>0</v>
      </c>
      <c r="O56" s="346">
        <f t="shared" si="2"/>
        <v>0</v>
      </c>
      <c r="P56" s="346">
        <f t="shared" si="2"/>
        <v>0</v>
      </c>
      <c r="Q56" s="346">
        <f t="shared" si="2"/>
        <v>0</v>
      </c>
      <c r="R56" s="346">
        <f t="shared" si="2"/>
        <v>0</v>
      </c>
      <c r="S56" s="245"/>
      <c r="T56" s="231"/>
    </row>
    <row r="57" spans="1:20" ht="15.75">
      <c r="A57" s="111"/>
      <c r="B57" s="204" t="s">
        <v>463</v>
      </c>
      <c r="C57" s="202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245"/>
      <c r="T57" s="231"/>
    </row>
    <row r="58" spans="1:20" ht="15.75">
      <c r="A58" s="37"/>
      <c r="B58" s="205"/>
      <c r="C58" s="206" t="s">
        <v>506</v>
      </c>
      <c r="D58" s="345">
        <f>IF('Table 1'!E13="M",0,'Table 1'!E13)-IF('Table 2C'!D44="M",0,'Table 2C'!D44)</f>
        <v>0</v>
      </c>
      <c r="E58" s="345">
        <f>IF('Table 1'!F13="M",0,'Table 1'!F13)-IF('Table 2C'!E44="M",0,'Table 2C'!E44)</f>
        <v>0</v>
      </c>
      <c r="F58" s="345">
        <f>IF('Table 1'!G13="M",0,'Table 1'!G13)-IF('Table 2C'!F44="M",0,'Table 2C'!F44)</f>
        <v>0</v>
      </c>
      <c r="G58" s="345">
        <f>IF('Table 1'!H13="M",0,'Table 1'!H13)-IF('Table 2C'!G44="M",0,'Table 2C'!G44)</f>
        <v>0</v>
      </c>
      <c r="H58" s="345">
        <f>IF('Table 1'!I13="M",0,'Table 1'!I13)-IF('Table 2C'!H44="M",0,'Table 2C'!H44)</f>
        <v>0</v>
      </c>
      <c r="I58" s="345">
        <f>IF('Table 1'!J13="M",0,'Table 1'!J13)-IF('Table 2C'!I44="M",0,'Table 2C'!I44)</f>
        <v>0</v>
      </c>
      <c r="J58" s="345">
        <f>IF('Table 1'!K13="M",0,'Table 1'!K13)-IF('Table 2C'!J44="M",0,'Table 2C'!J44)</f>
        <v>0</v>
      </c>
      <c r="K58" s="345">
        <f>IF('Table 1'!L13="M",0,'Table 1'!L13)-IF('Table 2C'!K44="M",0,'Table 2C'!K44)</f>
        <v>0</v>
      </c>
      <c r="L58" s="345">
        <f>IF('Table 1'!M13="M",0,'Table 1'!M13)-IF('Table 2C'!L44="M",0,'Table 2C'!L44)</f>
        <v>0</v>
      </c>
      <c r="M58" s="345">
        <f>IF('Table 1'!N13="M",0,'Table 1'!N13)-IF('Table 2C'!M44="M",0,'Table 2C'!M44)</f>
        <v>0</v>
      </c>
      <c r="N58" s="345">
        <f>IF('Table 1'!O13="M",0,'Table 1'!O13)-IF('Table 2C'!N44="M",0,'Table 2C'!N44)</f>
        <v>0</v>
      </c>
      <c r="O58" s="345">
        <f>IF('Table 1'!P13="M",0,'Table 1'!P13)-IF('Table 2C'!O44="M",0,'Table 2C'!O44)</f>
        <v>0</v>
      </c>
      <c r="P58" s="345">
        <f>IF('Table 1'!Q13="M",0,'Table 1'!Q13)-IF('Table 2C'!P44="M",0,'Table 2C'!P44)</f>
        <v>0</v>
      </c>
      <c r="Q58" s="345">
        <f>IF('Table 1'!R13="M",0,'Table 1'!R13)-IF('Table 2C'!Q44="M",0,'Table 2C'!Q44)</f>
        <v>0</v>
      </c>
      <c r="R58" s="345">
        <f>IF('Table 1'!S13="M",0,'Table 1'!S13)-IF('Table 2C'!R44="M",0,'Table 2C'!R44)</f>
        <v>0</v>
      </c>
      <c r="S58" s="279"/>
      <c r="T58" s="280"/>
    </row>
    <row r="59" ht="15">
      <c r="A59" s="278"/>
    </row>
    <row r="60" ht="15">
      <c r="A60" s="278"/>
    </row>
    <row r="61" ht="15">
      <c r="A61" s="278"/>
    </row>
    <row r="62" ht="15">
      <c r="A62" s="283"/>
    </row>
    <row r="63" ht="15">
      <c r="A63" s="283"/>
    </row>
  </sheetData>
  <sheetProtection password="CA3F" sheet="1" objects="1" scenarios="1" formatColumns="0" formatRows="0" insertRows="0" deleteRows="0"/>
  <mergeCells count="2">
    <mergeCell ref="D52:R52"/>
    <mergeCell ref="D4:R4"/>
  </mergeCells>
  <conditionalFormatting sqref="D52:O52 R52">
    <cfRule type="cellIs" priority="3" dxfId="31" operator="notEqual" stopIfTrue="1">
      <formula>"OK - Table 2C is fully completed"</formula>
    </cfRule>
  </conditionalFormatting>
  <conditionalFormatting sqref="P52">
    <cfRule type="cellIs" priority="2" dxfId="31" operator="notEqual" stopIfTrue="1">
      <formula>"OK - Table 2C is fully completed"</formula>
    </cfRule>
  </conditionalFormatting>
  <conditionalFormatting sqref="Q52">
    <cfRule type="cellIs" priority="1" dxfId="31" operator="notEqual" stopIfTrue="1">
      <formula>"OK - Table 2C is fully completed"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R9">
      <formula1>$V$1:$V$4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3"/>
  <sheetViews>
    <sheetView showGridLines="0" defaultGridColor="0" zoomScale="80" zoomScaleNormal="80" zoomScalePageLayoutView="0" colorId="22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9.3359375" style="234" hidden="1" customWidth="1"/>
    <col min="2" max="2" width="3.77734375" style="151" customWidth="1"/>
    <col min="3" max="3" width="57.4453125" style="274" customWidth="1"/>
    <col min="4" max="12" width="12.4453125" style="151" customWidth="1"/>
    <col min="13" max="18" width="12.3359375" style="151" customWidth="1"/>
    <col min="19" max="19" width="61.10546875" style="151" customWidth="1"/>
    <col min="20" max="20" width="5.3359375" style="151" customWidth="1"/>
    <col min="21" max="21" width="0.9921875" style="151" customWidth="1"/>
    <col min="22" max="22" width="0.55078125" style="151" customWidth="1"/>
    <col min="23" max="23" width="9.77734375" style="151" customWidth="1"/>
    <col min="24" max="24" width="40.77734375" style="151" customWidth="1"/>
    <col min="25" max="16384" width="9.77734375" style="151" customWidth="1"/>
  </cols>
  <sheetData>
    <row r="1" spans="1:23" ht="18">
      <c r="A1" s="35"/>
      <c r="B1" s="112"/>
      <c r="C1" s="46" t="s">
        <v>491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  <c r="P1" s="24"/>
      <c r="Q1" s="24"/>
      <c r="R1" s="24"/>
      <c r="V1" s="423" t="s">
        <v>568</v>
      </c>
      <c r="W1" s="429" t="str">
        <f>'Cover page'!$N$1</f>
        <v>Apr.2014</v>
      </c>
    </row>
    <row r="2" spans="1:23" ht="11.25" customHeight="1" thickBot="1">
      <c r="A2" s="35"/>
      <c r="B2" s="112"/>
      <c r="C2" s="47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Q2" s="24"/>
      <c r="R2" s="24"/>
      <c r="U2" s="221"/>
      <c r="V2" s="423" t="s">
        <v>569</v>
      </c>
      <c r="W2" s="24"/>
    </row>
    <row r="3" spans="1:23" ht="16.5" thickTop="1">
      <c r="A3" s="113"/>
      <c r="B3" s="114"/>
      <c r="C3" s="48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28"/>
      <c r="P3" s="28"/>
      <c r="Q3" s="28"/>
      <c r="R3" s="28"/>
      <c r="S3" s="287"/>
      <c r="T3" s="256"/>
      <c r="U3" s="221"/>
      <c r="V3" s="423" t="s">
        <v>570</v>
      </c>
      <c r="W3" s="24"/>
    </row>
    <row r="4" spans="1:25" ht="15.75">
      <c r="A4" s="115"/>
      <c r="B4" s="61"/>
      <c r="C4" s="237" t="str">
        <f>'Cover page'!E13</f>
        <v>Member state: Hungary</v>
      </c>
      <c r="D4" s="437" t="s">
        <v>2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258"/>
      <c r="T4" s="288"/>
      <c r="V4" s="423" t="s">
        <v>571</v>
      </c>
      <c r="W4" s="24"/>
      <c r="Y4" s="221"/>
    </row>
    <row r="5" spans="1:25" ht="15.75">
      <c r="A5" s="115" t="s">
        <v>241</v>
      </c>
      <c r="B5" s="61"/>
      <c r="C5" s="238" t="s">
        <v>577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">
        <f>'Table 1'!P5</f>
        <v>2006</v>
      </c>
      <c r="P5" s="29">
        <f>'Table 1'!Q5</f>
        <v>2007</v>
      </c>
      <c r="Q5" s="29">
        <f>'Table 1'!R5</f>
        <v>2008</v>
      </c>
      <c r="R5" s="29">
        <f>'Table 1'!S5</f>
        <v>2009</v>
      </c>
      <c r="S5" s="281"/>
      <c r="T5" s="288"/>
      <c r="Y5" s="221"/>
    </row>
    <row r="6" spans="1:25" ht="15.75">
      <c r="A6" s="115"/>
      <c r="B6" s="61"/>
      <c r="C6" s="237" t="str">
        <f>'Cover page'!E14</f>
        <v>Date: 09/04/2014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281"/>
      <c r="T6" s="288"/>
      <c r="Y6" s="221"/>
    </row>
    <row r="7" spans="1:25" ht="10.5" customHeight="1" thickBot="1">
      <c r="A7" s="115"/>
      <c r="B7" s="61"/>
      <c r="C7" s="15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434"/>
      <c r="S7" s="239"/>
      <c r="T7" s="288"/>
      <c r="Y7" s="221"/>
    </row>
    <row r="8" spans="1:25" ht="17.25" thickBot="1" thickTop="1">
      <c r="A8" s="115" t="s">
        <v>264</v>
      </c>
      <c r="B8" s="61"/>
      <c r="C8" s="132" t="s">
        <v>68</v>
      </c>
      <c r="D8" s="409">
        <v>-41263</v>
      </c>
      <c r="E8" s="410">
        <v>-69663</v>
      </c>
      <c r="F8" s="410">
        <v>-50533</v>
      </c>
      <c r="G8" s="410">
        <v>-90775</v>
      </c>
      <c r="H8" s="411">
        <v>-46567</v>
      </c>
      <c r="I8" s="409">
        <v>-81396.79999999993</v>
      </c>
      <c r="J8" s="409">
        <v>-28811.099999999977</v>
      </c>
      <c r="K8" s="409">
        <v>-100857</v>
      </c>
      <c r="L8" s="409">
        <v>-348968</v>
      </c>
      <c r="M8" s="409">
        <v>-423903</v>
      </c>
      <c r="N8" s="409">
        <v>-468807</v>
      </c>
      <c r="O8" s="409">
        <v>-130793</v>
      </c>
      <c r="P8" s="409">
        <v>27614</v>
      </c>
      <c r="Q8" s="409">
        <v>-67494</v>
      </c>
      <c r="R8" s="425">
        <v>-156697</v>
      </c>
      <c r="S8" s="158"/>
      <c r="T8" s="265"/>
      <c r="Y8" s="221"/>
    </row>
    <row r="9" spans="1:25" ht="16.5" thickTop="1">
      <c r="A9" s="115"/>
      <c r="B9" s="61"/>
      <c r="C9" s="137" t="s">
        <v>126</v>
      </c>
      <c r="D9" s="424" t="s">
        <v>568</v>
      </c>
      <c r="E9" s="424" t="s">
        <v>568</v>
      </c>
      <c r="F9" s="424" t="s">
        <v>568</v>
      </c>
      <c r="G9" s="424" t="s">
        <v>568</v>
      </c>
      <c r="H9" s="424" t="s">
        <v>568</v>
      </c>
      <c r="I9" s="424" t="s">
        <v>568</v>
      </c>
      <c r="J9" s="424" t="s">
        <v>568</v>
      </c>
      <c r="K9" s="424" t="s">
        <v>568</v>
      </c>
      <c r="L9" s="424" t="s">
        <v>568</v>
      </c>
      <c r="M9" s="424" t="s">
        <v>568</v>
      </c>
      <c r="N9" s="424" t="s">
        <v>568</v>
      </c>
      <c r="O9" s="424" t="s">
        <v>568</v>
      </c>
      <c r="P9" s="424" t="s">
        <v>568</v>
      </c>
      <c r="Q9" s="424" t="s">
        <v>570</v>
      </c>
      <c r="R9" s="424" t="s">
        <v>570</v>
      </c>
      <c r="S9" s="143"/>
      <c r="T9" s="266"/>
      <c r="Y9" s="221"/>
    </row>
    <row r="10" spans="1:25" ht="11.25" customHeight="1">
      <c r="A10" s="115"/>
      <c r="B10" s="61"/>
      <c r="C10" s="137"/>
      <c r="D10" s="351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340"/>
      <c r="T10" s="266"/>
      <c r="Y10" s="221"/>
    </row>
    <row r="11" spans="1:25" ht="15.75">
      <c r="A11" s="115" t="s">
        <v>265</v>
      </c>
      <c r="B11" s="133"/>
      <c r="C11" s="318" t="s">
        <v>139</v>
      </c>
      <c r="D11" s="332">
        <v>-624</v>
      </c>
      <c r="E11" s="332">
        <v>162</v>
      </c>
      <c r="F11" s="332">
        <v>-10259</v>
      </c>
      <c r="G11" s="332">
        <v>1726</v>
      </c>
      <c r="H11" s="332">
        <v>-63750</v>
      </c>
      <c r="I11" s="332">
        <v>-9639.203</v>
      </c>
      <c r="J11" s="332">
        <v>-308.9000000000001</v>
      </c>
      <c r="K11" s="332">
        <v>479</v>
      </c>
      <c r="L11" s="332">
        <v>758</v>
      </c>
      <c r="M11" s="332">
        <v>716</v>
      </c>
      <c r="N11" s="332">
        <v>1138</v>
      </c>
      <c r="O11" s="332">
        <v>977</v>
      </c>
      <c r="P11" s="332">
        <v>887</v>
      </c>
      <c r="Q11" s="332">
        <v>500</v>
      </c>
      <c r="R11" s="332">
        <v>35</v>
      </c>
      <c r="S11" s="341"/>
      <c r="T11" s="266"/>
      <c r="Y11" s="221"/>
    </row>
    <row r="12" spans="1:25" ht="15.75">
      <c r="A12" s="115" t="s">
        <v>266</v>
      </c>
      <c r="B12" s="61"/>
      <c r="C12" s="319" t="s">
        <v>71</v>
      </c>
      <c r="D12" s="332">
        <v>265</v>
      </c>
      <c r="E12" s="332">
        <v>568</v>
      </c>
      <c r="F12" s="332">
        <v>-1131</v>
      </c>
      <c r="G12" s="332">
        <v>4437</v>
      </c>
      <c r="H12" s="332">
        <v>2942</v>
      </c>
      <c r="I12" s="332">
        <v>-9639.203</v>
      </c>
      <c r="J12" s="332">
        <v>-308.9000000000001</v>
      </c>
      <c r="K12" s="332">
        <v>479</v>
      </c>
      <c r="L12" s="332">
        <v>779</v>
      </c>
      <c r="M12" s="332">
        <v>740</v>
      </c>
      <c r="N12" s="332">
        <v>1145</v>
      </c>
      <c r="O12" s="332">
        <v>1148</v>
      </c>
      <c r="P12" s="332">
        <v>889</v>
      </c>
      <c r="Q12" s="332">
        <v>502</v>
      </c>
      <c r="R12" s="332">
        <v>40</v>
      </c>
      <c r="S12" s="341"/>
      <c r="T12" s="266"/>
      <c r="Y12" s="221"/>
    </row>
    <row r="13" spans="1:25" ht="15.75">
      <c r="A13" s="115" t="s">
        <v>267</v>
      </c>
      <c r="B13" s="61"/>
      <c r="C13" s="320" t="s">
        <v>72</v>
      </c>
      <c r="D13" s="332">
        <v>410</v>
      </c>
      <c r="E13" s="332">
        <v>754</v>
      </c>
      <c r="F13" s="332">
        <v>-8200</v>
      </c>
      <c r="G13" s="332">
        <v>-2711</v>
      </c>
      <c r="H13" s="332">
        <v>-66692</v>
      </c>
      <c r="I13" s="332">
        <v>0</v>
      </c>
      <c r="J13" s="332">
        <v>0</v>
      </c>
      <c r="K13" s="332" t="s">
        <v>575</v>
      </c>
      <c r="L13" s="332">
        <v>-21</v>
      </c>
      <c r="M13" s="332">
        <v>-24</v>
      </c>
      <c r="N13" s="332">
        <v>-7</v>
      </c>
      <c r="O13" s="332">
        <v>-171</v>
      </c>
      <c r="P13" s="332">
        <v>-2</v>
      </c>
      <c r="Q13" s="332">
        <v>-2</v>
      </c>
      <c r="R13" s="332">
        <v>-5</v>
      </c>
      <c r="S13" s="341"/>
      <c r="T13" s="266"/>
      <c r="Y13" s="221"/>
    </row>
    <row r="14" spans="1:25" ht="15.75">
      <c r="A14" s="115" t="s">
        <v>268</v>
      </c>
      <c r="B14" s="61"/>
      <c r="C14" s="320" t="s">
        <v>41</v>
      </c>
      <c r="D14" s="332">
        <v>-1299</v>
      </c>
      <c r="E14" s="332">
        <v>-1160</v>
      </c>
      <c r="F14" s="332">
        <v>-928</v>
      </c>
      <c r="G14" s="332">
        <v>0</v>
      </c>
      <c r="H14" s="332">
        <v>0</v>
      </c>
      <c r="I14" s="332">
        <v>0</v>
      </c>
      <c r="J14" s="332">
        <v>0</v>
      </c>
      <c r="K14" s="332" t="s">
        <v>575</v>
      </c>
      <c r="L14" s="332" t="s">
        <v>575</v>
      </c>
      <c r="M14" s="332" t="s">
        <v>575</v>
      </c>
      <c r="N14" s="332" t="s">
        <v>575</v>
      </c>
      <c r="O14" s="332" t="s">
        <v>575</v>
      </c>
      <c r="P14" s="332" t="s">
        <v>575</v>
      </c>
      <c r="Q14" s="332" t="s">
        <v>575</v>
      </c>
      <c r="R14" s="332" t="s">
        <v>575</v>
      </c>
      <c r="S14" s="341"/>
      <c r="T14" s="266"/>
      <c r="Y14" s="221"/>
    </row>
    <row r="15" spans="1:25" ht="15.75">
      <c r="A15" s="115" t="s">
        <v>428</v>
      </c>
      <c r="B15" s="61"/>
      <c r="C15" s="321" t="s">
        <v>132</v>
      </c>
      <c r="D15" s="332" t="s">
        <v>578</v>
      </c>
      <c r="E15" s="332" t="s">
        <v>578</v>
      </c>
      <c r="F15" s="332" t="s">
        <v>578</v>
      </c>
      <c r="G15" s="332" t="s">
        <v>578</v>
      </c>
      <c r="H15" s="332" t="s">
        <v>578</v>
      </c>
      <c r="I15" s="332" t="s">
        <v>578</v>
      </c>
      <c r="J15" s="332" t="s">
        <v>578</v>
      </c>
      <c r="K15" s="332" t="s">
        <v>578</v>
      </c>
      <c r="L15" s="332" t="s">
        <v>578</v>
      </c>
      <c r="M15" s="332" t="s">
        <v>578</v>
      </c>
      <c r="N15" s="332" t="s">
        <v>578</v>
      </c>
      <c r="O15" s="332" t="s">
        <v>575</v>
      </c>
      <c r="P15" s="332" t="s">
        <v>575</v>
      </c>
      <c r="Q15" s="332" t="s">
        <v>575</v>
      </c>
      <c r="R15" s="332" t="s">
        <v>575</v>
      </c>
      <c r="S15" s="341"/>
      <c r="T15" s="266"/>
      <c r="Y15" s="221"/>
    </row>
    <row r="16" spans="1:25" ht="15.75">
      <c r="A16" s="115" t="s">
        <v>269</v>
      </c>
      <c r="B16" s="61"/>
      <c r="C16" s="322" t="s">
        <v>551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2"/>
      <c r="T16" s="266"/>
      <c r="Y16" s="221"/>
    </row>
    <row r="17" spans="1:25" ht="15.75">
      <c r="A17" s="115" t="s">
        <v>270</v>
      </c>
      <c r="B17" s="61"/>
      <c r="C17" s="322" t="s">
        <v>552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2"/>
      <c r="T17" s="266"/>
      <c r="Y17" s="221"/>
    </row>
    <row r="18" spans="1:25" ht="15.75">
      <c r="A18" s="115"/>
      <c r="B18" s="61"/>
      <c r="C18" s="38"/>
      <c r="D18" s="348"/>
      <c r="E18" s="349"/>
      <c r="F18" s="349"/>
      <c r="G18" s="349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1"/>
      <c r="T18" s="266"/>
      <c r="Y18" s="221"/>
    </row>
    <row r="19" spans="1:25" ht="15.75">
      <c r="A19" s="115" t="s">
        <v>271</v>
      </c>
      <c r="B19" s="61"/>
      <c r="C19" s="318" t="s">
        <v>169</v>
      </c>
      <c r="D19" s="350" t="s">
        <v>575</v>
      </c>
      <c r="E19" s="350" t="s">
        <v>575</v>
      </c>
      <c r="F19" s="350" t="s">
        <v>575</v>
      </c>
      <c r="G19" s="350" t="s">
        <v>575</v>
      </c>
      <c r="H19" s="350" t="s">
        <v>575</v>
      </c>
      <c r="I19" s="350" t="s">
        <v>575</v>
      </c>
      <c r="J19" s="350" t="s">
        <v>575</v>
      </c>
      <c r="K19" s="350" t="s">
        <v>575</v>
      </c>
      <c r="L19" s="350" t="s">
        <v>575</v>
      </c>
      <c r="M19" s="350" t="s">
        <v>575</v>
      </c>
      <c r="N19" s="350" t="s">
        <v>575</v>
      </c>
      <c r="O19" s="350" t="s">
        <v>575</v>
      </c>
      <c r="P19" s="350" t="s">
        <v>575</v>
      </c>
      <c r="Q19" s="350" t="s">
        <v>575</v>
      </c>
      <c r="R19" s="350" t="s">
        <v>575</v>
      </c>
      <c r="S19" s="341"/>
      <c r="T19" s="266"/>
      <c r="Y19" s="221"/>
    </row>
    <row r="20" spans="1:25" ht="15.75">
      <c r="A20" s="115" t="s">
        <v>272</v>
      </c>
      <c r="B20" s="133"/>
      <c r="C20" s="322" t="s">
        <v>102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2"/>
      <c r="T20" s="266"/>
      <c r="Y20" s="221"/>
    </row>
    <row r="21" spans="1:25" ht="15.75">
      <c r="A21" s="115" t="s">
        <v>273</v>
      </c>
      <c r="B21" s="133"/>
      <c r="C21" s="322" t="s">
        <v>103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2"/>
      <c r="T21" s="266"/>
      <c r="Y21" s="221"/>
    </row>
    <row r="22" spans="1:25" ht="15.75">
      <c r="A22" s="115"/>
      <c r="B22" s="133"/>
      <c r="C22" s="134"/>
      <c r="D22" s="348"/>
      <c r="E22" s="349"/>
      <c r="F22" s="349"/>
      <c r="G22" s="349"/>
      <c r="H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1"/>
      <c r="T22" s="266"/>
      <c r="Y22" s="221"/>
    </row>
    <row r="23" spans="1:25" ht="15.75">
      <c r="A23" s="115" t="s">
        <v>274</v>
      </c>
      <c r="B23" s="133"/>
      <c r="C23" s="318" t="s">
        <v>69</v>
      </c>
      <c r="D23" s="350">
        <v>268</v>
      </c>
      <c r="E23" s="350">
        <v>0</v>
      </c>
      <c r="F23" s="350">
        <v>0</v>
      </c>
      <c r="G23" s="350">
        <v>0</v>
      </c>
      <c r="H23" s="350">
        <v>0</v>
      </c>
      <c r="I23" s="350">
        <v>0</v>
      </c>
      <c r="J23" s="350">
        <v>0</v>
      </c>
      <c r="K23" s="350">
        <v>0</v>
      </c>
      <c r="L23" s="350">
        <v>0</v>
      </c>
      <c r="M23" s="350">
        <v>0</v>
      </c>
      <c r="N23" s="350">
        <v>0</v>
      </c>
      <c r="O23" s="350">
        <v>0</v>
      </c>
      <c r="P23" s="350">
        <v>0</v>
      </c>
      <c r="Q23" s="350">
        <v>0</v>
      </c>
      <c r="R23" s="350">
        <v>0</v>
      </c>
      <c r="S23" s="341"/>
      <c r="T23" s="266"/>
      <c r="Y23" s="221"/>
    </row>
    <row r="24" spans="1:25" ht="15.75">
      <c r="A24" s="115"/>
      <c r="B24" s="133"/>
      <c r="C24" s="134"/>
      <c r="D24" s="348"/>
      <c r="E24" s="349"/>
      <c r="F24" s="349"/>
      <c r="G24" s="349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1"/>
      <c r="T24" s="266"/>
      <c r="Y24" s="221"/>
    </row>
    <row r="25" spans="1:25" ht="15.75">
      <c r="A25" s="115" t="s">
        <v>275</v>
      </c>
      <c r="B25" s="133"/>
      <c r="C25" s="318" t="s">
        <v>64</v>
      </c>
      <c r="D25" s="350">
        <v>6503</v>
      </c>
      <c r="E25" s="350">
        <v>11354</v>
      </c>
      <c r="F25" s="350">
        <v>17989</v>
      </c>
      <c r="G25" s="350">
        <v>15246</v>
      </c>
      <c r="H25" s="350">
        <v>7361</v>
      </c>
      <c r="I25" s="350">
        <v>28140</v>
      </c>
      <c r="J25" s="350">
        <v>21217</v>
      </c>
      <c r="K25" s="350">
        <v>24572</v>
      </c>
      <c r="L25" s="350">
        <v>13979</v>
      </c>
      <c r="M25" s="350">
        <v>16801</v>
      </c>
      <c r="N25" s="350">
        <v>16731</v>
      </c>
      <c r="O25" s="350">
        <v>43347</v>
      </c>
      <c r="P25" s="350">
        <v>22490</v>
      </c>
      <c r="Q25" s="350">
        <v>-13607</v>
      </c>
      <c r="R25" s="350">
        <v>-18892</v>
      </c>
      <c r="S25" s="341"/>
      <c r="T25" s="266"/>
      <c r="Y25" s="221"/>
    </row>
    <row r="26" spans="1:25" ht="15.75">
      <c r="A26" s="115" t="s">
        <v>276</v>
      </c>
      <c r="B26" s="133"/>
      <c r="C26" s="322" t="s">
        <v>633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-1</v>
      </c>
      <c r="K26" s="347">
        <v>-13</v>
      </c>
      <c r="L26" s="347">
        <v>-1</v>
      </c>
      <c r="M26" s="347">
        <v>1</v>
      </c>
      <c r="N26" s="347">
        <v>-4</v>
      </c>
      <c r="O26" s="347">
        <v>-2</v>
      </c>
      <c r="P26" s="347">
        <v>7</v>
      </c>
      <c r="Q26" s="347">
        <v>-8</v>
      </c>
      <c r="R26" s="347">
        <v>-9</v>
      </c>
      <c r="S26" s="342"/>
      <c r="T26" s="266"/>
      <c r="Y26" s="221"/>
    </row>
    <row r="27" spans="1:25" ht="15.75">
      <c r="A27" s="115"/>
      <c r="B27" s="133"/>
      <c r="C27" s="322" t="s">
        <v>634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>
        <v>8262</v>
      </c>
      <c r="Q27" s="347">
        <v>-458</v>
      </c>
      <c r="R27" s="347">
        <v>2920</v>
      </c>
      <c r="S27" s="342"/>
      <c r="T27" s="266"/>
      <c r="Y27" s="221"/>
    </row>
    <row r="28" spans="1:25" ht="15.75">
      <c r="A28" s="115"/>
      <c r="B28" s="133"/>
      <c r="C28" s="322" t="s">
        <v>635</v>
      </c>
      <c r="D28" s="347">
        <v>6503</v>
      </c>
      <c r="E28" s="347">
        <v>11354</v>
      </c>
      <c r="F28" s="347">
        <v>17989</v>
      </c>
      <c r="G28" s="347">
        <v>15246</v>
      </c>
      <c r="H28" s="347">
        <v>7361</v>
      </c>
      <c r="I28" s="347">
        <v>28140</v>
      </c>
      <c r="J28" s="347">
        <v>21218</v>
      </c>
      <c r="K28" s="347">
        <v>24585</v>
      </c>
      <c r="L28" s="347">
        <v>13980</v>
      </c>
      <c r="M28" s="347">
        <v>16800</v>
      </c>
      <c r="N28" s="347">
        <v>16735</v>
      </c>
      <c r="O28" s="347">
        <v>43349</v>
      </c>
      <c r="P28" s="347">
        <v>14221</v>
      </c>
      <c r="Q28" s="347">
        <v>-10810</v>
      </c>
      <c r="R28" s="347">
        <v>-20060</v>
      </c>
      <c r="S28" s="342"/>
      <c r="T28" s="266"/>
      <c r="Y28" s="221"/>
    </row>
    <row r="29" spans="1:25" ht="15.75">
      <c r="A29" s="115" t="s">
        <v>277</v>
      </c>
      <c r="B29" s="133"/>
      <c r="C29" s="322" t="s">
        <v>587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>
        <v>-2331</v>
      </c>
      <c r="R29" s="347">
        <v>-1743</v>
      </c>
      <c r="S29" s="342"/>
      <c r="T29" s="266"/>
      <c r="Y29" s="221"/>
    </row>
    <row r="30" spans="1:25" ht="15.75">
      <c r="A30" s="115" t="s">
        <v>278</v>
      </c>
      <c r="B30" s="61"/>
      <c r="C30" s="318" t="s">
        <v>63</v>
      </c>
      <c r="D30" s="350">
        <v>-6354</v>
      </c>
      <c r="E30" s="350">
        <v>-4991</v>
      </c>
      <c r="F30" s="350">
        <v>-2093</v>
      </c>
      <c r="G30" s="350">
        <v>-16089</v>
      </c>
      <c r="H30" s="350">
        <v>-6600</v>
      </c>
      <c r="I30" s="350">
        <v>5454</v>
      </c>
      <c r="J30" s="350">
        <v>-1721</v>
      </c>
      <c r="K30" s="350">
        <v>-4357</v>
      </c>
      <c r="L30" s="350">
        <v>-7013</v>
      </c>
      <c r="M30" s="350">
        <v>-4254</v>
      </c>
      <c r="N30" s="350">
        <v>-10288</v>
      </c>
      <c r="O30" s="350">
        <v>-5384</v>
      </c>
      <c r="P30" s="350">
        <v>-4611</v>
      </c>
      <c r="Q30" s="350">
        <v>105</v>
      </c>
      <c r="R30" s="350">
        <v>-1725</v>
      </c>
      <c r="S30" s="341"/>
      <c r="T30" s="266"/>
      <c r="Y30" s="221"/>
    </row>
    <row r="31" spans="1:25" ht="15.75">
      <c r="A31" s="115" t="s">
        <v>279</v>
      </c>
      <c r="B31" s="61"/>
      <c r="C31" s="322" t="s">
        <v>636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>
        <v>-70</v>
      </c>
      <c r="R31" s="347">
        <v>-715</v>
      </c>
      <c r="S31" s="342"/>
      <c r="T31" s="266"/>
      <c r="Y31" s="221"/>
    </row>
    <row r="32" spans="1:25" ht="15.75">
      <c r="A32" s="115" t="s">
        <v>280</v>
      </c>
      <c r="B32" s="61"/>
      <c r="C32" s="322" t="s">
        <v>637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>
        <v>175</v>
      </c>
      <c r="R32" s="347">
        <v>-1010</v>
      </c>
      <c r="S32" s="342"/>
      <c r="T32" s="266"/>
      <c r="Y32" s="221"/>
    </row>
    <row r="33" spans="1:25" ht="15.75">
      <c r="A33" s="115"/>
      <c r="B33" s="133"/>
      <c r="C33" s="134"/>
      <c r="D33" s="348"/>
      <c r="E33" s="349"/>
      <c r="F33" s="349"/>
      <c r="G33" s="349"/>
      <c r="H33" s="348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1"/>
      <c r="T33" s="266"/>
      <c r="Y33" s="221"/>
    </row>
    <row r="34" spans="1:25" ht="15.75">
      <c r="A34" s="115" t="s">
        <v>501</v>
      </c>
      <c r="B34" s="133"/>
      <c r="C34" s="318" t="s">
        <v>121</v>
      </c>
      <c r="D34" s="350" t="s">
        <v>575</v>
      </c>
      <c r="E34" s="350" t="s">
        <v>575</v>
      </c>
      <c r="F34" s="350" t="s">
        <v>575</v>
      </c>
      <c r="G34" s="350" t="s">
        <v>575</v>
      </c>
      <c r="H34" s="350" t="s">
        <v>575</v>
      </c>
      <c r="I34" s="350" t="s">
        <v>575</v>
      </c>
      <c r="J34" s="350" t="s">
        <v>575</v>
      </c>
      <c r="K34" s="350" t="s">
        <v>575</v>
      </c>
      <c r="L34" s="350" t="s">
        <v>575</v>
      </c>
      <c r="M34" s="350" t="s">
        <v>575</v>
      </c>
      <c r="N34" s="350" t="s">
        <v>575</v>
      </c>
      <c r="O34" s="350" t="s">
        <v>575</v>
      </c>
      <c r="P34" s="350" t="s">
        <v>575</v>
      </c>
      <c r="Q34" s="350" t="s">
        <v>575</v>
      </c>
      <c r="R34" s="350" t="s">
        <v>575</v>
      </c>
      <c r="S34" s="341"/>
      <c r="T34" s="266"/>
      <c r="Y34" s="221"/>
    </row>
    <row r="35" spans="1:25" ht="15.75">
      <c r="A35" s="115" t="s">
        <v>425</v>
      </c>
      <c r="B35" s="61"/>
      <c r="C35" s="318" t="s">
        <v>493</v>
      </c>
      <c r="D35" s="350" t="s">
        <v>575</v>
      </c>
      <c r="E35" s="350" t="s">
        <v>575</v>
      </c>
      <c r="F35" s="350" t="s">
        <v>575</v>
      </c>
      <c r="G35" s="350" t="s">
        <v>575</v>
      </c>
      <c r="H35" s="350" t="s">
        <v>575</v>
      </c>
      <c r="I35" s="350" t="s">
        <v>575</v>
      </c>
      <c r="J35" s="350" t="s">
        <v>575</v>
      </c>
      <c r="K35" s="350" t="s">
        <v>575</v>
      </c>
      <c r="L35" s="350" t="s">
        <v>575</v>
      </c>
      <c r="M35" s="350" t="s">
        <v>575</v>
      </c>
      <c r="N35" s="350" t="s">
        <v>575</v>
      </c>
      <c r="O35" s="350" t="s">
        <v>575</v>
      </c>
      <c r="P35" s="350" t="s">
        <v>575</v>
      </c>
      <c r="Q35" s="350" t="s">
        <v>575</v>
      </c>
      <c r="R35" s="350" t="s">
        <v>575</v>
      </c>
      <c r="S35" s="341"/>
      <c r="T35" s="266"/>
      <c r="Y35" s="221"/>
    </row>
    <row r="36" spans="1:25" ht="15.75">
      <c r="A36" s="115" t="s">
        <v>426</v>
      </c>
      <c r="B36" s="133"/>
      <c r="C36" s="322" t="s">
        <v>102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2"/>
      <c r="T36" s="266"/>
      <c r="Y36" s="221"/>
    </row>
    <row r="37" spans="1:25" ht="15.75">
      <c r="A37" s="115" t="s">
        <v>427</v>
      </c>
      <c r="B37" s="133"/>
      <c r="C37" s="322" t="s">
        <v>103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2"/>
      <c r="T37" s="266"/>
      <c r="Y37" s="221"/>
    </row>
    <row r="38" spans="1:25" ht="15.75">
      <c r="A38" s="115"/>
      <c r="B38" s="135"/>
      <c r="C38" s="134"/>
      <c r="D38" s="348"/>
      <c r="E38" s="349"/>
      <c r="F38" s="349"/>
      <c r="G38" s="349"/>
      <c r="H38" s="348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1"/>
      <c r="T38" s="266"/>
      <c r="Y38" s="221"/>
    </row>
    <row r="39" spans="1:25" ht="15.75">
      <c r="A39" s="115" t="s">
        <v>281</v>
      </c>
      <c r="B39" s="61"/>
      <c r="C39" s="318" t="s">
        <v>65</v>
      </c>
      <c r="D39" s="350">
        <v>41584</v>
      </c>
      <c r="E39" s="350">
        <v>104730</v>
      </c>
      <c r="F39" s="350">
        <v>53616</v>
      </c>
      <c r="G39" s="350">
        <v>54470</v>
      </c>
      <c r="H39" s="350">
        <v>90775</v>
      </c>
      <c r="I39" s="350">
        <v>42905</v>
      </c>
      <c r="J39" s="350">
        <v>80113</v>
      </c>
      <c r="K39" s="350">
        <v>28811</v>
      </c>
      <c r="L39" s="350">
        <v>99389</v>
      </c>
      <c r="M39" s="350">
        <v>348968</v>
      </c>
      <c r="N39" s="350">
        <v>423903</v>
      </c>
      <c r="O39" s="350">
        <v>468806</v>
      </c>
      <c r="P39" s="350">
        <v>130793</v>
      </c>
      <c r="Q39" s="350">
        <v>0</v>
      </c>
      <c r="R39" s="350">
        <v>67360</v>
      </c>
      <c r="S39" s="341"/>
      <c r="T39" s="266"/>
      <c r="Y39" s="221"/>
    </row>
    <row r="40" spans="1:25" ht="15.75">
      <c r="A40" s="115" t="s">
        <v>282</v>
      </c>
      <c r="B40" s="61"/>
      <c r="C40" s="322" t="s">
        <v>638</v>
      </c>
      <c r="D40" s="347">
        <v>41584</v>
      </c>
      <c r="E40" s="347">
        <v>104730</v>
      </c>
      <c r="F40" s="347">
        <v>53616</v>
      </c>
      <c r="G40" s="347">
        <v>54470</v>
      </c>
      <c r="H40" s="347">
        <v>90775</v>
      </c>
      <c r="I40" s="347">
        <v>42905</v>
      </c>
      <c r="J40" s="347">
        <v>80113</v>
      </c>
      <c r="K40" s="347">
        <v>28811</v>
      </c>
      <c r="L40" s="347">
        <v>99389</v>
      </c>
      <c r="M40" s="347">
        <v>348968</v>
      </c>
      <c r="N40" s="347">
        <v>423903</v>
      </c>
      <c r="O40" s="347">
        <v>468806</v>
      </c>
      <c r="P40" s="347">
        <v>130793</v>
      </c>
      <c r="Q40" s="347">
        <v>0</v>
      </c>
      <c r="R40" s="347">
        <v>67360</v>
      </c>
      <c r="S40" s="342"/>
      <c r="T40" s="266"/>
      <c r="Y40" s="221"/>
    </row>
    <row r="41" spans="1:25" ht="15.75">
      <c r="A41" s="115" t="s">
        <v>283</v>
      </c>
      <c r="B41" s="61"/>
      <c r="C41" s="322" t="s">
        <v>103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>
        <v>0</v>
      </c>
      <c r="R41" s="347">
        <v>0</v>
      </c>
      <c r="S41" s="342"/>
      <c r="T41" s="266"/>
      <c r="Y41" s="221"/>
    </row>
    <row r="42" spans="1:25" ht="15.75">
      <c r="A42" s="115" t="s">
        <v>284</v>
      </c>
      <c r="B42" s="61"/>
      <c r="C42" s="322" t="s">
        <v>104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>
        <v>0</v>
      </c>
      <c r="R42" s="347"/>
      <c r="S42" s="342"/>
      <c r="T42" s="266"/>
      <c r="Y42" s="221"/>
    </row>
    <row r="43" spans="1:25" ht="16.5" thickBot="1">
      <c r="A43" s="99"/>
      <c r="B43" s="133"/>
      <c r="C43" s="134"/>
      <c r="D43" s="352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144"/>
      <c r="T43" s="266"/>
      <c r="Y43" s="221"/>
    </row>
    <row r="44" spans="1:25" ht="17.25" thickBot="1" thickTop="1">
      <c r="A44" s="115" t="s">
        <v>285</v>
      </c>
      <c r="B44" s="115"/>
      <c r="C44" s="116" t="s">
        <v>61</v>
      </c>
      <c r="D44" s="354">
        <v>114</v>
      </c>
      <c r="E44" s="354">
        <v>41592</v>
      </c>
      <c r="F44" s="354">
        <v>8720</v>
      </c>
      <c r="G44" s="354">
        <v>-35422</v>
      </c>
      <c r="H44" s="354">
        <v>-18781</v>
      </c>
      <c r="I44" s="354">
        <v>-14537.002999999924</v>
      </c>
      <c r="J44" s="354">
        <v>70489.00000000003</v>
      </c>
      <c r="K44" s="354">
        <v>-51352</v>
      </c>
      <c r="L44" s="354">
        <v>-241855</v>
      </c>
      <c r="M44" s="354">
        <v>-61672</v>
      </c>
      <c r="N44" s="354">
        <v>-37323</v>
      </c>
      <c r="O44" s="354">
        <v>376953</v>
      </c>
      <c r="P44" s="354">
        <v>177173</v>
      </c>
      <c r="Q44" s="354">
        <v>-80496</v>
      </c>
      <c r="R44" s="376">
        <v>-109919</v>
      </c>
      <c r="S44" s="145"/>
      <c r="T44" s="265"/>
      <c r="Y44" s="221"/>
    </row>
    <row r="45" spans="1:21" ht="16.5" thickTop="1">
      <c r="A45" s="99"/>
      <c r="B45" s="61"/>
      <c r="C45" s="51" t="s">
        <v>42</v>
      </c>
      <c r="D45" s="289"/>
      <c r="E45" s="289"/>
      <c r="F45" s="289"/>
      <c r="G45" s="289"/>
      <c r="H45" s="289"/>
      <c r="I45" s="289"/>
      <c r="J45" s="289"/>
      <c r="K45" s="234"/>
      <c r="L45" s="234"/>
      <c r="M45" s="234"/>
      <c r="N45" s="251"/>
      <c r="O45" s="251"/>
      <c r="P45" s="251"/>
      <c r="Q45" s="251"/>
      <c r="R45" s="251"/>
      <c r="S45" s="234"/>
      <c r="T45" s="266"/>
      <c r="U45" s="221"/>
    </row>
    <row r="46" spans="1:21" ht="9" customHeight="1">
      <c r="A46" s="99"/>
      <c r="B46" s="61"/>
      <c r="C46" s="52"/>
      <c r="D46" s="290"/>
      <c r="E46" s="290"/>
      <c r="F46" s="290"/>
      <c r="G46" s="290"/>
      <c r="H46" s="290"/>
      <c r="I46" s="290"/>
      <c r="J46" s="290"/>
      <c r="K46" s="234"/>
      <c r="L46" s="234"/>
      <c r="M46" s="234"/>
      <c r="N46" s="234"/>
      <c r="O46" s="234"/>
      <c r="P46" s="234"/>
      <c r="Q46" s="234"/>
      <c r="R46" s="234"/>
      <c r="S46" s="234"/>
      <c r="T46" s="266"/>
      <c r="U46" s="221"/>
    </row>
    <row r="47" spans="1:21" s="270" customFormat="1" ht="15.75">
      <c r="A47" s="99"/>
      <c r="B47" s="61"/>
      <c r="C47" s="154" t="s">
        <v>135</v>
      </c>
      <c r="D47" s="221"/>
      <c r="E47" s="221"/>
      <c r="F47" s="221"/>
      <c r="G47" s="221"/>
      <c r="H47" s="221"/>
      <c r="I47" s="221"/>
      <c r="J47" s="221"/>
      <c r="K47" s="234"/>
      <c r="L47" s="234"/>
      <c r="M47" s="234"/>
      <c r="N47" s="234"/>
      <c r="O47" s="234"/>
      <c r="P47" s="234"/>
      <c r="Q47" s="234"/>
      <c r="R47" s="234"/>
      <c r="S47" s="234"/>
      <c r="T47" s="266"/>
      <c r="U47" s="221"/>
    </row>
    <row r="48" spans="1:21" ht="15.75">
      <c r="A48" s="99"/>
      <c r="B48" s="61"/>
      <c r="C48" s="49" t="s">
        <v>138</v>
      </c>
      <c r="D48" s="221"/>
      <c r="E48" s="221"/>
      <c r="F48" s="221"/>
      <c r="G48" s="221"/>
      <c r="H48" s="221"/>
      <c r="I48" s="221"/>
      <c r="J48" s="221"/>
      <c r="K48" s="234"/>
      <c r="L48" s="234"/>
      <c r="M48" s="234"/>
      <c r="N48" s="234"/>
      <c r="O48" s="234"/>
      <c r="P48" s="234"/>
      <c r="Q48" s="234"/>
      <c r="R48" s="234"/>
      <c r="S48" s="234"/>
      <c r="T48" s="266"/>
      <c r="U48" s="221"/>
    </row>
    <row r="49" spans="1:22" ht="12" customHeight="1" thickBot="1">
      <c r="A49" s="108"/>
      <c r="B49" s="126"/>
      <c r="C49" s="5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3"/>
      <c r="V49" s="221"/>
    </row>
    <row r="50" spans="1:22" ht="16.5" thickTop="1">
      <c r="A50" s="111"/>
      <c r="B50" s="112"/>
      <c r="C50" s="54"/>
      <c r="V50" s="221"/>
    </row>
    <row r="51" spans="1:3" ht="15">
      <c r="A51" s="111"/>
      <c r="B51" s="24"/>
      <c r="C51" s="54"/>
    </row>
    <row r="52" spans="1:20" ht="15" customHeight="1">
      <c r="A52" s="111"/>
      <c r="B52" s="207" t="s">
        <v>187</v>
      </c>
      <c r="C52" s="200"/>
      <c r="D52" s="442" t="str">
        <f>IF(COUNTA(D8:R8,D11:R15,D19:R19,D23:R23,D25:R25,D30:R30,D34:R35,D39:R39,D44:R44)/210*100=100,"OK - Table 2D is fully completed","WARNING - Table 2D is not fully completed, please fill in figure, L, M or 0")</f>
        <v>OK - Table 2D is fully completed</v>
      </c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277"/>
      <c r="T52" s="230"/>
    </row>
    <row r="53" spans="1:20" ht="15.75">
      <c r="A53" s="111"/>
      <c r="B53" s="189" t="s">
        <v>188</v>
      </c>
      <c r="C53" s="110"/>
      <c r="D53" s="203"/>
      <c r="E53" s="203"/>
      <c r="F53" s="203"/>
      <c r="G53" s="203"/>
      <c r="H53" s="203"/>
      <c r="I53" s="203"/>
      <c r="J53" s="203"/>
      <c r="K53" s="82"/>
      <c r="L53" s="82"/>
      <c r="M53" s="82"/>
      <c r="N53" s="82"/>
      <c r="O53" s="82"/>
      <c r="P53" s="82"/>
      <c r="Q53" s="82"/>
      <c r="R53" s="82"/>
      <c r="S53" s="245"/>
      <c r="T53" s="231"/>
    </row>
    <row r="54" spans="1:20" ht="23.25">
      <c r="A54" s="111"/>
      <c r="B54" s="201"/>
      <c r="C54" s="202" t="s">
        <v>560</v>
      </c>
      <c r="D54" s="346">
        <f>IF(D44="M",0,D44)-IF(D8="M",0,D8)-IF(D11="M",0,D11)-IF(D19="M",0,D19)-IF(D23="M",0,D23)-IF(D25="M",0,D25)-IF(D30="M",0,D30)-IF(D34="M",0,D34)-IF(D35="M",0,D35)-IF(D39="M",0,D39)</f>
        <v>0</v>
      </c>
      <c r="E54" s="346">
        <f>IF(E44="M",0,E44)-IF(E8="M",0,E8)-IF(E11="M",0,E11)-IF(E19="M",0,E19)-IF(E23="M",0,E23)-IF(E25="M",0,E25)-IF(E30="M",0,E30)-IF(E34="M",0,E34)-IF(E35="M",0,E35)-IF(E39="M",0,E39)</f>
        <v>0</v>
      </c>
      <c r="F54" s="346">
        <f>IF(F44="M",0,F44)-IF(F8="M",0,F8)-IF(F11="M",0,F11)-IF(F19="M",0,F19)-IF(F23="M",0,F23)-IF(F25="M",0,F25)-IF(F30="M",0,F30)-IF(F34="M",0,F34)-IF(F35="M",0,F35)-IF(F39="M",0,F39)</f>
        <v>0</v>
      </c>
      <c r="G54" s="346">
        <f>IF(G44="M",0,G44)-IF(G8="M",0,G8)-IF(G11="M",0,G11)-IF(G19="M",0,G19)-IF(G23="M",0,G23)-IF(G25="M",0,G25)-IF(G30="M",0,G30)-IF(G34="M",0,G34)-IF(G35="M",0,G35)-IF(G39="M",0,G39)</f>
        <v>0</v>
      </c>
      <c r="H54" s="346">
        <f>IF(H44="M",0,H44)-IF(H8="M",0,H8)-IF(H11="M",0,H11)-IF(H19="M",0,H19)-IF(H23="M",0,H23)-IF(H25="M",0,H25)-IF(H30="M",0,H30)-IF(H34="M",0,H34)-IF(H35="M",0,H35)-IF(H39="M",0,H39)</f>
        <v>0</v>
      </c>
      <c r="I54" s="346">
        <f>IF(I44="M",0,I44)-IF(I8="M",0,I8)-IF(I11="M",0,I11)-IF(I19="M",0,I19)-IF(I23="M",0,I23)-IF(I25="M",0,I25)-IF(I30="M",0,I30)-IF(I34="M",0,I34)-IF(I35="M",0,I35)-IF(I39="M",0,I39)</f>
        <v>0</v>
      </c>
      <c r="J54" s="346">
        <f aca="true" t="shared" si="0" ref="J54:R54">IF(J44="M",0,J44)-IF(J8="M",0,J8)-IF(J11="M",0,J11)-IF(J19="M",0,J19)-IF(J23="M",0,J23)-IF(J25="M",0,J25)-IF(J30="M",0,J30)-IF(J34="M",0,J34)-IF(J35="M",0,J35)-IF(J39="M",0,J39)</f>
        <v>0</v>
      </c>
      <c r="K54" s="346">
        <f t="shared" si="0"/>
        <v>0</v>
      </c>
      <c r="L54" s="346">
        <f t="shared" si="0"/>
        <v>0</v>
      </c>
      <c r="M54" s="346">
        <f t="shared" si="0"/>
        <v>0</v>
      </c>
      <c r="N54" s="346">
        <f t="shared" si="0"/>
        <v>0</v>
      </c>
      <c r="O54" s="346">
        <f t="shared" si="0"/>
        <v>0</v>
      </c>
      <c r="P54" s="346">
        <f t="shared" si="0"/>
        <v>0</v>
      </c>
      <c r="Q54" s="346">
        <f t="shared" si="0"/>
        <v>0</v>
      </c>
      <c r="R54" s="346">
        <f t="shared" si="0"/>
        <v>0</v>
      </c>
      <c r="S54" s="245"/>
      <c r="T54" s="231"/>
    </row>
    <row r="55" spans="1:20" ht="15.75">
      <c r="A55" s="111"/>
      <c r="B55" s="201"/>
      <c r="C55" s="202" t="s">
        <v>507</v>
      </c>
      <c r="D55" s="346">
        <f>IF(D11="M",0,D11)-IF(D12="M",0,D12)-IF(D13="M",0,D13)-IF(D14="M",0,D14)</f>
        <v>0</v>
      </c>
      <c r="E55" s="346">
        <f>IF(E11="M",0,E11)-IF(E12="M",0,E12)-IF(E13="M",0,E13)-IF(E14="M",0,E14)</f>
        <v>0</v>
      </c>
      <c r="F55" s="346">
        <f>IF(F11="M",0,F11)-IF(F12="M",0,F12)-IF(F13="M",0,F13)-IF(F14="M",0,F14)</f>
        <v>0</v>
      </c>
      <c r="G55" s="346">
        <f>IF(G11="M",0,G11)-IF(G12="M",0,G12)-IF(G13="M",0,G13)-IF(G14="M",0,G14)</f>
        <v>0</v>
      </c>
      <c r="H55" s="346">
        <f>IF(H11="M",0,H11)-IF(H12="M",0,H12)-IF(H13="M",0,H13)-IF(H14="M",0,H14)</f>
        <v>0</v>
      </c>
      <c r="I55" s="346">
        <f>IF(I11="M",0,I11)-IF(I12="M",0,I12)-IF(I13="M",0,I13)-IF(I14="M",0,I14)</f>
        <v>0</v>
      </c>
      <c r="J55" s="346">
        <f aca="true" t="shared" si="1" ref="J55:R55">IF(J11="M",0,J11)-IF(J12="M",0,J12)-IF(J13="M",0,J13)-IF(J14="M",0,J14)</f>
        <v>0</v>
      </c>
      <c r="K55" s="346">
        <f t="shared" si="1"/>
        <v>0</v>
      </c>
      <c r="L55" s="346">
        <f t="shared" si="1"/>
        <v>0</v>
      </c>
      <c r="M55" s="346">
        <f t="shared" si="1"/>
        <v>0</v>
      </c>
      <c r="N55" s="346">
        <f t="shared" si="1"/>
        <v>0</v>
      </c>
      <c r="O55" s="346">
        <f t="shared" si="1"/>
        <v>0</v>
      </c>
      <c r="P55" s="346">
        <f t="shared" si="1"/>
        <v>0</v>
      </c>
      <c r="Q55" s="346">
        <f t="shared" si="1"/>
        <v>0</v>
      </c>
      <c r="R55" s="346">
        <f t="shared" si="1"/>
        <v>0</v>
      </c>
      <c r="S55" s="245"/>
      <c r="T55" s="231"/>
    </row>
    <row r="56" spans="1:20" ht="15.75">
      <c r="A56" s="111"/>
      <c r="B56" s="201"/>
      <c r="C56" s="202" t="s">
        <v>508</v>
      </c>
      <c r="D56" s="346">
        <f>D39-SUM(D40:D43)</f>
        <v>0</v>
      </c>
      <c r="E56" s="346">
        <f>E39-SUM(E40:E43)</f>
        <v>0</v>
      </c>
      <c r="F56" s="346">
        <f>F39-SUM(F40:F43)</f>
        <v>0</v>
      </c>
      <c r="G56" s="346">
        <f>G39-SUM(G40:G43)</f>
        <v>0</v>
      </c>
      <c r="H56" s="346">
        <f>H39-SUM(H40:H43)</f>
        <v>0</v>
      </c>
      <c r="I56" s="346">
        <f>I39-SUM(I40:I43)</f>
        <v>0</v>
      </c>
      <c r="J56" s="346">
        <f aca="true" t="shared" si="2" ref="J56:R56">J39-SUM(J40:J43)</f>
        <v>0</v>
      </c>
      <c r="K56" s="346">
        <f t="shared" si="2"/>
        <v>0</v>
      </c>
      <c r="L56" s="346">
        <f t="shared" si="2"/>
        <v>0</v>
      </c>
      <c r="M56" s="346">
        <f t="shared" si="2"/>
        <v>0</v>
      </c>
      <c r="N56" s="346">
        <f t="shared" si="2"/>
        <v>0</v>
      </c>
      <c r="O56" s="346">
        <f t="shared" si="2"/>
        <v>0</v>
      </c>
      <c r="P56" s="346">
        <f t="shared" si="2"/>
        <v>0</v>
      </c>
      <c r="Q56" s="346">
        <f t="shared" si="2"/>
        <v>0</v>
      </c>
      <c r="R56" s="346">
        <f t="shared" si="2"/>
        <v>0</v>
      </c>
      <c r="S56" s="245"/>
      <c r="T56" s="231"/>
    </row>
    <row r="57" spans="1:20" ht="15.75">
      <c r="A57" s="111"/>
      <c r="B57" s="204" t="s">
        <v>463</v>
      </c>
      <c r="C57" s="202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245"/>
      <c r="T57" s="231"/>
    </row>
    <row r="58" spans="1:20" ht="15.75">
      <c r="A58" s="37"/>
      <c r="B58" s="205"/>
      <c r="C58" s="206" t="s">
        <v>509</v>
      </c>
      <c r="D58" s="345">
        <f>IF('Table 1'!E14="M",0,'Table 1'!E14)-IF('Table 2D'!D44="M",0,'Table 2D'!D44)</f>
        <v>0</v>
      </c>
      <c r="E58" s="345">
        <f>IF('Table 1'!F14="M",0,'Table 1'!F14)-IF('Table 2D'!E44="M",0,'Table 2D'!E44)</f>
        <v>0</v>
      </c>
      <c r="F58" s="345">
        <f>IF('Table 1'!G14="M",0,'Table 1'!G14)-IF('Table 2D'!F44="M",0,'Table 2D'!F44)</f>
        <v>0</v>
      </c>
      <c r="G58" s="345">
        <f>IF('Table 1'!H14="M",0,'Table 1'!H14)-IF('Table 2D'!G44="M",0,'Table 2D'!G44)</f>
        <v>0</v>
      </c>
      <c r="H58" s="345">
        <f>IF('Table 1'!I14="M",0,'Table 1'!I14)-IF('Table 2D'!H44="M",0,'Table 2D'!H44)</f>
        <v>0</v>
      </c>
      <c r="I58" s="345">
        <f>IF('Table 1'!J14="M",0,'Table 1'!J14)-IF('Table 2D'!I44="M",0,'Table 2D'!I44)</f>
        <v>0</v>
      </c>
      <c r="J58" s="345">
        <f>IF('Table 1'!K14="M",0,'Table 1'!K14)-IF('Table 2D'!J44="M",0,'Table 2D'!J44)</f>
        <v>0</v>
      </c>
      <c r="K58" s="345">
        <f>IF('Table 1'!L14="M",0,'Table 1'!L14)-IF('Table 2D'!K44="M",0,'Table 2D'!K44)</f>
        <v>0</v>
      </c>
      <c r="L58" s="345">
        <f>IF('Table 1'!M14="M",0,'Table 1'!M14)-IF('Table 2D'!L44="M",0,'Table 2D'!L44)</f>
        <v>0</v>
      </c>
      <c r="M58" s="345">
        <f>IF('Table 1'!N14="M",0,'Table 1'!N14)-IF('Table 2D'!M44="M",0,'Table 2D'!M44)</f>
        <v>0</v>
      </c>
      <c r="N58" s="345">
        <f>IF('Table 1'!O14="M",0,'Table 1'!O14)-IF('Table 2D'!N44="M",0,'Table 2D'!N44)</f>
        <v>0</v>
      </c>
      <c r="O58" s="345">
        <f>IF('Table 1'!P14="M",0,'Table 1'!P14)-IF('Table 2D'!O44="M",0,'Table 2D'!O44)</f>
        <v>0</v>
      </c>
      <c r="P58" s="345">
        <f>IF('Table 1'!Q14="M",0,'Table 1'!Q14)-IF('Table 2D'!P44="M",0,'Table 2D'!P44)</f>
        <v>0</v>
      </c>
      <c r="Q58" s="345">
        <f>IF('Table 1'!R14="M",0,'Table 1'!R14)-IF('Table 2D'!Q44="M",0,'Table 2D'!Q44)</f>
        <v>0</v>
      </c>
      <c r="R58" s="345">
        <f>IF('Table 1'!S14="M",0,'Table 1'!S14)-IF('Table 2D'!R44="M",0,'Table 2D'!R44)</f>
        <v>0</v>
      </c>
      <c r="S58" s="279"/>
      <c r="T58" s="280"/>
    </row>
    <row r="59" ht="15">
      <c r="A59" s="278"/>
    </row>
    <row r="60" ht="15">
      <c r="A60" s="278"/>
    </row>
    <row r="61" ht="15">
      <c r="A61" s="278"/>
    </row>
    <row r="62" ht="15">
      <c r="A62" s="283"/>
    </row>
    <row r="63" ht="15">
      <c r="A63" s="283"/>
    </row>
  </sheetData>
  <sheetProtection password="CA3F" sheet="1" objects="1" scenarios="1" formatColumns="0" formatRows="0" insertRows="0" deleteRows="0"/>
  <mergeCells count="2">
    <mergeCell ref="D52:R52"/>
    <mergeCell ref="D4:R4"/>
  </mergeCells>
  <conditionalFormatting sqref="D52:O52 R52">
    <cfRule type="cellIs" priority="3" dxfId="31" operator="notEqual" stopIfTrue="1">
      <formula>"OK - Table 2D is fully completed"</formula>
    </cfRule>
  </conditionalFormatting>
  <conditionalFormatting sqref="P52">
    <cfRule type="cellIs" priority="2" dxfId="31" operator="notEqual" stopIfTrue="1">
      <formula>"OK - Table 2D is fully completed"</formula>
    </cfRule>
  </conditionalFormatting>
  <conditionalFormatting sqref="Q52">
    <cfRule type="cellIs" priority="1" dxfId="31" operator="notEqual" stopIfTrue="1">
      <formula>"OK - Table 2D is fully completed"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R9">
      <formula1>$V$1:$V$4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1"/>
  <sheetViews>
    <sheetView showGridLines="0" defaultGridColor="0" zoomScale="80" zoomScaleNormal="80" zoomScalePageLayoutView="0" colorId="22" workbookViewId="0" topLeftCell="B1">
      <pane xSplit="2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3" sqref="C3"/>
    </sheetView>
  </sheetViews>
  <sheetFormatPr defaultColWidth="9.77734375" defaultRowHeight="15"/>
  <cols>
    <col min="1" max="1" width="16.99609375" style="234" hidden="1" customWidth="1"/>
    <col min="2" max="2" width="4.5546875" style="292" customWidth="1"/>
    <col min="3" max="3" width="60.21484375" style="292" customWidth="1"/>
    <col min="4" max="18" width="12.4453125" style="270" customWidth="1"/>
    <col min="19" max="19" width="61.10546875" style="270" customWidth="1"/>
    <col min="20" max="20" width="5.3359375" style="270" customWidth="1"/>
    <col min="21" max="21" width="0.9921875" style="270" customWidth="1"/>
    <col min="22" max="22" width="0.55078125" style="270" customWidth="1"/>
    <col min="23" max="23" width="9.77734375" style="270" customWidth="1"/>
    <col min="24" max="24" width="40.77734375" style="270" customWidth="1"/>
    <col min="25" max="16384" width="9.77734375" style="270" customWidth="1"/>
  </cols>
  <sheetData>
    <row r="1" spans="1:23" ht="9.75" customHeight="1">
      <c r="A1" s="37"/>
      <c r="B1" s="152"/>
      <c r="C1" s="169"/>
      <c r="D1" s="170"/>
      <c r="E1" s="170"/>
      <c r="F1" s="170"/>
      <c r="G1" s="170"/>
      <c r="H1" s="170"/>
      <c r="I1" s="170"/>
      <c r="J1" s="170"/>
      <c r="K1" s="111"/>
      <c r="L1" s="111"/>
      <c r="M1" s="111"/>
      <c r="N1" s="111"/>
      <c r="O1" s="111"/>
      <c r="P1" s="111"/>
      <c r="Q1" s="111"/>
      <c r="R1" s="111"/>
      <c r="S1" s="283"/>
      <c r="T1" s="283"/>
      <c r="V1" s="221"/>
      <c r="W1" s="429" t="str">
        <f>'Cover page'!$N$1</f>
        <v>Apr.2014</v>
      </c>
    </row>
    <row r="2" spans="1:22" ht="9.75" customHeight="1">
      <c r="A2" s="37"/>
      <c r="B2" s="152"/>
      <c r="C2" s="169"/>
      <c r="D2" s="170"/>
      <c r="E2" s="170"/>
      <c r="F2" s="170"/>
      <c r="G2" s="170"/>
      <c r="H2" s="170"/>
      <c r="I2" s="170"/>
      <c r="J2" s="170"/>
      <c r="K2" s="111"/>
      <c r="L2" s="111"/>
      <c r="M2" s="111"/>
      <c r="N2" s="111"/>
      <c r="O2" s="111"/>
      <c r="P2" s="111"/>
      <c r="Q2" s="111"/>
      <c r="R2" s="111"/>
      <c r="S2" s="283"/>
      <c r="T2" s="283"/>
      <c r="V2" s="221"/>
    </row>
    <row r="3" spans="1:22" ht="18">
      <c r="A3" s="35"/>
      <c r="B3" s="172"/>
      <c r="C3" s="46" t="s">
        <v>77</v>
      </c>
      <c r="D3" s="23"/>
      <c r="E3" s="23"/>
      <c r="F3" s="23"/>
      <c r="G3" s="23"/>
      <c r="H3" s="23"/>
      <c r="I3" s="23"/>
      <c r="J3" s="23"/>
      <c r="K3" s="171"/>
      <c r="L3" s="171"/>
      <c r="M3" s="171"/>
      <c r="N3" s="171"/>
      <c r="O3" s="171"/>
      <c r="P3" s="171"/>
      <c r="Q3" s="171"/>
      <c r="R3" s="171"/>
      <c r="V3" s="221"/>
    </row>
    <row r="4" spans="1:22" ht="16.5" thickBot="1">
      <c r="A4" s="35"/>
      <c r="B4" s="172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V4" s="221"/>
    </row>
    <row r="5" spans="1:22" ht="16.5" thickTop="1">
      <c r="A5" s="113"/>
      <c r="B5" s="164"/>
      <c r="C5" s="48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8"/>
      <c r="R5" s="28"/>
      <c r="S5" s="255"/>
      <c r="T5" s="256"/>
      <c r="V5" s="221"/>
    </row>
    <row r="6" spans="1:20" ht="15.75">
      <c r="A6" s="115"/>
      <c r="B6" s="165"/>
      <c r="C6" s="237" t="str">
        <f>'Cover page'!E13</f>
        <v>Member state: Hungary</v>
      </c>
      <c r="D6" s="437" t="s">
        <v>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258"/>
      <c r="T6" s="266"/>
    </row>
    <row r="7" spans="1:20" ht="15.75">
      <c r="A7" s="115"/>
      <c r="B7" s="165"/>
      <c r="C7" s="238" t="s">
        <v>577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9">
        <f>'Table 1'!R5</f>
        <v>2008</v>
      </c>
      <c r="R7" s="29">
        <f>'Table 1'!S5</f>
        <v>2009</v>
      </c>
      <c r="S7" s="260"/>
      <c r="T7" s="266"/>
    </row>
    <row r="8" spans="1:20" ht="15.75">
      <c r="A8" s="115"/>
      <c r="B8" s="165"/>
      <c r="C8" s="237" t="str">
        <f>'Cover page'!E14</f>
        <v>Date: 09/04/2014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8"/>
      <c r="S8" s="281"/>
      <c r="T8" s="266"/>
    </row>
    <row r="9" spans="1:20" ht="10.5" customHeight="1" thickBot="1">
      <c r="A9" s="115"/>
      <c r="B9" s="165"/>
      <c r="C9" s="5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30"/>
      <c r="S9" s="293"/>
      <c r="T9" s="266"/>
    </row>
    <row r="10" spans="1:20" ht="16.5" customHeight="1" thickBot="1" thickTop="1">
      <c r="A10" s="99" t="s">
        <v>286</v>
      </c>
      <c r="B10" s="168"/>
      <c r="C10" s="116" t="s">
        <v>92</v>
      </c>
      <c r="D10" s="354">
        <v>502140</v>
      </c>
      <c r="E10" s="354">
        <v>311137</v>
      </c>
      <c r="F10" s="354">
        <v>517832</v>
      </c>
      <c r="G10" s="354">
        <v>818587.6090909091</v>
      </c>
      <c r="H10" s="354">
        <v>629177</v>
      </c>
      <c r="I10" s="354">
        <v>398085.0029999999</v>
      </c>
      <c r="J10" s="354">
        <v>619340</v>
      </c>
      <c r="K10" s="354">
        <v>1537499</v>
      </c>
      <c r="L10" s="354">
        <v>1365205</v>
      </c>
      <c r="M10" s="354">
        <v>1337636</v>
      </c>
      <c r="N10" s="354">
        <v>1743972.6153846155</v>
      </c>
      <c r="O10" s="354">
        <v>2225520</v>
      </c>
      <c r="P10" s="354">
        <v>1284795</v>
      </c>
      <c r="Q10" s="354">
        <v>990440</v>
      </c>
      <c r="R10" s="376">
        <v>1187117</v>
      </c>
      <c r="S10" s="145"/>
      <c r="T10" s="266"/>
    </row>
    <row r="11" spans="1:20" ht="6" customHeight="1" thickTop="1">
      <c r="A11" s="99"/>
      <c r="B11" s="165"/>
      <c r="C11" s="355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148"/>
      <c r="T11" s="266"/>
    </row>
    <row r="12" spans="1:20" s="232" customFormat="1" ht="16.5" customHeight="1">
      <c r="A12" s="99" t="s">
        <v>287</v>
      </c>
      <c r="B12" s="117"/>
      <c r="C12" s="323" t="s">
        <v>141</v>
      </c>
      <c r="D12" s="357">
        <f>IF(AND(D13="M",D14="M",D15="M",D22="M",D27="M"),"M",D13+D14+D15+D22+D27)</f>
        <v>373179</v>
      </c>
      <c r="E12" s="357">
        <f>IF(AND(E13="M",E14="M",E15="M",E22="M",E27="M"),"M",E13+E14+E15+E22+E27)</f>
        <v>-109907.00000000001</v>
      </c>
      <c r="F12" s="357">
        <f>IF(AND(F13="M",F14="M",F15="M",F22="M",F27="M"),"M",F13+F14+F15+F22+F27)</f>
        <v>-298400</v>
      </c>
      <c r="G12" s="357">
        <f>IF(AND(G13="M",G14="M",G15="M",G22="M",G27="M"),"M",G13+G14+G15+G22+G27)</f>
        <v>-251024</v>
      </c>
      <c r="H12" s="357">
        <f>IF(AND(H13="M",H14="M",H15="M",H22="M",H27="M"),"M",H13+H14+H15+H22+H27)</f>
        <v>-29473</v>
      </c>
      <c r="I12" s="357">
        <f>IF(AND(I13="M",I14="M",I15="M",I22="M",I27="M"),"M",I13+I14+I15+I22+I27)</f>
        <v>-255743</v>
      </c>
      <c r="J12" s="357">
        <f aca="true" t="shared" si="0" ref="J12:R12">IF(AND(J13="M",J14="M",J15="M",J22="M",J27="M"),"M",J13+J14+J15+J22+J27)</f>
        <v>448550</v>
      </c>
      <c r="K12" s="357">
        <f t="shared" si="0"/>
        <v>-115833.99999999999</v>
      </c>
      <c r="L12" s="357">
        <f t="shared" si="0"/>
        <v>-89834.99999999999</v>
      </c>
      <c r="M12" s="357">
        <f t="shared" si="0"/>
        <v>398938</v>
      </c>
      <c r="N12" s="357">
        <f t="shared" si="0"/>
        <v>-458155.00000000006</v>
      </c>
      <c r="O12" s="357">
        <f t="shared" si="0"/>
        <v>-124918.99999999997</v>
      </c>
      <c r="P12" s="357">
        <f t="shared" si="0"/>
        <v>24203.00000000003</v>
      </c>
      <c r="Q12" s="357">
        <f t="shared" si="0"/>
        <v>1321722</v>
      </c>
      <c r="R12" s="357">
        <f t="shared" si="0"/>
        <v>-122253.00000000012</v>
      </c>
      <c r="S12" s="377"/>
      <c r="T12" s="294"/>
    </row>
    <row r="13" spans="1:20" s="232" customFormat="1" ht="16.5" customHeight="1">
      <c r="A13" s="99" t="s">
        <v>288</v>
      </c>
      <c r="B13" s="166"/>
      <c r="C13" s="324" t="s">
        <v>85</v>
      </c>
      <c r="D13" s="329">
        <v>186475.00000000003</v>
      </c>
      <c r="E13" s="329">
        <v>-163458</v>
      </c>
      <c r="F13" s="329">
        <v>-49228.00000000001</v>
      </c>
      <c r="G13" s="329">
        <v>-143457</v>
      </c>
      <c r="H13" s="329">
        <v>175993</v>
      </c>
      <c r="I13" s="329">
        <v>-105263.99999999999</v>
      </c>
      <c r="J13" s="329">
        <v>248436</v>
      </c>
      <c r="K13" s="329">
        <v>-307478</v>
      </c>
      <c r="L13" s="329">
        <v>21834.000000000004</v>
      </c>
      <c r="M13" s="329">
        <v>225062</v>
      </c>
      <c r="N13" s="329">
        <v>-18622.000000000015</v>
      </c>
      <c r="O13" s="329">
        <v>122529</v>
      </c>
      <c r="P13" s="329">
        <v>152872</v>
      </c>
      <c r="Q13" s="329">
        <v>1585371</v>
      </c>
      <c r="R13" s="329">
        <v>-692043.0000000001</v>
      </c>
      <c r="S13" s="377"/>
      <c r="T13" s="294"/>
    </row>
    <row r="14" spans="1:20" s="232" customFormat="1" ht="16.5" customHeight="1">
      <c r="A14" s="99" t="s">
        <v>289</v>
      </c>
      <c r="B14" s="166"/>
      <c r="C14" s="324" t="s">
        <v>94</v>
      </c>
      <c r="D14" s="329">
        <v>-2700</v>
      </c>
      <c r="E14" s="329">
        <v>0</v>
      </c>
      <c r="F14" s="329">
        <v>9275</v>
      </c>
      <c r="G14" s="329">
        <v>7237.000000000004</v>
      </c>
      <c r="H14" s="329">
        <v>-134003</v>
      </c>
      <c r="I14" s="329">
        <v>-92787</v>
      </c>
      <c r="J14" s="329">
        <v>-47149</v>
      </c>
      <c r="K14" s="329">
        <v>-79351</v>
      </c>
      <c r="L14" s="329">
        <v>977.0000000000001</v>
      </c>
      <c r="M14" s="329">
        <v>-14569</v>
      </c>
      <c r="N14" s="329">
        <v>-18797</v>
      </c>
      <c r="O14" s="329">
        <v>-21393</v>
      </c>
      <c r="P14" s="329">
        <v>-13165</v>
      </c>
      <c r="Q14" s="329">
        <v>-11748.999999999998</v>
      </c>
      <c r="R14" s="329">
        <v>-119515</v>
      </c>
      <c r="S14" s="377"/>
      <c r="T14" s="294"/>
    </row>
    <row r="15" spans="1:20" s="232" customFormat="1" ht="16.5" customHeight="1">
      <c r="A15" s="99" t="s">
        <v>290</v>
      </c>
      <c r="B15" s="166"/>
      <c r="C15" s="324" t="s">
        <v>44</v>
      </c>
      <c r="D15" s="329">
        <v>-12813</v>
      </c>
      <c r="E15" s="329">
        <v>-6805</v>
      </c>
      <c r="F15" s="329">
        <v>55322</v>
      </c>
      <c r="G15" s="329">
        <v>-47560</v>
      </c>
      <c r="H15" s="329">
        <v>-4622.999999999999</v>
      </c>
      <c r="I15" s="329">
        <v>-63007.00000000001</v>
      </c>
      <c r="J15" s="329">
        <v>-14889</v>
      </c>
      <c r="K15" s="329">
        <v>-5392.999999999998</v>
      </c>
      <c r="L15" s="329">
        <v>-40125.99999999999</v>
      </c>
      <c r="M15" s="329">
        <v>88208</v>
      </c>
      <c r="N15" s="329">
        <v>64625</v>
      </c>
      <c r="O15" s="329">
        <v>-8362.000000000002</v>
      </c>
      <c r="P15" s="329">
        <v>-120342.99999999999</v>
      </c>
      <c r="Q15" s="329">
        <v>-102320.00000000001</v>
      </c>
      <c r="R15" s="329">
        <v>538935</v>
      </c>
      <c r="S15" s="377"/>
      <c r="T15" s="294"/>
    </row>
    <row r="16" spans="1:20" s="232" customFormat="1" ht="16.5" customHeight="1">
      <c r="A16" s="99" t="s">
        <v>291</v>
      </c>
      <c r="B16" s="166"/>
      <c r="C16" s="325" t="s">
        <v>130</v>
      </c>
      <c r="D16" s="359">
        <v>20000</v>
      </c>
      <c r="E16" s="360">
        <v>25000</v>
      </c>
      <c r="F16" s="360">
        <v>88000</v>
      </c>
      <c r="G16" s="360">
        <v>35000</v>
      </c>
      <c r="H16" s="360">
        <v>24186.99</v>
      </c>
      <c r="I16" s="360">
        <v>28084.88</v>
      </c>
      <c r="J16" s="360">
        <v>29937</v>
      </c>
      <c r="K16" s="360">
        <v>40642.324361000006</v>
      </c>
      <c r="L16" s="360">
        <v>36123.71335748001</v>
      </c>
      <c r="M16" s="360">
        <v>111700</v>
      </c>
      <c r="N16" s="360">
        <v>168200</v>
      </c>
      <c r="O16" s="360">
        <v>170200</v>
      </c>
      <c r="P16" s="360">
        <v>114600</v>
      </c>
      <c r="Q16" s="360">
        <v>197554</v>
      </c>
      <c r="R16" s="360">
        <v>840672</v>
      </c>
      <c r="S16" s="377"/>
      <c r="T16" s="294"/>
    </row>
    <row r="17" spans="1:20" s="232" customFormat="1" ht="16.5" customHeight="1">
      <c r="A17" s="99" t="s">
        <v>292</v>
      </c>
      <c r="B17" s="166"/>
      <c r="C17" s="325" t="s">
        <v>131</v>
      </c>
      <c r="D17" s="361">
        <v>-32813</v>
      </c>
      <c r="E17" s="362">
        <v>-31805</v>
      </c>
      <c r="F17" s="362">
        <v>-32678</v>
      </c>
      <c r="G17" s="362">
        <v>-82560</v>
      </c>
      <c r="H17" s="362">
        <v>-28809.99</v>
      </c>
      <c r="I17" s="362">
        <v>-91091.88</v>
      </c>
      <c r="J17" s="362">
        <v>-44826</v>
      </c>
      <c r="K17" s="362">
        <v>-46035.324361000006</v>
      </c>
      <c r="L17" s="362">
        <v>-76249.71335748001</v>
      </c>
      <c r="M17" s="362">
        <v>-23492</v>
      </c>
      <c r="N17" s="362">
        <v>-103575</v>
      </c>
      <c r="O17" s="362">
        <v>-178562</v>
      </c>
      <c r="P17" s="362">
        <v>-234943</v>
      </c>
      <c r="Q17" s="362">
        <v>-299874</v>
      </c>
      <c r="R17" s="362">
        <v>-301737</v>
      </c>
      <c r="S17" s="377"/>
      <c r="T17" s="294"/>
    </row>
    <row r="18" spans="1:20" s="232" customFormat="1" ht="16.5" customHeight="1">
      <c r="A18" s="99" t="s">
        <v>408</v>
      </c>
      <c r="B18" s="166"/>
      <c r="C18" s="326" t="s">
        <v>553</v>
      </c>
      <c r="D18" s="329">
        <v>1603.9999999999995</v>
      </c>
      <c r="E18" s="329">
        <v>-1222</v>
      </c>
      <c r="F18" s="329">
        <v>36201</v>
      </c>
      <c r="G18" s="329">
        <v>-35606</v>
      </c>
      <c r="H18" s="329">
        <v>-3555</v>
      </c>
      <c r="I18" s="329">
        <v>9773</v>
      </c>
      <c r="J18" s="329">
        <v>-5050</v>
      </c>
      <c r="K18" s="329">
        <v>4451</v>
      </c>
      <c r="L18" s="329">
        <v>2123.0000000000027</v>
      </c>
      <c r="M18" s="329">
        <v>78798</v>
      </c>
      <c r="N18" s="329">
        <v>-77739</v>
      </c>
      <c r="O18" s="329">
        <v>28063.000000000004</v>
      </c>
      <c r="P18" s="329">
        <v>51636</v>
      </c>
      <c r="Q18" s="329">
        <v>-88543</v>
      </c>
      <c r="R18" s="329">
        <v>11089.999999999989</v>
      </c>
      <c r="S18" s="377"/>
      <c r="T18" s="294"/>
    </row>
    <row r="19" spans="1:20" s="232" customFormat="1" ht="16.5" customHeight="1">
      <c r="A19" s="99" t="s">
        <v>409</v>
      </c>
      <c r="B19" s="166"/>
      <c r="C19" s="326" t="s">
        <v>554</v>
      </c>
      <c r="D19" s="329">
        <v>-14417</v>
      </c>
      <c r="E19" s="329">
        <v>-5583</v>
      </c>
      <c r="F19" s="329">
        <v>19121</v>
      </c>
      <c r="G19" s="329">
        <v>-11954</v>
      </c>
      <c r="H19" s="329">
        <v>-1067.9999999999995</v>
      </c>
      <c r="I19" s="329">
        <v>-72780</v>
      </c>
      <c r="J19" s="329">
        <v>-9839</v>
      </c>
      <c r="K19" s="329">
        <v>-9843.999999999998</v>
      </c>
      <c r="L19" s="329">
        <v>-42248.99999999999</v>
      </c>
      <c r="M19" s="329">
        <v>9410</v>
      </c>
      <c r="N19" s="329">
        <v>142364</v>
      </c>
      <c r="O19" s="329">
        <v>-36425.00000000001</v>
      </c>
      <c r="P19" s="329">
        <v>-171978.99999999997</v>
      </c>
      <c r="Q19" s="329">
        <v>-13777.000000000002</v>
      </c>
      <c r="R19" s="329">
        <v>527844.9999999999</v>
      </c>
      <c r="S19" s="377"/>
      <c r="T19" s="294"/>
    </row>
    <row r="20" spans="1:20" s="232" customFormat="1" ht="16.5" customHeight="1">
      <c r="A20" s="99" t="s">
        <v>410</v>
      </c>
      <c r="B20" s="166"/>
      <c r="C20" s="327" t="s">
        <v>555</v>
      </c>
      <c r="D20" s="363">
        <v>15600</v>
      </c>
      <c r="E20" s="364">
        <v>19500</v>
      </c>
      <c r="F20" s="364">
        <v>47000</v>
      </c>
      <c r="G20" s="364">
        <v>23100</v>
      </c>
      <c r="H20" s="364">
        <v>18000</v>
      </c>
      <c r="I20" s="364">
        <v>14900</v>
      </c>
      <c r="J20" s="364">
        <v>23500</v>
      </c>
      <c r="K20" s="364">
        <v>32035.82</v>
      </c>
      <c r="L20" s="364">
        <v>25758.753</v>
      </c>
      <c r="M20" s="364">
        <v>28947.55</v>
      </c>
      <c r="N20" s="364">
        <v>166304</v>
      </c>
      <c r="O20" s="364">
        <v>135514</v>
      </c>
      <c r="P20" s="364">
        <v>26426</v>
      </c>
      <c r="Q20" s="364">
        <v>26526</v>
      </c>
      <c r="R20" s="364">
        <v>732884</v>
      </c>
      <c r="S20" s="377"/>
      <c r="T20" s="294"/>
    </row>
    <row r="21" spans="1:20" s="232" customFormat="1" ht="16.5" customHeight="1">
      <c r="A21" s="99" t="s">
        <v>411</v>
      </c>
      <c r="B21" s="166"/>
      <c r="C21" s="327" t="s">
        <v>556</v>
      </c>
      <c r="D21" s="365">
        <v>-30017</v>
      </c>
      <c r="E21" s="366">
        <v>-25083</v>
      </c>
      <c r="F21" s="366">
        <v>-27879</v>
      </c>
      <c r="G21" s="366">
        <v>-35054</v>
      </c>
      <c r="H21" s="366">
        <v>-19068</v>
      </c>
      <c r="I21" s="366">
        <v>-87680</v>
      </c>
      <c r="J21" s="366">
        <v>-33339</v>
      </c>
      <c r="K21" s="366">
        <v>-41879.82</v>
      </c>
      <c r="L21" s="366">
        <v>-68007.753</v>
      </c>
      <c r="M21" s="366">
        <v>-19537.55</v>
      </c>
      <c r="N21" s="366">
        <v>-23940</v>
      </c>
      <c r="O21" s="366">
        <v>-171939</v>
      </c>
      <c r="P21" s="366">
        <v>-198404.99999999997</v>
      </c>
      <c r="Q21" s="366">
        <v>-40303</v>
      </c>
      <c r="R21" s="366">
        <v>-205039.00000000012</v>
      </c>
      <c r="S21" s="377"/>
      <c r="T21" s="294"/>
    </row>
    <row r="22" spans="1:20" s="232" customFormat="1" ht="16.5" customHeight="1">
      <c r="A22" s="99" t="s">
        <v>293</v>
      </c>
      <c r="B22" s="166"/>
      <c r="C22" s="324" t="s">
        <v>45</v>
      </c>
      <c r="D22" s="329">
        <v>165458.99999999994</v>
      </c>
      <c r="E22" s="329">
        <v>48045.999999999985</v>
      </c>
      <c r="F22" s="329">
        <v>-427993</v>
      </c>
      <c r="G22" s="329">
        <v>-85808</v>
      </c>
      <c r="H22" s="329">
        <v>-175671</v>
      </c>
      <c r="I22" s="329">
        <v>-25687</v>
      </c>
      <c r="J22" s="329">
        <v>210017</v>
      </c>
      <c r="K22" s="329">
        <v>163362</v>
      </c>
      <c r="L22" s="329">
        <v>-109586</v>
      </c>
      <c r="M22" s="329">
        <v>-109060</v>
      </c>
      <c r="N22" s="329">
        <v>-515897.00000000006</v>
      </c>
      <c r="O22" s="329">
        <v>-288368</v>
      </c>
      <c r="P22" s="329">
        <v>-74083.99999999999</v>
      </c>
      <c r="Q22" s="329">
        <v>-165067</v>
      </c>
      <c r="R22" s="329">
        <v>26556.000000000004</v>
      </c>
      <c r="S22" s="377"/>
      <c r="T22" s="294"/>
    </row>
    <row r="23" spans="1:20" s="232" customFormat="1" ht="16.5" customHeight="1">
      <c r="A23" s="99" t="s">
        <v>415</v>
      </c>
      <c r="B23" s="166"/>
      <c r="C23" s="326" t="s">
        <v>557</v>
      </c>
      <c r="D23" s="329">
        <v>0</v>
      </c>
      <c r="E23" s="329">
        <v>2089</v>
      </c>
      <c r="F23" s="329">
        <v>432.00000000000006</v>
      </c>
      <c r="G23" s="329">
        <v>1798.0000000000002</v>
      </c>
      <c r="H23" s="329">
        <v>1280</v>
      </c>
      <c r="I23" s="329">
        <v>4765</v>
      </c>
      <c r="J23" s="329">
        <v>6966.999999999999</v>
      </c>
      <c r="K23" s="329">
        <v>-181.00000000000094</v>
      </c>
      <c r="L23" s="329">
        <v>-2306</v>
      </c>
      <c r="M23" s="329">
        <v>2852.9999999999995</v>
      </c>
      <c r="N23" s="329">
        <v>-768.0000000000007</v>
      </c>
      <c r="O23" s="329">
        <v>-5512</v>
      </c>
      <c r="P23" s="329">
        <v>3377.9999999999995</v>
      </c>
      <c r="Q23" s="329">
        <v>-3835</v>
      </c>
      <c r="R23" s="329">
        <v>1018.0000000000002</v>
      </c>
      <c r="S23" s="377"/>
      <c r="T23" s="294"/>
    </row>
    <row r="24" spans="1:20" s="232" customFormat="1" ht="16.5" customHeight="1">
      <c r="A24" s="99" t="s">
        <v>412</v>
      </c>
      <c r="B24" s="166"/>
      <c r="C24" s="326" t="s">
        <v>558</v>
      </c>
      <c r="D24" s="329">
        <v>165458.99999999994</v>
      </c>
      <c r="E24" s="329">
        <v>45956.999999999985</v>
      </c>
      <c r="F24" s="329">
        <v>-428425</v>
      </c>
      <c r="G24" s="329">
        <v>-87606</v>
      </c>
      <c r="H24" s="329">
        <v>-176951</v>
      </c>
      <c r="I24" s="329">
        <v>-30452</v>
      </c>
      <c r="J24" s="329">
        <v>203050</v>
      </c>
      <c r="K24" s="329">
        <v>163543</v>
      </c>
      <c r="L24" s="329">
        <v>-107280</v>
      </c>
      <c r="M24" s="329">
        <v>-111913</v>
      </c>
      <c r="N24" s="329">
        <v>-515129.00000000006</v>
      </c>
      <c r="O24" s="329">
        <v>-282856</v>
      </c>
      <c r="P24" s="329">
        <v>-77461.99999999999</v>
      </c>
      <c r="Q24" s="329">
        <v>-161232</v>
      </c>
      <c r="R24" s="329">
        <v>25538.000000000004</v>
      </c>
      <c r="S24" s="377"/>
      <c r="T24" s="294"/>
    </row>
    <row r="25" spans="1:20" s="232" customFormat="1" ht="16.5" customHeight="1">
      <c r="A25" s="99" t="s">
        <v>413</v>
      </c>
      <c r="B25" s="166"/>
      <c r="C25" s="327" t="s">
        <v>555</v>
      </c>
      <c r="D25" s="367">
        <v>265155</v>
      </c>
      <c r="E25" s="368">
        <v>283659</v>
      </c>
      <c r="F25" s="368">
        <v>18100</v>
      </c>
      <c r="G25" s="368">
        <v>56668</v>
      </c>
      <c r="H25" s="368">
        <v>27500</v>
      </c>
      <c r="I25" s="368">
        <v>68447</v>
      </c>
      <c r="J25" s="368">
        <v>293781</v>
      </c>
      <c r="K25" s="368">
        <v>263064</v>
      </c>
      <c r="L25" s="368">
        <v>22400</v>
      </c>
      <c r="M25" s="368">
        <v>24570</v>
      </c>
      <c r="N25" s="368">
        <v>38650</v>
      </c>
      <c r="O25" s="368">
        <v>47076</v>
      </c>
      <c r="P25" s="368">
        <v>33203</v>
      </c>
      <c r="Q25" s="368">
        <v>30744</v>
      </c>
      <c r="R25" s="368">
        <v>47750.5</v>
      </c>
      <c r="S25" s="377"/>
      <c r="T25" s="294"/>
    </row>
    <row r="26" spans="1:20" s="232" customFormat="1" ht="16.5" customHeight="1">
      <c r="A26" s="99" t="s">
        <v>414</v>
      </c>
      <c r="B26" s="166"/>
      <c r="C26" s="327" t="s">
        <v>556</v>
      </c>
      <c r="D26" s="367">
        <v>-99695.99999999997</v>
      </c>
      <c r="E26" s="368">
        <v>-237702</v>
      </c>
      <c r="F26" s="368">
        <v>-446525</v>
      </c>
      <c r="G26" s="368">
        <v>-144274</v>
      </c>
      <c r="H26" s="368">
        <v>-204451</v>
      </c>
      <c r="I26" s="368">
        <v>-98899</v>
      </c>
      <c r="J26" s="368">
        <v>-90731</v>
      </c>
      <c r="K26" s="368">
        <v>-99520.99999999997</v>
      </c>
      <c r="L26" s="368">
        <v>-129680</v>
      </c>
      <c r="M26" s="368">
        <v>-136483</v>
      </c>
      <c r="N26" s="368">
        <v>-553779</v>
      </c>
      <c r="O26" s="368">
        <v>-329932</v>
      </c>
      <c r="P26" s="368">
        <v>-110665</v>
      </c>
      <c r="Q26" s="368">
        <v>-191976</v>
      </c>
      <c r="R26" s="368">
        <v>-22212.5</v>
      </c>
      <c r="S26" s="377"/>
      <c r="T26" s="294"/>
    </row>
    <row r="27" spans="1:20" s="232" customFormat="1" ht="16.5" customHeight="1">
      <c r="A27" s="99" t="s">
        <v>294</v>
      </c>
      <c r="B27" s="166"/>
      <c r="C27" s="324" t="s">
        <v>86</v>
      </c>
      <c r="D27" s="329">
        <v>36757.99999999999</v>
      </c>
      <c r="E27" s="329">
        <v>12310.000000000005</v>
      </c>
      <c r="F27" s="329">
        <v>114224</v>
      </c>
      <c r="G27" s="329">
        <v>18564</v>
      </c>
      <c r="H27" s="329">
        <v>108831</v>
      </c>
      <c r="I27" s="329">
        <v>31002</v>
      </c>
      <c r="J27" s="329">
        <v>52135</v>
      </c>
      <c r="K27" s="329">
        <v>113026.00000000001</v>
      </c>
      <c r="L27" s="329">
        <v>37066</v>
      </c>
      <c r="M27" s="329">
        <v>209297</v>
      </c>
      <c r="N27" s="329">
        <v>30535.999999999996</v>
      </c>
      <c r="O27" s="329">
        <v>70675.00000000003</v>
      </c>
      <c r="P27" s="329">
        <v>78923</v>
      </c>
      <c r="Q27" s="329">
        <v>15487.000000000002</v>
      </c>
      <c r="R27" s="329">
        <v>123814</v>
      </c>
      <c r="S27" s="377"/>
      <c r="T27" s="294"/>
    </row>
    <row r="28" spans="1:20" s="232" customFormat="1" ht="16.5" customHeight="1">
      <c r="A28" s="99"/>
      <c r="B28" s="166"/>
      <c r="C28" s="119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7"/>
      <c r="T28" s="294"/>
    </row>
    <row r="29" spans="1:20" s="232" customFormat="1" ht="16.5" customHeight="1">
      <c r="A29" s="99" t="s">
        <v>295</v>
      </c>
      <c r="B29" s="117"/>
      <c r="C29" s="131" t="s">
        <v>497</v>
      </c>
      <c r="D29" s="358">
        <f>IF(AND(D30="M",D31="M",D33="M",D34="M",D36="M",D38="M",D39="M",D40="M"),"M",SUM(D30:D31)+SUM(D33:D34)+D36+SUM(D38:D40))</f>
        <v>86551</v>
      </c>
      <c r="E29" s="358">
        <f>IF(AND(E30="M",E31="M",E33="M",E34="M",E36="M",E38="M",E39="M",E40="M"),"M",SUM(E30:E31)+SUM(E33:E34)+E36+SUM(E38:E40))</f>
        <v>-56775.99999999977</v>
      </c>
      <c r="F29" s="358">
        <f>IF(AND(F30="M",F31="M",F33="M",F34="M",F36="M",F38="M",F39="M",F40="M"),"M",SUM(F30:F31)+SUM(F33:F34)+F36+SUM(F38:F40))</f>
        <v>175961.99999999936</v>
      </c>
      <c r="G29" s="358">
        <f>IF(AND(G30="M",G31="M",G33="M",G34="M",G36="M",G38="M",G39="M",G40="M"),"M",SUM(G30:G31)+SUM(G33:G34)+G36+SUM(G38:G40))</f>
        <v>162677.00000000081</v>
      </c>
      <c r="H29" s="358">
        <f>IF(AND(H30="M",H31="M",H33="M",H34="M",H36="M",H38="M",H39="M",H40="M"),"M",SUM(H30:H31)+SUM(H33:H34)+H36+SUM(H38:H40))</f>
        <v>149749.99999999965</v>
      </c>
      <c r="I29" s="358">
        <f>IF(AND(I30="M",I31="M",I33="M",I34="M",I36="M",I38="M",I39="M",I40="M"),"M",SUM(I30:I31)+SUM(I33:I34)+I36+SUM(I38:I40))</f>
        <v>230735.00000000023</v>
      </c>
      <c r="J29" s="358">
        <f aca="true" t="shared" si="1" ref="J29:R29">IF(AND(J30="M",J31="M",J33="M",J34="M",J36="M",J38="M",J39="M",J40="M"),"M",SUM(J30:J31)+SUM(J33:J34)+J36+SUM(J38:J40))</f>
        <v>-446870.00000000047</v>
      </c>
      <c r="K29" s="358">
        <f t="shared" si="1"/>
        <v>137298.00000000073</v>
      </c>
      <c r="L29" s="358">
        <f t="shared" si="1"/>
        <v>58457.99999999924</v>
      </c>
      <c r="M29" s="358">
        <f t="shared" si="1"/>
        <v>-454537.99999999953</v>
      </c>
      <c r="N29" s="358">
        <f t="shared" si="1"/>
        <v>-18701.99999999994</v>
      </c>
      <c r="O29" s="358">
        <f t="shared" si="1"/>
        <v>-69001.00000000074</v>
      </c>
      <c r="P29" s="358">
        <f t="shared" si="1"/>
        <v>-104181.99999999854</v>
      </c>
      <c r="Q29" s="358">
        <f t="shared" si="1"/>
        <v>334996.999999999</v>
      </c>
      <c r="R29" s="358">
        <f t="shared" si="1"/>
        <v>28626.99999999939</v>
      </c>
      <c r="S29" s="377"/>
      <c r="T29" s="294"/>
    </row>
    <row r="30" spans="1:20" s="232" customFormat="1" ht="16.5" customHeight="1">
      <c r="A30" s="99" t="s">
        <v>296</v>
      </c>
      <c r="B30" s="166"/>
      <c r="C30" s="324" t="s">
        <v>89</v>
      </c>
      <c r="D30" s="329">
        <v>0</v>
      </c>
      <c r="E30" s="329">
        <v>0</v>
      </c>
      <c r="F30" s="329">
        <v>665</v>
      </c>
      <c r="G30" s="329">
        <v>3315</v>
      </c>
      <c r="H30" s="329">
        <v>136800</v>
      </c>
      <c r="I30" s="329">
        <v>95953</v>
      </c>
      <c r="J30" s="329">
        <v>66426.99999999999</v>
      </c>
      <c r="K30" s="329">
        <v>51336</v>
      </c>
      <c r="L30" s="329">
        <v>35829</v>
      </c>
      <c r="M30" s="329">
        <v>39289</v>
      </c>
      <c r="N30" s="329">
        <v>29801.000000000004</v>
      </c>
      <c r="O30" s="329">
        <v>32899</v>
      </c>
      <c r="P30" s="329">
        <v>34158</v>
      </c>
      <c r="Q30" s="329">
        <v>22999.000000000004</v>
      </c>
      <c r="R30" s="329">
        <v>293285</v>
      </c>
      <c r="S30" s="377"/>
      <c r="T30" s="294"/>
    </row>
    <row r="31" spans="1:20" s="232" customFormat="1" ht="16.5" customHeight="1">
      <c r="A31" s="99" t="s">
        <v>297</v>
      </c>
      <c r="B31" s="166"/>
      <c r="C31" s="324" t="s">
        <v>98</v>
      </c>
      <c r="D31" s="329">
        <v>2816</v>
      </c>
      <c r="E31" s="329">
        <v>-17425</v>
      </c>
      <c r="F31" s="329">
        <v>-37608.00000000001</v>
      </c>
      <c r="G31" s="329">
        <v>-60772.99999999999</v>
      </c>
      <c r="H31" s="329">
        <v>-62297.000000000015</v>
      </c>
      <c r="I31" s="329">
        <v>-18938</v>
      </c>
      <c r="J31" s="329">
        <v>-360837.99999999994</v>
      </c>
      <c r="K31" s="329">
        <v>153250.99999999997</v>
      </c>
      <c r="L31" s="329">
        <v>-220579</v>
      </c>
      <c r="M31" s="329">
        <v>-250291.99999999997</v>
      </c>
      <c r="N31" s="329">
        <v>-80152.99999999996</v>
      </c>
      <c r="O31" s="329">
        <v>-125225</v>
      </c>
      <c r="P31" s="329">
        <v>-70415</v>
      </c>
      <c r="Q31" s="329">
        <v>77836.00000000001</v>
      </c>
      <c r="R31" s="329">
        <v>-241455.99999999997</v>
      </c>
      <c r="S31" s="377"/>
      <c r="T31" s="294"/>
    </row>
    <row r="32" spans="1:20" s="232" customFormat="1" ht="16.5" customHeight="1">
      <c r="A32" s="99"/>
      <c r="B32" s="166"/>
      <c r="C32" s="120"/>
      <c r="D32" s="371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7"/>
      <c r="T32" s="294"/>
    </row>
    <row r="33" spans="1:20" s="232" customFormat="1" ht="16.5" customHeight="1">
      <c r="A33" s="99" t="s">
        <v>298</v>
      </c>
      <c r="B33" s="166"/>
      <c r="C33" s="324" t="s">
        <v>96</v>
      </c>
      <c r="D33" s="329">
        <v>32695.890459734925</v>
      </c>
      <c r="E33" s="329">
        <v>37421.00006439682</v>
      </c>
      <c r="F33" s="329">
        <v>-10459.604967092331</v>
      </c>
      <c r="G33" s="329">
        <v>2865.1185862605644</v>
      </c>
      <c r="H33" s="329">
        <v>-4167.753982390991</v>
      </c>
      <c r="I33" s="329">
        <v>-25073.598291800976</v>
      </c>
      <c r="J33" s="329">
        <v>12616.262094486956</v>
      </c>
      <c r="K33" s="329">
        <v>60005.44197185377</v>
      </c>
      <c r="L33" s="329">
        <v>58253.99870812623</v>
      </c>
      <c r="M33" s="329">
        <v>79381.43085753541</v>
      </c>
      <c r="N33" s="329">
        <v>-63807.04756025443</v>
      </c>
      <c r="O33" s="329">
        <v>100505.23826055496</v>
      </c>
      <c r="P33" s="329">
        <v>-4791.266848996656</v>
      </c>
      <c r="Q33" s="329">
        <v>99194.25496075655</v>
      </c>
      <c r="R33" s="329">
        <v>-9686.102456486879</v>
      </c>
      <c r="S33" s="377"/>
      <c r="T33" s="294"/>
    </row>
    <row r="34" spans="1:20" s="232" customFormat="1" ht="16.5" customHeight="1">
      <c r="A34" s="99" t="s">
        <v>299</v>
      </c>
      <c r="B34" s="166"/>
      <c r="C34" s="324" t="s">
        <v>95</v>
      </c>
      <c r="D34" s="329">
        <v>-32716.999999999985</v>
      </c>
      <c r="E34" s="329">
        <v>-102430</v>
      </c>
      <c r="F34" s="329">
        <v>-42315.89265722224</v>
      </c>
      <c r="G34" s="329">
        <v>-54534.04878534724</v>
      </c>
      <c r="H34" s="329">
        <v>-16427.026943476496</v>
      </c>
      <c r="I34" s="329">
        <v>43641.95725414225</v>
      </c>
      <c r="J34" s="329">
        <v>3155.2070697993104</v>
      </c>
      <c r="K34" s="329">
        <v>-28974.977404172638</v>
      </c>
      <c r="L34" s="329">
        <v>-51401.58929499602</v>
      </c>
      <c r="M34" s="329">
        <v>-121902.45742518641</v>
      </c>
      <c r="N34" s="329">
        <v>-28094.70902592235</v>
      </c>
      <c r="O34" s="329">
        <v>-53643.02694677531</v>
      </c>
      <c r="P34" s="329">
        <v>-48910.83324388395</v>
      </c>
      <c r="Q34" s="329">
        <v>-67204.97679145038</v>
      </c>
      <c r="R34" s="329">
        <v>-25504.378154513503</v>
      </c>
      <c r="S34" s="377"/>
      <c r="T34" s="294"/>
    </row>
    <row r="35" spans="1:20" s="232" customFormat="1" ht="16.5" customHeight="1">
      <c r="A35" s="99" t="s">
        <v>483</v>
      </c>
      <c r="B35" s="166"/>
      <c r="C35" s="326" t="s">
        <v>122</v>
      </c>
      <c r="D35" s="329">
        <v>0</v>
      </c>
      <c r="E35" s="329">
        <v>0</v>
      </c>
      <c r="F35" s="329">
        <v>-29542</v>
      </c>
      <c r="G35" s="329">
        <v>-39740</v>
      </c>
      <c r="H35" s="329">
        <v>-31331</v>
      </c>
      <c r="I35" s="329">
        <v>5976</v>
      </c>
      <c r="J35" s="329">
        <v>4980</v>
      </c>
      <c r="K35" s="329">
        <v>2149</v>
      </c>
      <c r="L35" s="329">
        <v>-6635</v>
      </c>
      <c r="M35" s="329">
        <v>-3700</v>
      </c>
      <c r="N35" s="329">
        <v>2166</v>
      </c>
      <c r="O35" s="329">
        <v>12102</v>
      </c>
      <c r="P35" s="329">
        <v>-5037</v>
      </c>
      <c r="Q35" s="329">
        <v>-10036</v>
      </c>
      <c r="R35" s="329">
        <v>-20743</v>
      </c>
      <c r="S35" s="377"/>
      <c r="T35" s="294"/>
    </row>
    <row r="36" spans="1:20" s="232" customFormat="1" ht="16.5" customHeight="1">
      <c r="A36" s="99" t="s">
        <v>300</v>
      </c>
      <c r="B36" s="166"/>
      <c r="C36" s="328" t="s">
        <v>97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800</v>
      </c>
      <c r="K36" s="329">
        <v>700</v>
      </c>
      <c r="L36" s="329">
        <v>200</v>
      </c>
      <c r="M36" s="329">
        <v>-3100</v>
      </c>
      <c r="N36" s="329">
        <v>600</v>
      </c>
      <c r="O36" s="329">
        <v>-460</v>
      </c>
      <c r="P36" s="329">
        <v>-1217</v>
      </c>
      <c r="Q36" s="329">
        <v>-6236</v>
      </c>
      <c r="R36" s="329">
        <v>-43667</v>
      </c>
      <c r="S36" s="377"/>
      <c r="T36" s="294"/>
    </row>
    <row r="37" spans="1:20" s="232" customFormat="1" ht="16.5" customHeight="1">
      <c r="A37" s="99"/>
      <c r="B37" s="166"/>
      <c r="C37" s="120"/>
      <c r="D37" s="371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7"/>
      <c r="T37" s="294"/>
    </row>
    <row r="38" spans="1:20" s="232" customFormat="1" ht="16.5" customHeight="1">
      <c r="A38" s="99" t="s">
        <v>301</v>
      </c>
      <c r="B38" s="166"/>
      <c r="C38" s="324" t="s">
        <v>143</v>
      </c>
      <c r="D38" s="329">
        <v>83756.10954026505</v>
      </c>
      <c r="E38" s="329">
        <v>25657.99993560341</v>
      </c>
      <c r="F38" s="329">
        <v>265680.4976243139</v>
      </c>
      <c r="G38" s="329">
        <v>271803.9301990875</v>
      </c>
      <c r="H38" s="329">
        <v>95841.78092586715</v>
      </c>
      <c r="I38" s="329">
        <v>135151.64103765896</v>
      </c>
      <c r="J38" s="329">
        <v>-169030.4691642868</v>
      </c>
      <c r="K38" s="329">
        <v>-99019.46456768038</v>
      </c>
      <c r="L38" s="329">
        <v>236155.59058686905</v>
      </c>
      <c r="M38" s="329">
        <v>-197913.97343234858</v>
      </c>
      <c r="N38" s="329">
        <v>122951.75658617681</v>
      </c>
      <c r="O38" s="329">
        <v>-23077.211313780397</v>
      </c>
      <c r="P38" s="329">
        <v>-13005.899907117942</v>
      </c>
      <c r="Q38" s="329">
        <v>208408.72183069284</v>
      </c>
      <c r="R38" s="329">
        <v>42255.480610999744</v>
      </c>
      <c r="S38" s="377"/>
      <c r="T38" s="294"/>
    </row>
    <row r="39" spans="1:20" s="232" customFormat="1" ht="16.5" customHeight="1">
      <c r="A39" s="99" t="s">
        <v>302</v>
      </c>
      <c r="B39" s="166"/>
      <c r="C39" s="324" t="s">
        <v>144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13400</v>
      </c>
      <c r="S39" s="377"/>
      <c r="T39" s="294"/>
    </row>
    <row r="40" spans="1:20" s="232" customFormat="1" ht="16.5" customHeight="1">
      <c r="A40" s="99" t="s">
        <v>303</v>
      </c>
      <c r="B40" s="166"/>
      <c r="C40" s="324" t="s">
        <v>145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77"/>
      <c r="T40" s="294"/>
    </row>
    <row r="41" spans="1:20" s="232" customFormat="1" ht="16.5" customHeight="1">
      <c r="A41" s="115"/>
      <c r="B41" s="166"/>
      <c r="C41" s="120"/>
      <c r="D41" s="371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7"/>
      <c r="T41" s="294"/>
    </row>
    <row r="42" spans="1:20" s="232" customFormat="1" ht="16.5" customHeight="1">
      <c r="A42" s="99" t="s">
        <v>304</v>
      </c>
      <c r="B42" s="117"/>
      <c r="C42" s="131" t="s">
        <v>90</v>
      </c>
      <c r="D42" s="329">
        <v>39251.99999999988</v>
      </c>
      <c r="E42" s="329">
        <v>28190</v>
      </c>
      <c r="F42" s="329">
        <v>-4860.999999999942</v>
      </c>
      <c r="G42" s="329">
        <v>59155.390909090755</v>
      </c>
      <c r="H42" s="329">
        <v>-44487</v>
      </c>
      <c r="I42" s="329">
        <v>3629.9970000002068</v>
      </c>
      <c r="J42" s="329">
        <v>-7165</v>
      </c>
      <c r="K42" s="329">
        <v>61520.00000000023</v>
      </c>
      <c r="L42" s="329">
        <v>74239</v>
      </c>
      <c r="M42" s="329">
        <v>32324</v>
      </c>
      <c r="N42" s="329">
        <v>19187.384615384508</v>
      </c>
      <c r="O42" s="329">
        <v>-10154.999999999534</v>
      </c>
      <c r="P42" s="329">
        <v>-53301.00000000023</v>
      </c>
      <c r="Q42" s="329">
        <v>-32771</v>
      </c>
      <c r="R42" s="329">
        <v>-7422</v>
      </c>
      <c r="S42" s="377"/>
      <c r="T42" s="294"/>
    </row>
    <row r="43" spans="1:20" s="232" customFormat="1" ht="16.5" customHeight="1">
      <c r="A43" s="99" t="s">
        <v>305</v>
      </c>
      <c r="B43" s="166"/>
      <c r="C43" s="324" t="s">
        <v>109</v>
      </c>
      <c r="D43" s="329">
        <v>39251.99999999988</v>
      </c>
      <c r="E43" s="329">
        <v>28190</v>
      </c>
      <c r="F43" s="329">
        <v>-4860.999999999942</v>
      </c>
      <c r="G43" s="329">
        <v>59155.390909090755</v>
      </c>
      <c r="H43" s="329">
        <v>-44487</v>
      </c>
      <c r="I43" s="329">
        <v>3629.9970000002068</v>
      </c>
      <c r="J43" s="329">
        <v>-7165</v>
      </c>
      <c r="K43" s="329">
        <v>61520.00000000023</v>
      </c>
      <c r="L43" s="329">
        <v>74239</v>
      </c>
      <c r="M43" s="329">
        <v>32324</v>
      </c>
      <c r="N43" s="329">
        <v>19187.384615384508</v>
      </c>
      <c r="O43" s="329">
        <v>-10154.999999999534</v>
      </c>
      <c r="P43" s="329">
        <v>-53301.00000000023</v>
      </c>
      <c r="Q43" s="329">
        <v>-32771</v>
      </c>
      <c r="R43" s="329">
        <v>-7422</v>
      </c>
      <c r="S43" s="377"/>
      <c r="T43" s="294"/>
    </row>
    <row r="44" spans="1:20" s="232" customFormat="1" ht="16.5" customHeight="1">
      <c r="A44" s="99" t="s">
        <v>306</v>
      </c>
      <c r="B44" s="166"/>
      <c r="C44" s="324" t="s">
        <v>88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77"/>
      <c r="T44" s="294"/>
    </row>
    <row r="45" spans="1:20" s="232" customFormat="1" ht="11.25" customHeight="1" thickBot="1">
      <c r="A45" s="115"/>
      <c r="B45" s="166"/>
      <c r="C45" s="119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8"/>
      <c r="T45" s="294"/>
    </row>
    <row r="46" spans="1:20" s="232" customFormat="1" ht="20.25" customHeight="1" thickBot="1" thickTop="1">
      <c r="A46" s="291" t="s">
        <v>307</v>
      </c>
      <c r="B46" s="168"/>
      <c r="C46" s="116" t="s">
        <v>148</v>
      </c>
      <c r="D46" s="375">
        <v>1001121.9999999999</v>
      </c>
      <c r="E46" s="375">
        <v>172644.00000000023</v>
      </c>
      <c r="F46" s="375">
        <v>390532.9999999994</v>
      </c>
      <c r="G46" s="375">
        <v>789396.0000000007</v>
      </c>
      <c r="H46" s="375">
        <v>704966.9999999997</v>
      </c>
      <c r="I46" s="375">
        <v>376707.00000000035</v>
      </c>
      <c r="J46" s="375">
        <v>613854.9999999995</v>
      </c>
      <c r="K46" s="375">
        <v>1620483.0000000012</v>
      </c>
      <c r="L46" s="375">
        <v>1408066.999999999</v>
      </c>
      <c r="M46" s="375">
        <v>1314360.0000000005</v>
      </c>
      <c r="N46" s="375">
        <v>1286303</v>
      </c>
      <c r="O46" s="375">
        <v>2021444.9999999998</v>
      </c>
      <c r="P46" s="375">
        <v>1151515.0000000012</v>
      </c>
      <c r="Q46" s="375">
        <v>2614387.999999999</v>
      </c>
      <c r="R46" s="379">
        <v>1086068.9999999995</v>
      </c>
      <c r="S46" s="147"/>
      <c r="T46" s="294"/>
    </row>
    <row r="47" spans="1:20" s="232" customFormat="1" ht="9" customHeight="1" thickBot="1" thickTop="1">
      <c r="A47" s="115"/>
      <c r="B47" s="166"/>
      <c r="C47" s="131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4"/>
    </row>
    <row r="48" spans="1:22" ht="39" thickBot="1" thickTop="1">
      <c r="A48" s="115"/>
      <c r="B48" s="174"/>
      <c r="C48" s="418" t="s">
        <v>91</v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7"/>
      <c r="T48" s="266"/>
      <c r="V48" s="221"/>
    </row>
    <row r="49" spans="1:22" ht="8.25" customHeight="1" thickTop="1">
      <c r="A49" s="115"/>
      <c r="B49" s="165"/>
      <c r="C49" s="124"/>
      <c r="D49" s="298"/>
      <c r="E49" s="298"/>
      <c r="F49" s="298"/>
      <c r="G49" s="298"/>
      <c r="H49" s="298"/>
      <c r="I49" s="298"/>
      <c r="J49" s="298"/>
      <c r="K49" s="299"/>
      <c r="L49" s="299"/>
      <c r="M49" s="299"/>
      <c r="N49" s="299"/>
      <c r="O49" s="299"/>
      <c r="P49" s="299"/>
      <c r="Q49" s="299"/>
      <c r="R49" s="299"/>
      <c r="S49" s="299"/>
      <c r="T49" s="266"/>
      <c r="V49" s="221"/>
    </row>
    <row r="50" spans="1:22" ht="15.75">
      <c r="A50" s="115"/>
      <c r="B50" s="165"/>
      <c r="C50" s="184"/>
      <c r="D50" s="221"/>
      <c r="E50" s="221"/>
      <c r="F50" s="221"/>
      <c r="G50" s="221"/>
      <c r="H50" s="221"/>
      <c r="I50" s="221"/>
      <c r="J50" s="221"/>
      <c r="K50" s="234"/>
      <c r="L50" s="234"/>
      <c r="M50" s="234"/>
      <c r="S50" s="234"/>
      <c r="T50" s="266"/>
      <c r="V50" s="221"/>
    </row>
    <row r="51" spans="1:22" ht="15.75">
      <c r="A51" s="115"/>
      <c r="B51" s="165"/>
      <c r="C51" s="25" t="s">
        <v>146</v>
      </c>
      <c r="D51" s="221"/>
      <c r="E51" s="221"/>
      <c r="F51" s="221"/>
      <c r="G51" s="221"/>
      <c r="H51" s="221"/>
      <c r="I51" s="221"/>
      <c r="J51" s="221"/>
      <c r="K51" s="234"/>
      <c r="L51" s="234"/>
      <c r="M51" s="234"/>
      <c r="N51" s="221"/>
      <c r="O51" s="221"/>
      <c r="P51" s="221"/>
      <c r="Q51" s="221"/>
      <c r="R51" s="221"/>
      <c r="S51" s="234"/>
      <c r="T51" s="266"/>
      <c r="V51" s="221"/>
    </row>
    <row r="52" spans="1:22" ht="15.75">
      <c r="A52" s="115"/>
      <c r="B52" s="165"/>
      <c r="C52" s="49" t="s">
        <v>147</v>
      </c>
      <c r="D52" s="221"/>
      <c r="E52" s="221"/>
      <c r="F52" s="221"/>
      <c r="G52" s="221"/>
      <c r="H52" s="221"/>
      <c r="I52" s="221"/>
      <c r="J52" s="221"/>
      <c r="K52" s="234"/>
      <c r="L52" s="234"/>
      <c r="M52" s="234"/>
      <c r="N52" s="221"/>
      <c r="O52" s="221"/>
      <c r="P52" s="221"/>
      <c r="Q52" s="221"/>
      <c r="R52" s="221"/>
      <c r="S52" s="234"/>
      <c r="T52" s="266"/>
      <c r="V52" s="221"/>
    </row>
    <row r="53" spans="1:22" ht="15.75">
      <c r="A53" s="115"/>
      <c r="B53" s="165"/>
      <c r="C53" s="49" t="s">
        <v>140</v>
      </c>
      <c r="D53" s="275"/>
      <c r="E53" s="275"/>
      <c r="F53" s="275"/>
      <c r="G53" s="275"/>
      <c r="H53" s="275"/>
      <c r="I53" s="275"/>
      <c r="J53" s="275"/>
      <c r="K53" s="234"/>
      <c r="L53" s="234"/>
      <c r="M53" s="234"/>
      <c r="S53" s="234"/>
      <c r="T53" s="266"/>
      <c r="V53" s="221"/>
    </row>
    <row r="54" spans="1:22" ht="9.75" customHeight="1" thickBot="1">
      <c r="A54" s="125"/>
      <c r="B54" s="167"/>
      <c r="C54" s="173"/>
      <c r="D54" s="300"/>
      <c r="E54" s="300"/>
      <c r="F54" s="300"/>
      <c r="G54" s="300"/>
      <c r="H54" s="300"/>
      <c r="I54" s="300"/>
      <c r="J54" s="300"/>
      <c r="K54" s="272"/>
      <c r="L54" s="272"/>
      <c r="M54" s="272"/>
      <c r="N54" s="272"/>
      <c r="O54" s="272"/>
      <c r="P54" s="272"/>
      <c r="Q54" s="272"/>
      <c r="R54" s="272"/>
      <c r="S54" s="272"/>
      <c r="T54" s="273"/>
      <c r="V54" s="221"/>
    </row>
    <row r="55" spans="1:22" ht="16.5" thickTop="1">
      <c r="A55" s="35"/>
      <c r="B55" s="49"/>
      <c r="C55" s="49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</row>
    <row r="56" spans="1:3" ht="15">
      <c r="A56" s="31"/>
      <c r="B56" s="172"/>
      <c r="C56" s="172"/>
    </row>
    <row r="57" spans="1:21" ht="15" customHeight="1">
      <c r="A57" s="31"/>
      <c r="B57" s="207" t="s">
        <v>187</v>
      </c>
      <c r="C57" s="200"/>
      <c r="D57" s="446" t="str">
        <f>IF(COUNTA(D10:R10,D12:R27,D29:R31,D33:R36,D38:R40,D42:R44,D46:R46)/465*100=100,"OK - Table 3A is fully completed","WARNING - Table 3A is not fully completed, please fill in figure, L, M or 0")</f>
        <v>OK - Table 3A is fully completed</v>
      </c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277"/>
      <c r="T57" s="230"/>
      <c r="U57" s="301"/>
    </row>
    <row r="58" spans="1:21" ht="15">
      <c r="A58" s="31"/>
      <c r="B58" s="189" t="s">
        <v>188</v>
      </c>
      <c r="C58" s="11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45"/>
      <c r="T58" s="231"/>
      <c r="U58" s="301"/>
    </row>
    <row r="59" spans="1:21" ht="15.75">
      <c r="A59" s="31"/>
      <c r="B59" s="208"/>
      <c r="C59" s="202" t="s">
        <v>468</v>
      </c>
      <c r="D59" s="346">
        <f>IF(D46="M",0,D46)-IF(D10="M",0,D10)-IF(D12="M",0,D12)-IF(D29="M",0,D29)-IF(D42="M",0,D42)</f>
        <v>0</v>
      </c>
      <c r="E59" s="346">
        <f>IF(E46="M",0,E46)-IF(E10="M",0,E10)-IF(E12="M",0,E12)-IF(E29="M",0,E29)-IF(E42="M",0,E42)</f>
        <v>0</v>
      </c>
      <c r="F59" s="346">
        <f>IF(F46="M",0,F46)-IF(F10="M",0,F10)-IF(F12="M",0,F12)-IF(F29="M",0,F29)-IF(F42="M",0,F42)</f>
        <v>0</v>
      </c>
      <c r="G59" s="346">
        <f>IF(G46="M",0,G46)-IF(G10="M",0,G10)-IF(G12="M",0,G12)-IF(G29="M",0,G29)-IF(G42="M",0,G42)</f>
        <v>0</v>
      </c>
      <c r="H59" s="346">
        <f>IF(H46="M",0,H46)-IF(H10="M",0,H10)-IF(H12="M",0,H12)-IF(H29="M",0,H29)-IF(H42="M",0,H42)</f>
        <v>0</v>
      </c>
      <c r="I59" s="346">
        <f>IF(I46="M",0,I46)-IF(I10="M",0,I10)-IF(I12="M",0,I12)-IF(I29="M",0,I29)-IF(I42="M",0,I42)</f>
        <v>0</v>
      </c>
      <c r="J59" s="346">
        <f aca="true" t="shared" si="2" ref="J59:R59">IF(J46="M",0,J46)-IF(J10="M",0,J10)-IF(J12="M",0,J12)-IF(J29="M",0,J29)-IF(J42="M",0,J42)</f>
        <v>0</v>
      </c>
      <c r="K59" s="346">
        <f t="shared" si="2"/>
        <v>2.0372681319713593E-10</v>
      </c>
      <c r="L59" s="346">
        <f t="shared" si="2"/>
        <v>-1.7462298274040222E-10</v>
      </c>
      <c r="M59" s="346">
        <f t="shared" si="2"/>
        <v>0</v>
      </c>
      <c r="N59" s="346">
        <f t="shared" si="2"/>
        <v>0</v>
      </c>
      <c r="O59" s="346">
        <f t="shared" si="2"/>
        <v>1.4551915228366852E-11</v>
      </c>
      <c r="P59" s="346">
        <f t="shared" si="2"/>
        <v>-8.731149137020111E-11</v>
      </c>
      <c r="Q59" s="346">
        <f t="shared" si="2"/>
        <v>5.820766091346741E-11</v>
      </c>
      <c r="R59" s="346">
        <f t="shared" si="2"/>
        <v>2.6193447411060333E-10</v>
      </c>
      <c r="S59" s="302"/>
      <c r="T59" s="231"/>
      <c r="U59" s="301"/>
    </row>
    <row r="60" spans="1:21" ht="15.75">
      <c r="A60" s="31"/>
      <c r="B60" s="208"/>
      <c r="C60" s="202" t="s">
        <v>469</v>
      </c>
      <c r="D60" s="346">
        <f>IF(D12="M",0,D12)-IF(D13="M",0,D13)-IF(D14="M",0,D14)-IF(D15="M",0,D15)-IF(D22="M",0,D22)-IF(D27="M",0,D27)</f>
        <v>0</v>
      </c>
      <c r="E60" s="346">
        <f>IF(E12="M",0,E12)-IF(E13="M",0,E13)-IF(E14="M",0,E14)-IF(E15="M",0,E15)-IF(E22="M",0,E22)-IF(E27="M",0,E27)</f>
        <v>0</v>
      </c>
      <c r="F60" s="346">
        <f>IF(F12="M",0,F12)-IF(F13="M",0,F13)-IF(F14="M",0,F14)-IF(F15="M",0,F15)-IF(F22="M",0,F22)-IF(F27="M",0,F27)</f>
        <v>0</v>
      </c>
      <c r="G60" s="346">
        <f>IF(G12="M",0,G12)-IF(G13="M",0,G13)-IF(G14="M",0,G14)-IF(G15="M",0,G15)-IF(G22="M",0,G22)-IF(G27="M",0,G27)</f>
        <v>0</v>
      </c>
      <c r="H60" s="346">
        <f>IF(H12="M",0,H12)-IF(H13="M",0,H13)-IF(H14="M",0,H14)-IF(H15="M",0,H15)-IF(H22="M",0,H22)-IF(H27="M",0,H27)</f>
        <v>0</v>
      </c>
      <c r="I60" s="346">
        <f>IF(I12="M",0,I12)-IF(I13="M",0,I13)-IF(I14="M",0,I14)-IF(I15="M",0,I15)-IF(I22="M",0,I22)-IF(I27="M",0,I27)</f>
        <v>0</v>
      </c>
      <c r="J60" s="346">
        <f aca="true" t="shared" si="3" ref="J60:R60">IF(J12="M",0,J12)-IF(J13="M",0,J13)-IF(J14="M",0,J14)-IF(J15="M",0,J15)-IF(J22="M",0,J22)-IF(J27="M",0,J27)</f>
        <v>0</v>
      </c>
      <c r="K60" s="346">
        <f t="shared" si="3"/>
        <v>0</v>
      </c>
      <c r="L60" s="346">
        <f t="shared" si="3"/>
        <v>0</v>
      </c>
      <c r="M60" s="346">
        <f t="shared" si="3"/>
        <v>0</v>
      </c>
      <c r="N60" s="346">
        <f t="shared" si="3"/>
        <v>0</v>
      </c>
      <c r="O60" s="346">
        <f t="shared" si="3"/>
        <v>0</v>
      </c>
      <c r="P60" s="346">
        <f t="shared" si="3"/>
        <v>0</v>
      </c>
      <c r="Q60" s="346">
        <f t="shared" si="3"/>
        <v>0</v>
      </c>
      <c r="R60" s="346">
        <f t="shared" si="3"/>
        <v>0</v>
      </c>
      <c r="S60" s="302"/>
      <c r="T60" s="231"/>
      <c r="U60" s="301"/>
    </row>
    <row r="61" spans="1:21" ht="15.75">
      <c r="A61" s="31"/>
      <c r="B61" s="208"/>
      <c r="C61" s="136" t="s">
        <v>478</v>
      </c>
      <c r="D61" s="346">
        <f>IF(D15="M",0,D15)-IF(D18="M",0,D18)-IF(D19="M",0,D19)</f>
        <v>0</v>
      </c>
      <c r="E61" s="346">
        <f>IF(E15="M",0,E15)-IF(E18="M",0,E18)-IF(E19="M",0,E19)</f>
        <v>0</v>
      </c>
      <c r="F61" s="346">
        <f>IF(F15="M",0,F15)-IF(F18="M",0,F18)-IF(F19="M",0,F19)</f>
        <v>0</v>
      </c>
      <c r="G61" s="346">
        <f>IF(G15="M",0,G15)-IF(G18="M",0,G18)-IF(G19="M",0,G19)</f>
        <v>0</v>
      </c>
      <c r="H61" s="346">
        <f>IF(H15="M",0,H15)-IF(H18="M",0,H18)-IF(H19="M",0,H19)</f>
        <v>0</v>
      </c>
      <c r="I61" s="346">
        <f>IF(I15="M",0,I15)-IF(I18="M",0,I18)-IF(I19="M",0,I19)</f>
        <v>0</v>
      </c>
      <c r="J61" s="346">
        <f aca="true" t="shared" si="4" ref="J61:R61">IF(J15="M",0,J15)-IF(J18="M",0,J18)-IF(J19="M",0,J19)</f>
        <v>0</v>
      </c>
      <c r="K61" s="346">
        <f t="shared" si="4"/>
        <v>0</v>
      </c>
      <c r="L61" s="346">
        <f t="shared" si="4"/>
        <v>0</v>
      </c>
      <c r="M61" s="346">
        <f t="shared" si="4"/>
        <v>0</v>
      </c>
      <c r="N61" s="346">
        <f t="shared" si="4"/>
        <v>0</v>
      </c>
      <c r="O61" s="346">
        <f t="shared" si="4"/>
        <v>0</v>
      </c>
      <c r="P61" s="346">
        <f t="shared" si="4"/>
        <v>0</v>
      </c>
      <c r="Q61" s="346">
        <f t="shared" si="4"/>
        <v>0</v>
      </c>
      <c r="R61" s="346">
        <f t="shared" si="4"/>
        <v>0</v>
      </c>
      <c r="S61" s="302"/>
      <c r="T61" s="231"/>
      <c r="U61" s="301"/>
    </row>
    <row r="62" spans="1:21" ht="15.75">
      <c r="A62" s="31"/>
      <c r="B62" s="208"/>
      <c r="C62" s="202" t="s">
        <v>470</v>
      </c>
      <c r="D62" s="346">
        <f>IF(D15="M",0,D15)-IF(D16="M",0,D16)-IF(D17="M",0,D17)</f>
        <v>0</v>
      </c>
      <c r="E62" s="346">
        <f>IF(E15="M",0,E15)-IF(E16="M",0,E16)-IF(E17="M",0,E17)</f>
        <v>0</v>
      </c>
      <c r="F62" s="346">
        <f>IF(F15="M",0,F15)-IF(F16="M",0,F16)-IF(F17="M",0,F17)</f>
        <v>0</v>
      </c>
      <c r="G62" s="346">
        <f>IF(G15="M",0,G15)-IF(G16="M",0,G16)-IF(G17="M",0,G17)</f>
        <v>0</v>
      </c>
      <c r="H62" s="346">
        <f>IF(H15="M",0,H15)-IF(H16="M",0,H16)-IF(H17="M",0,H17)</f>
        <v>0</v>
      </c>
      <c r="I62" s="346">
        <f>IF(I15="M",0,I15)-IF(I16="M",0,I16)-IF(I17="M",0,I17)</f>
        <v>0</v>
      </c>
      <c r="J62" s="346">
        <f aca="true" t="shared" si="5" ref="J62:R62">IF(J15="M",0,J15)-IF(J16="M",0,J16)-IF(J17="M",0,J17)</f>
        <v>0</v>
      </c>
      <c r="K62" s="346">
        <f t="shared" si="5"/>
        <v>0</v>
      </c>
      <c r="L62" s="346">
        <f t="shared" si="5"/>
        <v>0</v>
      </c>
      <c r="M62" s="346">
        <f t="shared" si="5"/>
        <v>0</v>
      </c>
      <c r="N62" s="346">
        <f t="shared" si="5"/>
        <v>0</v>
      </c>
      <c r="O62" s="346">
        <f t="shared" si="5"/>
        <v>0</v>
      </c>
      <c r="P62" s="346">
        <f t="shared" si="5"/>
        <v>0</v>
      </c>
      <c r="Q62" s="346">
        <f t="shared" si="5"/>
        <v>0</v>
      </c>
      <c r="R62" s="346">
        <f t="shared" si="5"/>
        <v>0</v>
      </c>
      <c r="S62" s="302"/>
      <c r="T62" s="231"/>
      <c r="U62" s="301"/>
    </row>
    <row r="63" spans="1:21" ht="15.75">
      <c r="A63" s="31"/>
      <c r="B63" s="208"/>
      <c r="C63" s="202" t="s">
        <v>476</v>
      </c>
      <c r="D63" s="346">
        <f>IF(D19="M",0,D19)-IF(D20="M",0,D20)-IF(D21="M",0,D21)</f>
        <v>0</v>
      </c>
      <c r="E63" s="346">
        <f>IF(E19="M",0,E19)-IF(E20="M",0,E20)-IF(E21="M",0,E21)</f>
        <v>0</v>
      </c>
      <c r="F63" s="346">
        <f>IF(F19="M",0,F19)-IF(F20="M",0,F20)-IF(F21="M",0,F21)</f>
        <v>0</v>
      </c>
      <c r="G63" s="346">
        <f>IF(G19="M",0,G19)-IF(G20="M",0,G20)-IF(G21="M",0,G21)</f>
        <v>0</v>
      </c>
      <c r="H63" s="346">
        <f>IF(H19="M",0,H19)-IF(H20="M",0,H20)-IF(H21="M",0,H21)</f>
        <v>0</v>
      </c>
      <c r="I63" s="346">
        <f>IF(I19="M",0,I19)-IF(I20="M",0,I20)-IF(I21="M",0,I21)</f>
        <v>0</v>
      </c>
      <c r="J63" s="346">
        <f aca="true" t="shared" si="6" ref="J63:R63">IF(J19="M",0,J19)-IF(J20="M",0,J20)-IF(J21="M",0,J21)</f>
        <v>0</v>
      </c>
      <c r="K63" s="346">
        <f t="shared" si="6"/>
        <v>0</v>
      </c>
      <c r="L63" s="346">
        <f t="shared" si="6"/>
        <v>0</v>
      </c>
      <c r="M63" s="346">
        <f t="shared" si="6"/>
        <v>0</v>
      </c>
      <c r="N63" s="346">
        <f t="shared" si="6"/>
        <v>0</v>
      </c>
      <c r="O63" s="346">
        <f t="shared" si="6"/>
        <v>0</v>
      </c>
      <c r="P63" s="346">
        <f t="shared" si="6"/>
        <v>0</v>
      </c>
      <c r="Q63" s="346">
        <f t="shared" si="6"/>
        <v>0</v>
      </c>
      <c r="R63" s="346">
        <f t="shared" si="6"/>
        <v>0</v>
      </c>
      <c r="S63" s="302"/>
      <c r="T63" s="231"/>
      <c r="U63" s="301"/>
    </row>
    <row r="64" spans="1:21" ht="15.75">
      <c r="A64" s="31"/>
      <c r="B64" s="208"/>
      <c r="C64" s="202" t="s">
        <v>479</v>
      </c>
      <c r="D64" s="346">
        <f>IF(D22="M",0,D22)-IF(D23="M",0,D23)-IF(D24="M",0,D24)</f>
        <v>0</v>
      </c>
      <c r="E64" s="346">
        <f>IF(E22="M",0,E22)-IF(E23="M",0,E23)-IF(E24="M",0,E24)</f>
        <v>0</v>
      </c>
      <c r="F64" s="346">
        <f>IF(F22="M",0,F22)-IF(F23="M",0,F23)-IF(F24="M",0,F24)</f>
        <v>0</v>
      </c>
      <c r="G64" s="346">
        <f>IF(G22="M",0,G22)-IF(G23="M",0,G23)-IF(G24="M",0,G24)</f>
        <v>0</v>
      </c>
      <c r="H64" s="346">
        <f>IF(H22="M",0,H22)-IF(H23="M",0,H23)-IF(H24="M",0,H24)</f>
        <v>0</v>
      </c>
      <c r="I64" s="346">
        <f>IF(I22="M",0,I22)-IF(I23="M",0,I23)-IF(I24="M",0,I24)</f>
        <v>0</v>
      </c>
      <c r="J64" s="346">
        <f aca="true" t="shared" si="7" ref="J64:R64">IF(J22="M",0,J22)-IF(J23="M",0,J23)-IF(J24="M",0,J24)</f>
        <v>0</v>
      </c>
      <c r="K64" s="346">
        <f t="shared" si="7"/>
        <v>0</v>
      </c>
      <c r="L64" s="346">
        <f t="shared" si="7"/>
        <v>0</v>
      </c>
      <c r="M64" s="346">
        <f t="shared" si="7"/>
        <v>0</v>
      </c>
      <c r="N64" s="346">
        <f t="shared" si="7"/>
        <v>0</v>
      </c>
      <c r="O64" s="346">
        <f t="shared" si="7"/>
        <v>0</v>
      </c>
      <c r="P64" s="346">
        <f t="shared" si="7"/>
        <v>0</v>
      </c>
      <c r="Q64" s="346">
        <f t="shared" si="7"/>
        <v>0</v>
      </c>
      <c r="R64" s="346">
        <f t="shared" si="7"/>
        <v>0</v>
      </c>
      <c r="S64" s="302"/>
      <c r="T64" s="231"/>
      <c r="U64" s="301"/>
    </row>
    <row r="65" spans="1:21" ht="15.75">
      <c r="A65" s="31"/>
      <c r="B65" s="208"/>
      <c r="C65" s="202" t="s">
        <v>477</v>
      </c>
      <c r="D65" s="346">
        <f>IF(D24="M",0,D24)-IF(D25="M",0,D25)-IF(D26="M",0,D26)</f>
        <v>0</v>
      </c>
      <c r="E65" s="346">
        <f>IF(E24="M",0,E24)-IF(E25="M",0,E25)-IF(E26="M",0,E26)</f>
        <v>0</v>
      </c>
      <c r="F65" s="346">
        <f>IF(F24="M",0,F24)-IF(F25="M",0,F25)-IF(F26="M",0,F26)</f>
        <v>0</v>
      </c>
      <c r="G65" s="346">
        <f>IF(G24="M",0,G24)-IF(G25="M",0,G25)-IF(G26="M",0,G26)</f>
        <v>0</v>
      </c>
      <c r="H65" s="346">
        <f>IF(H24="M",0,H24)-IF(H25="M",0,H25)-IF(H26="M",0,H26)</f>
        <v>0</v>
      </c>
      <c r="I65" s="346">
        <f>IF(I24="M",0,I24)-IF(I25="M",0,I25)-IF(I26="M",0,I26)</f>
        <v>0</v>
      </c>
      <c r="J65" s="346">
        <f aca="true" t="shared" si="8" ref="J65:R65">IF(J24="M",0,J24)-IF(J25="M",0,J25)-IF(J26="M",0,J26)</f>
        <v>0</v>
      </c>
      <c r="K65" s="346">
        <f t="shared" si="8"/>
        <v>0</v>
      </c>
      <c r="L65" s="346">
        <f t="shared" si="8"/>
        <v>0</v>
      </c>
      <c r="M65" s="346">
        <f t="shared" si="8"/>
        <v>0</v>
      </c>
      <c r="N65" s="346">
        <f t="shared" si="8"/>
        <v>0</v>
      </c>
      <c r="O65" s="346">
        <f t="shared" si="8"/>
        <v>0</v>
      </c>
      <c r="P65" s="346">
        <f t="shared" si="8"/>
        <v>0</v>
      </c>
      <c r="Q65" s="346">
        <f t="shared" si="8"/>
        <v>0</v>
      </c>
      <c r="R65" s="346">
        <f t="shared" si="8"/>
        <v>0</v>
      </c>
      <c r="S65" s="302"/>
      <c r="T65" s="231"/>
      <c r="U65" s="301"/>
    </row>
    <row r="66" spans="1:21" ht="23.25">
      <c r="A66" s="31"/>
      <c r="B66" s="208"/>
      <c r="C66" s="202" t="s">
        <v>471</v>
      </c>
      <c r="D66" s="346">
        <f>IF(D29="M",0,D29)-IF(D30="M",0,D30)-IF(D31="M",0,D31)-IF(D33="M",0,D33)-IF(D34="M",0,D34)-IF(D36="M",0,D36)-IF(D38="M",0,D38)-IF(D39="M",0,D39)-IF(D40="M",0,D40)</f>
        <v>0</v>
      </c>
      <c r="E66" s="346">
        <f>IF(E29="M",0,E29)-IF(E30="M",0,E30)-IF(E31="M",0,E31)-IF(E33="M",0,E33)-IF(E34="M",0,E34)-IF(E36="M",0,E36)-IF(E38="M",0,E38)-IF(E39="M",0,E39)-IF(E40="M",0,E40)</f>
        <v>0</v>
      </c>
      <c r="F66" s="346">
        <f>IF(F29="M",0,F29)-IF(F30="M",0,F30)-IF(F31="M",0,F31)-IF(F33="M",0,F33)-IF(F34="M",0,F34)-IF(F36="M",0,F36)-IF(F38="M",0,F38)-IF(F39="M",0,F39)-IF(F40="M",0,F40)</f>
        <v>0</v>
      </c>
      <c r="G66" s="346">
        <f>IF(G29="M",0,G29)-IF(G30="M",0,G30)-IF(G31="M",0,G31)-IF(G33="M",0,G33)-IF(G34="M",0,G34)-IF(G36="M",0,G36)-IF(G38="M",0,G38)-IF(G39="M",0,G39)-IF(G40="M",0,G40)</f>
        <v>0</v>
      </c>
      <c r="H66" s="346">
        <f>IF(H29="M",0,H29)-IF(H30="M",0,H30)-IF(H31="M",0,H31)-IF(H33="M",0,H33)-IF(H34="M",0,H34)-IF(H36="M",0,H36)-IF(H38="M",0,H38)-IF(H39="M",0,H39)-IF(H40="M",0,H40)</f>
        <v>0</v>
      </c>
      <c r="I66" s="346">
        <f>IF(I29="M",0,I29)-IF(I30="M",0,I30)-IF(I31="M",0,I31)-IF(I33="M",0,I33)-IF(I34="M",0,I34)-IF(I36="M",0,I36)-IF(I38="M",0,I38)-IF(I39="M",0,I39)-IF(I40="M",0,I40)</f>
        <v>0</v>
      </c>
      <c r="J66" s="346">
        <f aca="true" t="shared" si="9" ref="J66:R66">IF(J29="M",0,J29)-IF(J30="M",0,J30)-IF(J31="M",0,J31)-IF(J33="M",0,J33)-IF(J34="M",0,J34)-IF(J36="M",0,J36)-IF(J38="M",0,J38)-IF(J39="M",0,J39)-IF(J40="M",0,J40)</f>
        <v>0</v>
      </c>
      <c r="K66" s="346">
        <f t="shared" si="9"/>
        <v>0</v>
      </c>
      <c r="L66" s="346">
        <f t="shared" si="9"/>
        <v>0</v>
      </c>
      <c r="M66" s="346">
        <f t="shared" si="9"/>
        <v>0</v>
      </c>
      <c r="N66" s="346">
        <f t="shared" si="9"/>
        <v>-1.4551915228366852E-11</v>
      </c>
      <c r="O66" s="346">
        <f t="shared" si="9"/>
        <v>0</v>
      </c>
      <c r="P66" s="346">
        <f t="shared" si="9"/>
        <v>7.275957614183426E-12</v>
      </c>
      <c r="Q66" s="346">
        <f t="shared" si="9"/>
        <v>0</v>
      </c>
      <c r="R66" s="346">
        <f t="shared" si="9"/>
        <v>2.9103830456733704E-11</v>
      </c>
      <c r="S66" s="302"/>
      <c r="T66" s="231"/>
      <c r="U66" s="301"/>
    </row>
    <row r="67" spans="1:20" ht="15.75">
      <c r="A67" s="31"/>
      <c r="B67" s="208"/>
      <c r="C67" s="202" t="s">
        <v>472</v>
      </c>
      <c r="D67" s="346">
        <f>IF(D42="M",0,D42)-IF(D43="M",0,D43)-IF(D44="M",0,D44)</f>
        <v>0</v>
      </c>
      <c r="E67" s="346">
        <f>IF(E42="M",0,E42)-IF(E43="M",0,E43)-IF(E44="M",0,E44)</f>
        <v>0</v>
      </c>
      <c r="F67" s="346">
        <f>IF(F42="M",0,F42)-IF(F43="M",0,F43)-IF(F44="M",0,F44)</f>
        <v>0</v>
      </c>
      <c r="G67" s="346">
        <f>IF(G42="M",0,G42)-IF(G43="M",0,G43)-IF(G44="M",0,G44)</f>
        <v>0</v>
      </c>
      <c r="H67" s="346">
        <f>IF(H42="M",0,H42)-IF(H43="M",0,H43)-IF(H44="M",0,H44)</f>
        <v>0</v>
      </c>
      <c r="I67" s="346">
        <f>IF(I42="M",0,I42)-IF(I43="M",0,I43)-IF(I44="M",0,I44)</f>
        <v>0</v>
      </c>
      <c r="J67" s="346">
        <f aca="true" t="shared" si="10" ref="J67:R67">IF(J42="M",0,J42)-IF(J43="M",0,J43)-IF(J44="M",0,J44)</f>
        <v>0</v>
      </c>
      <c r="K67" s="346">
        <f t="shared" si="10"/>
        <v>0</v>
      </c>
      <c r="L67" s="346">
        <f t="shared" si="10"/>
        <v>0</v>
      </c>
      <c r="M67" s="346">
        <f t="shared" si="10"/>
        <v>0</v>
      </c>
      <c r="N67" s="346">
        <f t="shared" si="10"/>
        <v>0</v>
      </c>
      <c r="O67" s="346">
        <f t="shared" si="10"/>
        <v>0</v>
      </c>
      <c r="P67" s="346">
        <f t="shared" si="10"/>
        <v>0</v>
      </c>
      <c r="Q67" s="346">
        <f t="shared" si="10"/>
        <v>0</v>
      </c>
      <c r="R67" s="346">
        <f t="shared" si="10"/>
        <v>0</v>
      </c>
      <c r="S67" s="245"/>
      <c r="T67" s="231"/>
    </row>
    <row r="68" spans="1:20" ht="15.75">
      <c r="A68" s="31"/>
      <c r="B68" s="204" t="s">
        <v>463</v>
      </c>
      <c r="C68" s="209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245"/>
      <c r="T68" s="231"/>
    </row>
    <row r="69" spans="1:20" ht="15.75">
      <c r="A69" s="31"/>
      <c r="B69" s="208"/>
      <c r="C69" s="202" t="s">
        <v>473</v>
      </c>
      <c r="D69" s="344">
        <f>IF('Table 1'!E10="M",0,'Table 1'!E10)+IF('Table 3A'!D10="M",0,'Table 3A'!D10)</f>
        <v>0</v>
      </c>
      <c r="E69" s="344">
        <f>IF('Table 1'!F10="M",0,'Table 1'!F10)+IF('Table 3A'!E10="M",0,'Table 3A'!E10)</f>
        <v>0</v>
      </c>
      <c r="F69" s="344">
        <f>IF('Table 1'!G10="M",0,'Table 1'!G10)+IF('Table 3A'!F10="M",0,'Table 3A'!F10)</f>
        <v>0</v>
      </c>
      <c r="G69" s="344">
        <f>IF('Table 1'!H10="M",0,'Table 1'!H10)+IF('Table 3A'!G10="M",0,'Table 3A'!G10)</f>
        <v>0</v>
      </c>
      <c r="H69" s="344">
        <f>IF('Table 1'!I10="M",0,'Table 1'!I10)+IF('Table 3A'!H10="M",0,'Table 3A'!H10)</f>
        <v>0</v>
      </c>
      <c r="I69" s="344">
        <f>IF('Table 1'!J10="M",0,'Table 1'!J10)+IF('Table 3A'!I10="M",0,'Table 3A'!I10)</f>
        <v>0</v>
      </c>
      <c r="J69" s="344">
        <f>IF('Table 1'!K10="M",0,'Table 1'!K10)+IF('Table 3A'!J10="M",0,'Table 3A'!J10)</f>
        <v>0</v>
      </c>
      <c r="K69" s="344">
        <f>IF('Table 1'!L10="M",0,'Table 1'!L10)+IF('Table 3A'!K10="M",0,'Table 3A'!K10)</f>
        <v>0</v>
      </c>
      <c r="L69" s="344">
        <f>IF('Table 1'!M10="M",0,'Table 1'!M10)+IF('Table 3A'!L10="M",0,'Table 3A'!L10)</f>
        <v>0</v>
      </c>
      <c r="M69" s="344">
        <f>IF('Table 1'!N10="M",0,'Table 1'!N10)+IF('Table 3A'!M10="M",0,'Table 3A'!M10)</f>
        <v>0</v>
      </c>
      <c r="N69" s="344">
        <f>IF('Table 1'!O10="M",0,'Table 1'!O10)+IF('Table 3A'!N10="M",0,'Table 3A'!N10)</f>
        <v>0</v>
      </c>
      <c r="O69" s="344">
        <f>IF('Table 1'!P10="M",0,'Table 1'!P10)+IF('Table 3A'!O10="M",0,'Table 3A'!O10)</f>
        <v>0</v>
      </c>
      <c r="P69" s="344">
        <f>IF('Table 1'!Q10="M",0,'Table 1'!Q10)+IF('Table 3A'!P10="M",0,'Table 3A'!P10)</f>
        <v>0</v>
      </c>
      <c r="Q69" s="344">
        <f>IF('Table 1'!R10="M",0,'Table 1'!R10)+IF('Table 3A'!Q10="M",0,'Table 3A'!Q10)</f>
        <v>0</v>
      </c>
      <c r="R69" s="344">
        <f>IF('Table 1'!S10="M",0,'Table 1'!S10)+IF('Table 3A'!R10="M",0,'Table 3A'!R10)</f>
        <v>0</v>
      </c>
      <c r="S69" s="245"/>
      <c r="T69" s="231"/>
    </row>
    <row r="70" spans="1:20" ht="15.75">
      <c r="A70" s="31"/>
      <c r="B70" s="208"/>
      <c r="C70" s="202" t="s">
        <v>474</v>
      </c>
      <c r="D70" s="381"/>
      <c r="E70" s="344">
        <f>IF(E46="M",0,E46)-IF('Table 1'!F18="M",0,'Table 1'!F18)+IF('Table 1'!E18="M",0,'Table 1'!E18)</f>
        <v>0</v>
      </c>
      <c r="F70" s="344">
        <f>IF(F46="M",0,F46)-IF('Table 1'!G18="M",0,'Table 1'!G18)+IF('Table 1'!F18="M",0,'Table 1'!F18)</f>
        <v>0</v>
      </c>
      <c r="G70" s="344">
        <f>IF(G46="M",0,G46)-IF('Table 1'!H18="M",0,'Table 1'!H18)+IF('Table 1'!G18="M",0,'Table 1'!G18)</f>
        <v>0</v>
      </c>
      <c r="H70" s="344">
        <f>IF(H46="M",0,H46)-IF('Table 1'!I18="M",0,'Table 1'!I18)+IF('Table 1'!H18="M",0,'Table 1'!H18)</f>
        <v>0</v>
      </c>
      <c r="I70" s="344">
        <f>IF(I46="M",0,I46)-IF('Table 1'!J18="M",0,'Table 1'!J18)+IF('Table 1'!I18="M",0,'Table 1'!I18)</f>
        <v>0</v>
      </c>
      <c r="J70" s="344">
        <f>IF(J46="M",0,J46)-IF('Table 1'!K18="M",0,'Table 1'!K18)+IF('Table 1'!J18="M",0,'Table 1'!J18)</f>
        <v>0</v>
      </c>
      <c r="K70" s="344">
        <f>IF(K46="M",0,K46)-IF('Table 1'!L18="M",0,'Table 1'!L18)+IF('Table 1'!K18="M",0,'Table 1'!K18)</f>
        <v>0</v>
      </c>
      <c r="L70" s="344">
        <f>IF(L46="M",0,L46)-IF('Table 1'!M18="M",0,'Table 1'!M18)+IF('Table 1'!L18="M",0,'Table 1'!L18)</f>
        <v>0</v>
      </c>
      <c r="M70" s="344">
        <f>IF(M46="M",0,M46)-IF('Table 1'!N18="M",0,'Table 1'!N18)+IF('Table 1'!M18="M",0,'Table 1'!M18)</f>
        <v>0</v>
      </c>
      <c r="N70" s="344">
        <f>IF(N46="M",0,N46)-IF('Table 1'!O18="M",0,'Table 1'!O18)+IF('Table 1'!N18="M",0,'Table 1'!N18)</f>
        <v>0</v>
      </c>
      <c r="O70" s="344">
        <f>IF(O46="M",0,O46)-IF('Table 1'!P18="M",0,'Table 1'!P18)+IF('Table 1'!O18="M",0,'Table 1'!O18)</f>
        <v>0</v>
      </c>
      <c r="P70" s="344">
        <f>IF(P46="M",0,P46)-IF('Table 1'!Q18="M",0,'Table 1'!Q18)+IF('Table 1'!P18="M",0,'Table 1'!P18)</f>
        <v>0</v>
      </c>
      <c r="Q70" s="344">
        <f>IF(Q46="M",0,Q46)-IF('Table 1'!R18="M",0,'Table 1'!R18)+IF('Table 1'!Q18="M",0,'Table 1'!Q18)</f>
        <v>0</v>
      </c>
      <c r="R70" s="344">
        <f>IF(R46="M",0,R46)-IF('Table 1'!S18="M",0,'Table 1'!S18)+IF('Table 1'!R18="M",0,'Table 1'!R18)</f>
        <v>0</v>
      </c>
      <c r="S70" s="245"/>
      <c r="T70" s="231"/>
    </row>
    <row r="71" spans="1:20" ht="15.75">
      <c r="A71" s="31"/>
      <c r="B71" s="210"/>
      <c r="C71" s="206" t="s">
        <v>475</v>
      </c>
      <c r="D71" s="380">
        <f>IF('Table 1'!E18="M",0,'Table 1'!E18)-SUM('Table 3B'!D49,'Table 3C'!D49,'Table 3D'!D49,'Table 3E'!D49)</f>
        <v>0</v>
      </c>
      <c r="E71" s="380">
        <f>IF('Table 1'!F18="M",0,'Table 1'!F18)-SUM('Table 3B'!E49,'Table 3C'!E49,'Table 3D'!E49,'Table 3E'!E49)</f>
        <v>0</v>
      </c>
      <c r="F71" s="380">
        <f>IF('Table 1'!G18="M",0,'Table 1'!G18)-SUM('Table 3B'!F49,'Table 3C'!F49,'Table 3D'!F49,'Table 3E'!F49)</f>
        <v>0</v>
      </c>
      <c r="G71" s="380">
        <f>IF('Table 1'!H18="M",0,'Table 1'!H18)-SUM('Table 3B'!G49,'Table 3C'!G49,'Table 3D'!G49,'Table 3E'!G49)</f>
        <v>0</v>
      </c>
      <c r="H71" s="380">
        <f>IF('Table 1'!I18="M",0,'Table 1'!I18)-SUM('Table 3B'!H49,'Table 3C'!H49,'Table 3D'!H49,'Table 3E'!H49)</f>
        <v>0</v>
      </c>
      <c r="I71" s="380">
        <f>IF('Table 1'!J18="M",0,'Table 1'!J18)-SUM('Table 3B'!I49,'Table 3C'!I49,'Table 3D'!I49,'Table 3E'!I49)</f>
        <v>0</v>
      </c>
      <c r="J71" s="380">
        <f>IF('Table 1'!K18="M",0,'Table 1'!K18)-SUM('Table 3B'!J49,'Table 3C'!J49,'Table 3D'!J49,'Table 3E'!J49)</f>
        <v>0</v>
      </c>
      <c r="K71" s="380">
        <f>IF('Table 1'!L18="M",0,'Table 1'!L18)-SUM('Table 3B'!K49,'Table 3C'!K49,'Table 3D'!K49,'Table 3E'!K49)</f>
        <v>0</v>
      </c>
      <c r="L71" s="380">
        <f>IF('Table 1'!M18="M",0,'Table 1'!M18)-SUM('Table 3B'!L49,'Table 3C'!L49,'Table 3D'!L49,'Table 3E'!L49)</f>
        <v>0</v>
      </c>
      <c r="M71" s="380">
        <f>IF('Table 1'!N18="M",0,'Table 1'!N18)-SUM('Table 3B'!M49,'Table 3C'!M49,'Table 3D'!M49,'Table 3E'!M49)</f>
        <v>0</v>
      </c>
      <c r="N71" s="380">
        <f>IF('Table 1'!O18="M",0,'Table 1'!O18)-SUM('Table 3B'!N49,'Table 3C'!N49,'Table 3D'!N49,'Table 3E'!N49)</f>
        <v>0</v>
      </c>
      <c r="O71" s="380">
        <f>IF('Table 1'!P18="M",0,'Table 1'!P18)-SUM('Table 3B'!O49,'Table 3C'!O49,'Table 3D'!O49,'Table 3E'!O49)</f>
        <v>0</v>
      </c>
      <c r="P71" s="380">
        <f>IF('Table 1'!Q18="M",0,'Table 1'!Q18)-SUM('Table 3B'!P49,'Table 3C'!P49,'Table 3D'!P49,'Table 3E'!P49)</f>
        <v>0</v>
      </c>
      <c r="Q71" s="380">
        <f>IF('Table 1'!R18="M",0,'Table 1'!R18)-SUM('Table 3B'!R49,'Table 3C'!R49,'Table 3D'!R49,'Table 3E'!R49)</f>
        <v>-1086069</v>
      </c>
      <c r="R71" s="380">
        <f>IF('Table 1'!S18="M",0,'Table 1'!S18)-SUM('Table 3B'!S49,'Table 3C'!S49,'Table 3D'!S49,'Table 3E'!S49)</f>
        <v>20455928</v>
      </c>
      <c r="S71" s="279"/>
      <c r="T71" s="280"/>
    </row>
  </sheetData>
  <sheetProtection password="CA3F" sheet="1" objects="1" scenarios="1" formatColumns="0" formatRows="0"/>
  <mergeCells count="2">
    <mergeCell ref="D57:R57"/>
    <mergeCell ref="D6:R6"/>
  </mergeCells>
  <conditionalFormatting sqref="D57:O57 R57">
    <cfRule type="cellIs" priority="3" dxfId="31" operator="notEqual" stopIfTrue="1">
      <formula>"OK - Table 3A is fully completed"</formula>
    </cfRule>
  </conditionalFormatting>
  <conditionalFormatting sqref="P57">
    <cfRule type="cellIs" priority="2" dxfId="31" operator="notEqual" stopIfTrue="1">
      <formula>"OK - Table 3A is fully completed"</formula>
    </cfRule>
  </conditionalFormatting>
  <conditionalFormatting sqref="Q57">
    <cfRule type="cellIs" priority="1" dxfId="31" operator="notEqual" stopIfTrue="1">
      <formula>"OK - Table 3A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5"/>
  <sheetViews>
    <sheetView showGridLines="0" defaultGridColor="0" zoomScale="80" zoomScaleNormal="80" zoomScalePageLayoutView="0" colorId="22" workbookViewId="0" topLeftCell="B1">
      <pane xSplit="2" ySplit="9" topLeftCell="D1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0.4453125" style="234" hidden="1" customWidth="1"/>
    <col min="2" max="2" width="3.77734375" style="270" customWidth="1"/>
    <col min="3" max="3" width="63.77734375" style="292" customWidth="1"/>
    <col min="4" max="18" width="12.4453125" style="270" customWidth="1"/>
    <col min="19" max="19" width="60.99609375" style="270" customWidth="1"/>
    <col min="20" max="20" width="5.3359375" style="270" customWidth="1"/>
    <col min="21" max="21" width="0.9921875" style="270" customWidth="1"/>
    <col min="22" max="22" width="0.55078125" style="270" customWidth="1"/>
    <col min="23" max="23" width="9.77734375" style="270" customWidth="1"/>
    <col min="24" max="24" width="40.77734375" style="270" customWidth="1"/>
    <col min="25" max="16384" width="9.77734375" style="270" customWidth="1"/>
  </cols>
  <sheetData>
    <row r="1" spans="1:23" ht="15">
      <c r="A1" s="31"/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W1" s="429" t="str">
        <f>'Cover page'!$N$1</f>
        <v>Apr.2014</v>
      </c>
    </row>
    <row r="2" spans="1:22" ht="18">
      <c r="A2" s="35"/>
      <c r="B2" s="185" t="s">
        <v>43</v>
      </c>
      <c r="C2" s="46" t="s">
        <v>78</v>
      </c>
      <c r="D2" s="23"/>
      <c r="E2" s="23"/>
      <c r="F2" s="23"/>
      <c r="G2" s="23"/>
      <c r="H2" s="23"/>
      <c r="I2" s="23"/>
      <c r="J2" s="23"/>
      <c r="K2" s="171"/>
      <c r="L2" s="171"/>
      <c r="M2" s="171"/>
      <c r="N2" s="171"/>
      <c r="O2" s="171"/>
      <c r="P2" s="171"/>
      <c r="Q2" s="171"/>
      <c r="R2" s="171"/>
      <c r="V2" s="221"/>
    </row>
    <row r="3" spans="1:22" ht="18">
      <c r="A3" s="35"/>
      <c r="B3" s="185"/>
      <c r="C3" s="46" t="s">
        <v>79</v>
      </c>
      <c r="D3" s="23"/>
      <c r="E3" s="23"/>
      <c r="F3" s="23"/>
      <c r="G3" s="23"/>
      <c r="H3" s="23"/>
      <c r="I3" s="23"/>
      <c r="J3" s="23"/>
      <c r="K3" s="171"/>
      <c r="L3" s="171"/>
      <c r="M3" s="171"/>
      <c r="N3" s="171"/>
      <c r="O3" s="171"/>
      <c r="P3" s="171"/>
      <c r="Q3" s="171"/>
      <c r="R3" s="171"/>
      <c r="V3" s="221"/>
    </row>
    <row r="4" spans="1:22" ht="16.5" thickBot="1">
      <c r="A4" s="35"/>
      <c r="B4" s="185"/>
      <c r="C4" s="52"/>
      <c r="D4" s="36"/>
      <c r="E4" s="36"/>
      <c r="F4" s="36"/>
      <c r="G4" s="36"/>
      <c r="H4" s="36"/>
      <c r="I4" s="36"/>
      <c r="J4" s="36"/>
      <c r="K4" s="171"/>
      <c r="L4" s="171"/>
      <c r="M4" s="171"/>
      <c r="N4" s="171"/>
      <c r="O4" s="171"/>
      <c r="P4" s="171"/>
      <c r="Q4" s="171"/>
      <c r="R4" s="171"/>
      <c r="V4" s="221"/>
    </row>
    <row r="5" spans="1:22" ht="16.5" thickTop="1">
      <c r="A5" s="113"/>
      <c r="B5" s="114"/>
      <c r="C5" s="48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8"/>
      <c r="R5" s="28"/>
      <c r="S5" s="255"/>
      <c r="T5" s="256"/>
      <c r="V5" s="221"/>
    </row>
    <row r="6" spans="1:20" ht="15.75">
      <c r="A6" s="115"/>
      <c r="B6" s="61"/>
      <c r="C6" s="237" t="str">
        <f>'Cover page'!E13</f>
        <v>Member state: Hungary</v>
      </c>
      <c r="D6" s="437" t="s">
        <v>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258"/>
      <c r="T6" s="266"/>
    </row>
    <row r="7" spans="1:20" ht="15.75">
      <c r="A7" s="115"/>
      <c r="B7" s="61"/>
      <c r="C7" s="238" t="s">
        <v>577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9">
        <f>'Table 1'!R5</f>
        <v>2008</v>
      </c>
      <c r="R7" s="29">
        <f>'Table 1'!S5</f>
        <v>2009</v>
      </c>
      <c r="S7" s="260"/>
      <c r="T7" s="266"/>
    </row>
    <row r="8" spans="1:20" ht="15.75">
      <c r="A8" s="115"/>
      <c r="B8" s="61"/>
      <c r="C8" s="237" t="str">
        <f>'Cover page'!E14</f>
        <v>Date: 09/04/2014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/>
      <c r="R8" s="218"/>
      <c r="S8" s="281"/>
      <c r="T8" s="266"/>
    </row>
    <row r="9" spans="1:20" ht="10.5" customHeight="1" thickBot="1">
      <c r="A9" s="115"/>
      <c r="B9" s="61"/>
      <c r="C9" s="5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29"/>
      <c r="R9" s="129"/>
      <c r="S9" s="293"/>
      <c r="T9" s="266"/>
    </row>
    <row r="10" spans="1:20" ht="17.25" thickBot="1" thickTop="1">
      <c r="A10" s="99" t="s">
        <v>308</v>
      </c>
      <c r="B10" s="61"/>
      <c r="C10" s="116" t="s">
        <v>110</v>
      </c>
      <c r="D10" s="354">
        <v>510051</v>
      </c>
      <c r="E10" s="354">
        <v>379705</v>
      </c>
      <c r="F10" s="354">
        <v>524744</v>
      </c>
      <c r="G10" s="354">
        <v>752132.6090909091</v>
      </c>
      <c r="H10" s="354">
        <v>610648</v>
      </c>
      <c r="I10" s="354">
        <v>347703</v>
      </c>
      <c r="J10" s="354">
        <v>707359</v>
      </c>
      <c r="K10" s="354">
        <v>1336587</v>
      </c>
      <c r="L10" s="354">
        <v>1094078</v>
      </c>
      <c r="M10" s="354">
        <v>1217037</v>
      </c>
      <c r="N10" s="354">
        <v>1586040</v>
      </c>
      <c r="O10" s="354">
        <v>2410808</v>
      </c>
      <c r="P10" s="354">
        <v>1433207</v>
      </c>
      <c r="Q10" s="354">
        <v>928289</v>
      </c>
      <c r="R10" s="376">
        <v>973853</v>
      </c>
      <c r="S10" s="145"/>
      <c r="T10" s="266"/>
    </row>
    <row r="11" spans="1:20" ht="6" customHeight="1" thickTop="1">
      <c r="A11" s="99"/>
      <c r="B11" s="61"/>
      <c r="C11" s="355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148"/>
      <c r="T11" s="266"/>
    </row>
    <row r="12" spans="1:20" s="232" customFormat="1" ht="16.5" customHeight="1">
      <c r="A12" s="99" t="s">
        <v>309</v>
      </c>
      <c r="B12" s="117"/>
      <c r="C12" s="323" t="s">
        <v>141</v>
      </c>
      <c r="D12" s="357">
        <f>IF(AND(D13="M",D14="M",D15="M",D22="M",D27="M"),"M",D13+D14+D15+D22+D27)</f>
        <v>407668</v>
      </c>
      <c r="E12" s="357">
        <f>IF(AND(E13="M",E14="M",E15="M",E22="M",E27="M"),"M",E13+E14+E15+E22+E27)</f>
        <v>-179152.00000000003</v>
      </c>
      <c r="F12" s="357">
        <f>IF(AND(F13="M",F14="M",F15="M",F22="M",F27="M"),"M",F13+F14+F15+F22+F27)</f>
        <v>-261463</v>
      </c>
      <c r="G12" s="357">
        <f>IF(AND(G13="M",G14="M",G15="M",G22="M",G27="M"),"M",G13+G14+G15+G22+G27)</f>
        <v>-226076</v>
      </c>
      <c r="H12" s="357">
        <f>IF(AND(H13="M",H14="M",H15="M",H22="M",H27="M"),"M",H13+H14+H15+H22+H27)</f>
        <v>-653</v>
      </c>
      <c r="I12" s="357">
        <f>IF(AND(I13="M",I14="M",I15="M",I22="M",I27="M"),"M",I13+I14+I15+I22+I27)</f>
        <v>-270395</v>
      </c>
      <c r="J12" s="357">
        <f aca="true" t="shared" si="0" ref="J12:R12">IF(AND(J13="M",J14="M",J15="M",J22="M",J27="M"),"M",J13+J14+J15+J22+J27)</f>
        <v>311516</v>
      </c>
      <c r="K12" s="357">
        <f t="shared" si="0"/>
        <v>-74709.99999999996</v>
      </c>
      <c r="L12" s="357">
        <f t="shared" si="0"/>
        <v>147646</v>
      </c>
      <c r="M12" s="357">
        <f t="shared" si="0"/>
        <v>405940</v>
      </c>
      <c r="N12" s="357">
        <f t="shared" si="0"/>
        <v>-408615.00000000006</v>
      </c>
      <c r="O12" s="357">
        <f t="shared" si="0"/>
        <v>-504851</v>
      </c>
      <c r="P12" s="357">
        <f t="shared" si="0"/>
        <v>-238711</v>
      </c>
      <c r="Q12" s="357">
        <f t="shared" si="0"/>
        <v>1292807.9999999998</v>
      </c>
      <c r="R12" s="357">
        <f t="shared" si="0"/>
        <v>-61712.99999999977</v>
      </c>
      <c r="S12" s="377"/>
      <c r="T12" s="294"/>
    </row>
    <row r="13" spans="1:20" s="232" customFormat="1" ht="16.5" customHeight="1">
      <c r="A13" s="99" t="s">
        <v>310</v>
      </c>
      <c r="B13" s="118"/>
      <c r="C13" s="324" t="s">
        <v>85</v>
      </c>
      <c r="D13" s="329">
        <v>181693</v>
      </c>
      <c r="E13" s="329">
        <v>-192718.00000000003</v>
      </c>
      <c r="F13" s="329">
        <v>-81890</v>
      </c>
      <c r="G13" s="329">
        <v>-148113</v>
      </c>
      <c r="H13" s="329">
        <v>173641.00000000003</v>
      </c>
      <c r="I13" s="329">
        <v>-120411</v>
      </c>
      <c r="J13" s="329">
        <v>194826</v>
      </c>
      <c r="K13" s="329">
        <v>-332950</v>
      </c>
      <c r="L13" s="329">
        <v>32329.000000000007</v>
      </c>
      <c r="M13" s="329">
        <v>194245.00000000003</v>
      </c>
      <c r="N13" s="329">
        <v>-16577.000000000025</v>
      </c>
      <c r="O13" s="329">
        <v>118730.00000000001</v>
      </c>
      <c r="P13" s="329">
        <v>2188.0000000000164</v>
      </c>
      <c r="Q13" s="329">
        <v>1464538.9999999998</v>
      </c>
      <c r="R13" s="329">
        <v>-693595.9999999999</v>
      </c>
      <c r="S13" s="377"/>
      <c r="T13" s="294"/>
    </row>
    <row r="14" spans="1:20" s="232" customFormat="1" ht="16.5" customHeight="1">
      <c r="A14" s="99" t="s">
        <v>311</v>
      </c>
      <c r="B14" s="118"/>
      <c r="C14" s="324" t="s">
        <v>94</v>
      </c>
      <c r="D14" s="329">
        <v>0</v>
      </c>
      <c r="E14" s="329">
        <v>0</v>
      </c>
      <c r="F14" s="329">
        <v>1424</v>
      </c>
      <c r="G14" s="329">
        <v>-2333</v>
      </c>
      <c r="H14" s="329">
        <v>-117252.00000000001</v>
      </c>
      <c r="I14" s="329">
        <v>-103802</v>
      </c>
      <c r="J14" s="329">
        <v>-52109</v>
      </c>
      <c r="K14" s="329">
        <v>-63673</v>
      </c>
      <c r="L14" s="329">
        <v>1175.0000000000002</v>
      </c>
      <c r="M14" s="329">
        <v>-14578.000000000002</v>
      </c>
      <c r="N14" s="329">
        <v>-18186</v>
      </c>
      <c r="O14" s="329">
        <v>-21229</v>
      </c>
      <c r="P14" s="329">
        <v>-13162</v>
      </c>
      <c r="Q14" s="329">
        <v>-12508</v>
      </c>
      <c r="R14" s="329">
        <v>-119446.99999999999</v>
      </c>
      <c r="S14" s="377"/>
      <c r="T14" s="294"/>
    </row>
    <row r="15" spans="1:20" s="232" customFormat="1" ht="16.5" customHeight="1">
      <c r="A15" s="99" t="s">
        <v>312</v>
      </c>
      <c r="B15" s="118"/>
      <c r="C15" s="324" t="s">
        <v>44</v>
      </c>
      <c r="D15" s="329">
        <v>28756.999999999996</v>
      </c>
      <c r="E15" s="329">
        <v>-50388.00000000001</v>
      </c>
      <c r="F15" s="329">
        <v>91615</v>
      </c>
      <c r="G15" s="329">
        <v>-7499.000000000002</v>
      </c>
      <c r="H15" s="329">
        <v>-46842</v>
      </c>
      <c r="I15" s="329">
        <v>-37654</v>
      </c>
      <c r="J15" s="329">
        <v>-66955.00000000001</v>
      </c>
      <c r="K15" s="329">
        <v>81586</v>
      </c>
      <c r="L15" s="329">
        <v>195003</v>
      </c>
      <c r="M15" s="329">
        <v>148410</v>
      </c>
      <c r="N15" s="329">
        <v>97744.99999999997</v>
      </c>
      <c r="O15" s="329">
        <v>-345504</v>
      </c>
      <c r="P15" s="329">
        <v>-237390.00000000003</v>
      </c>
      <c r="Q15" s="329">
        <v>-39059</v>
      </c>
      <c r="R15" s="329">
        <v>590054.0000000001</v>
      </c>
      <c r="S15" s="377"/>
      <c r="T15" s="294"/>
    </row>
    <row r="16" spans="1:20" s="232" customFormat="1" ht="16.5" customHeight="1">
      <c r="A16" s="99" t="s">
        <v>313</v>
      </c>
      <c r="B16" s="118"/>
      <c r="C16" s="325" t="s">
        <v>75</v>
      </c>
      <c r="D16" s="359">
        <v>589363</v>
      </c>
      <c r="E16" s="360">
        <v>661986</v>
      </c>
      <c r="F16" s="360">
        <v>912330</v>
      </c>
      <c r="G16" s="360">
        <v>1044513</v>
      </c>
      <c r="H16" s="360">
        <v>1050999</v>
      </c>
      <c r="I16" s="360">
        <v>1211388</v>
      </c>
      <c r="J16" s="360">
        <v>1374588</v>
      </c>
      <c r="K16" s="360">
        <v>1849722.79</v>
      </c>
      <c r="L16" s="360">
        <v>2398953.837</v>
      </c>
      <c r="M16" s="360">
        <v>2799500</v>
      </c>
      <c r="N16" s="360">
        <v>3158500</v>
      </c>
      <c r="O16" s="360">
        <v>3654300</v>
      </c>
      <c r="P16" s="360">
        <v>2323735</v>
      </c>
      <c r="Q16" s="360">
        <v>2020284</v>
      </c>
      <c r="R16" s="360">
        <v>3644138</v>
      </c>
      <c r="S16" s="377"/>
      <c r="T16" s="294"/>
    </row>
    <row r="17" spans="1:20" s="232" customFormat="1" ht="16.5" customHeight="1">
      <c r="A17" s="99" t="s">
        <v>314</v>
      </c>
      <c r="B17" s="118"/>
      <c r="C17" s="325" t="s">
        <v>76</v>
      </c>
      <c r="D17" s="361">
        <v>-560606</v>
      </c>
      <c r="E17" s="362">
        <v>-712374</v>
      </c>
      <c r="F17" s="362">
        <v>-820715</v>
      </c>
      <c r="G17" s="362">
        <v>-1052012</v>
      </c>
      <c r="H17" s="362">
        <v>-1097841</v>
      </c>
      <c r="I17" s="362">
        <v>-1249042</v>
      </c>
      <c r="J17" s="362">
        <v>-1441543</v>
      </c>
      <c r="K17" s="362">
        <v>-1768136.79</v>
      </c>
      <c r="L17" s="362">
        <v>-2203950.837</v>
      </c>
      <c r="M17" s="362">
        <v>-2651090</v>
      </c>
      <c r="N17" s="362">
        <v>-3060755</v>
      </c>
      <c r="O17" s="362">
        <v>-3999804</v>
      </c>
      <c r="P17" s="362">
        <v>-2561125</v>
      </c>
      <c r="Q17" s="362">
        <v>-2059343</v>
      </c>
      <c r="R17" s="362">
        <v>-3054084</v>
      </c>
      <c r="S17" s="377"/>
      <c r="T17" s="294"/>
    </row>
    <row r="18" spans="1:20" s="232" customFormat="1" ht="16.5" customHeight="1">
      <c r="A18" s="99" t="s">
        <v>429</v>
      </c>
      <c r="B18" s="118"/>
      <c r="C18" s="326" t="s">
        <v>133</v>
      </c>
      <c r="D18" s="329">
        <v>47123</v>
      </c>
      <c r="E18" s="329">
        <v>-37193.00000000001</v>
      </c>
      <c r="F18" s="329">
        <v>74451</v>
      </c>
      <c r="G18" s="329">
        <v>-5200.000000000003</v>
      </c>
      <c r="H18" s="329">
        <v>-35959</v>
      </c>
      <c r="I18" s="329">
        <v>41295</v>
      </c>
      <c r="J18" s="329">
        <v>-49412.00000000001</v>
      </c>
      <c r="K18" s="329">
        <v>104486</v>
      </c>
      <c r="L18" s="329">
        <v>239250.99999999997</v>
      </c>
      <c r="M18" s="329">
        <v>138987</v>
      </c>
      <c r="N18" s="329">
        <v>-41019.00000000001</v>
      </c>
      <c r="O18" s="329">
        <v>-310643</v>
      </c>
      <c r="P18" s="329">
        <v>-65102.00000000001</v>
      </c>
      <c r="Q18" s="329">
        <v>-23258.999999999993</v>
      </c>
      <c r="R18" s="329">
        <v>60648.00000000002</v>
      </c>
      <c r="S18" s="377"/>
      <c r="T18" s="294"/>
    </row>
    <row r="19" spans="1:20" s="232" customFormat="1" ht="16.5" customHeight="1">
      <c r="A19" s="99" t="s">
        <v>430</v>
      </c>
      <c r="B19" s="118"/>
      <c r="C19" s="326" t="s">
        <v>127</v>
      </c>
      <c r="D19" s="329">
        <v>-18366</v>
      </c>
      <c r="E19" s="329">
        <v>-13195</v>
      </c>
      <c r="F19" s="329">
        <v>17163.999999999996</v>
      </c>
      <c r="G19" s="329">
        <v>-2298.9999999999986</v>
      </c>
      <c r="H19" s="329">
        <v>-10883</v>
      </c>
      <c r="I19" s="329">
        <v>-78949</v>
      </c>
      <c r="J19" s="329">
        <v>-17543</v>
      </c>
      <c r="K19" s="329">
        <v>-22900.000000000004</v>
      </c>
      <c r="L19" s="329">
        <v>-44248.00000000001</v>
      </c>
      <c r="M19" s="329">
        <v>9423.000000000002</v>
      </c>
      <c r="N19" s="329">
        <v>138763.99999999997</v>
      </c>
      <c r="O19" s="329">
        <v>-34861.00000000001</v>
      </c>
      <c r="P19" s="329">
        <v>-172288</v>
      </c>
      <c r="Q19" s="329">
        <v>-15800</v>
      </c>
      <c r="R19" s="329">
        <v>529406.0000000001</v>
      </c>
      <c r="S19" s="377"/>
      <c r="T19" s="294"/>
    </row>
    <row r="20" spans="1:20" s="232" customFormat="1" ht="16.5" customHeight="1">
      <c r="A20" s="99" t="s">
        <v>431</v>
      </c>
      <c r="B20" s="118"/>
      <c r="C20" s="327" t="s">
        <v>123</v>
      </c>
      <c r="D20" s="363">
        <v>10000</v>
      </c>
      <c r="E20" s="364">
        <v>10000</v>
      </c>
      <c r="F20" s="364">
        <v>49000</v>
      </c>
      <c r="G20" s="364">
        <v>26000</v>
      </c>
      <c r="H20" s="364">
        <v>10000</v>
      </c>
      <c r="I20" s="364">
        <v>6000</v>
      </c>
      <c r="J20" s="364">
        <v>10000</v>
      </c>
      <c r="K20" s="364">
        <v>12000</v>
      </c>
      <c r="L20" s="364">
        <v>12000</v>
      </c>
      <c r="M20" s="364">
        <v>17000</v>
      </c>
      <c r="N20" s="364">
        <v>154200</v>
      </c>
      <c r="O20" s="364">
        <v>119123</v>
      </c>
      <c r="P20" s="364">
        <v>11856</v>
      </c>
      <c r="Q20" s="364">
        <v>13175</v>
      </c>
      <c r="R20" s="364">
        <v>723533</v>
      </c>
      <c r="S20" s="377"/>
      <c r="T20" s="294"/>
    </row>
    <row r="21" spans="1:20" s="232" customFormat="1" ht="16.5" customHeight="1">
      <c r="A21" s="99" t="s">
        <v>432</v>
      </c>
      <c r="B21" s="118"/>
      <c r="C21" s="327" t="s">
        <v>124</v>
      </c>
      <c r="D21" s="365">
        <v>-28366</v>
      </c>
      <c r="E21" s="366">
        <v>-23195</v>
      </c>
      <c r="F21" s="366">
        <v>-31836.000000000004</v>
      </c>
      <c r="G21" s="366">
        <v>-28299</v>
      </c>
      <c r="H21" s="366">
        <v>-20883</v>
      </c>
      <c r="I21" s="366">
        <v>-84949</v>
      </c>
      <c r="J21" s="366">
        <v>-27543</v>
      </c>
      <c r="K21" s="366">
        <v>-34900</v>
      </c>
      <c r="L21" s="366">
        <v>-56248.00000000001</v>
      </c>
      <c r="M21" s="366">
        <v>-7576.999999999998</v>
      </c>
      <c r="N21" s="366">
        <v>-15436.00000000003</v>
      </c>
      <c r="O21" s="366">
        <v>-153984</v>
      </c>
      <c r="P21" s="366">
        <v>-184144</v>
      </c>
      <c r="Q21" s="366">
        <v>-28975</v>
      </c>
      <c r="R21" s="366">
        <v>-194126.99999999988</v>
      </c>
      <c r="S21" s="377"/>
      <c r="T21" s="294"/>
    </row>
    <row r="22" spans="1:20" s="232" customFormat="1" ht="16.5" customHeight="1">
      <c r="A22" s="99" t="s">
        <v>315</v>
      </c>
      <c r="B22" s="118"/>
      <c r="C22" s="324" t="s">
        <v>45</v>
      </c>
      <c r="D22" s="329">
        <v>170117.00000000003</v>
      </c>
      <c r="E22" s="329">
        <v>43217.00000000001</v>
      </c>
      <c r="F22" s="329">
        <v>-363283</v>
      </c>
      <c r="G22" s="329">
        <v>-69309</v>
      </c>
      <c r="H22" s="329">
        <v>-98008.00000000001</v>
      </c>
      <c r="I22" s="329">
        <v>-3804.9999999999977</v>
      </c>
      <c r="J22" s="329">
        <v>199322</v>
      </c>
      <c r="K22" s="329">
        <v>160392.00000000003</v>
      </c>
      <c r="L22" s="329">
        <v>-106902</v>
      </c>
      <c r="M22" s="329">
        <v>-108586.99999999999</v>
      </c>
      <c r="N22" s="329">
        <v>-504865</v>
      </c>
      <c r="O22" s="329">
        <v>-276041</v>
      </c>
      <c r="P22" s="329">
        <v>-53102.00000000001</v>
      </c>
      <c r="Q22" s="329">
        <v>-146226</v>
      </c>
      <c r="R22" s="329">
        <v>23266</v>
      </c>
      <c r="S22" s="377"/>
      <c r="T22" s="294"/>
    </row>
    <row r="23" spans="1:20" s="232" customFormat="1" ht="16.5" customHeight="1">
      <c r="A23" s="99" t="s">
        <v>433</v>
      </c>
      <c r="B23" s="118"/>
      <c r="C23" s="326" t="s">
        <v>142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999</v>
      </c>
      <c r="J23" s="329">
        <v>72.00000000000004</v>
      </c>
      <c r="K23" s="329">
        <v>249</v>
      </c>
      <c r="L23" s="329">
        <v>-748.0000000000001</v>
      </c>
      <c r="M23" s="329">
        <v>630</v>
      </c>
      <c r="N23" s="329">
        <v>449.99999999999994</v>
      </c>
      <c r="O23" s="329">
        <v>255</v>
      </c>
      <c r="P23" s="329">
        <v>719.0000000000001</v>
      </c>
      <c r="Q23" s="329">
        <v>-889</v>
      </c>
      <c r="R23" s="329">
        <v>551</v>
      </c>
      <c r="S23" s="377"/>
      <c r="T23" s="294"/>
    </row>
    <row r="24" spans="1:20" s="232" customFormat="1" ht="16.5" customHeight="1">
      <c r="A24" s="99" t="s">
        <v>434</v>
      </c>
      <c r="B24" s="118"/>
      <c r="C24" s="326" t="s">
        <v>134</v>
      </c>
      <c r="D24" s="329">
        <v>170117.00000000003</v>
      </c>
      <c r="E24" s="329">
        <v>43217.00000000001</v>
      </c>
      <c r="F24" s="329">
        <v>-363283</v>
      </c>
      <c r="G24" s="329">
        <v>-69309</v>
      </c>
      <c r="H24" s="329">
        <v>-98008.00000000001</v>
      </c>
      <c r="I24" s="329">
        <v>-4803.999999999998</v>
      </c>
      <c r="J24" s="329">
        <v>199250</v>
      </c>
      <c r="K24" s="329">
        <v>160143.00000000003</v>
      </c>
      <c r="L24" s="329">
        <v>-106154</v>
      </c>
      <c r="M24" s="329">
        <v>-109216.99999999999</v>
      </c>
      <c r="N24" s="329">
        <v>-505315</v>
      </c>
      <c r="O24" s="329">
        <v>-276296</v>
      </c>
      <c r="P24" s="329">
        <v>-53821.00000000001</v>
      </c>
      <c r="Q24" s="329">
        <v>-145337</v>
      </c>
      <c r="R24" s="329">
        <v>22715</v>
      </c>
      <c r="S24" s="377"/>
      <c r="T24" s="294"/>
    </row>
    <row r="25" spans="1:20" s="232" customFormat="1" ht="16.5" customHeight="1">
      <c r="A25" s="99" t="s">
        <v>435</v>
      </c>
      <c r="B25" s="118"/>
      <c r="C25" s="327" t="s">
        <v>128</v>
      </c>
      <c r="D25" s="367">
        <v>248740</v>
      </c>
      <c r="E25" s="368">
        <v>255313</v>
      </c>
      <c r="F25" s="368">
        <v>1500</v>
      </c>
      <c r="G25" s="368">
        <v>49268</v>
      </c>
      <c r="H25" s="368">
        <v>22000</v>
      </c>
      <c r="I25" s="368">
        <v>59647</v>
      </c>
      <c r="J25" s="368">
        <v>281581</v>
      </c>
      <c r="K25" s="368">
        <v>251164</v>
      </c>
      <c r="L25" s="368">
        <v>15800</v>
      </c>
      <c r="M25" s="368">
        <v>17870</v>
      </c>
      <c r="N25" s="368">
        <v>32850</v>
      </c>
      <c r="O25" s="368">
        <v>38476</v>
      </c>
      <c r="P25" s="368">
        <v>27309</v>
      </c>
      <c r="Q25" s="368">
        <v>22354</v>
      </c>
      <c r="R25" s="368">
        <v>40600</v>
      </c>
      <c r="S25" s="377"/>
      <c r="T25" s="294"/>
    </row>
    <row r="26" spans="1:20" s="232" customFormat="1" ht="16.5" customHeight="1">
      <c r="A26" s="99" t="s">
        <v>436</v>
      </c>
      <c r="B26" s="118"/>
      <c r="C26" s="327" t="s">
        <v>129</v>
      </c>
      <c r="D26" s="367">
        <v>-78622.99999999997</v>
      </c>
      <c r="E26" s="368">
        <v>-212096</v>
      </c>
      <c r="F26" s="368">
        <v>-364783</v>
      </c>
      <c r="G26" s="368">
        <v>-118577</v>
      </c>
      <c r="H26" s="368">
        <v>-120008.00000000001</v>
      </c>
      <c r="I26" s="368">
        <v>-64451</v>
      </c>
      <c r="J26" s="368">
        <v>-82331</v>
      </c>
      <c r="K26" s="368">
        <v>-91020.99999999997</v>
      </c>
      <c r="L26" s="368">
        <v>-121954</v>
      </c>
      <c r="M26" s="368">
        <v>-127086.99999999999</v>
      </c>
      <c r="N26" s="368">
        <v>-538165</v>
      </c>
      <c r="O26" s="368">
        <v>-314772</v>
      </c>
      <c r="P26" s="368">
        <v>-81130</v>
      </c>
      <c r="Q26" s="368">
        <v>-167691</v>
      </c>
      <c r="R26" s="368">
        <v>-17885</v>
      </c>
      <c r="S26" s="377"/>
      <c r="T26" s="294"/>
    </row>
    <row r="27" spans="1:20" s="232" customFormat="1" ht="16.5" customHeight="1">
      <c r="A27" s="99" t="s">
        <v>316</v>
      </c>
      <c r="B27" s="118"/>
      <c r="C27" s="324" t="s">
        <v>86</v>
      </c>
      <c r="D27" s="329">
        <v>27101.000000000004</v>
      </c>
      <c r="E27" s="329">
        <v>20737.000000000004</v>
      </c>
      <c r="F27" s="329">
        <v>90671</v>
      </c>
      <c r="G27" s="329">
        <v>1178.0000000000007</v>
      </c>
      <c r="H27" s="329">
        <v>87808</v>
      </c>
      <c r="I27" s="329">
        <v>-4723.000000000004</v>
      </c>
      <c r="J27" s="329">
        <v>36432.000000000015</v>
      </c>
      <c r="K27" s="329">
        <v>79935.00000000001</v>
      </c>
      <c r="L27" s="329">
        <v>26040.999999999996</v>
      </c>
      <c r="M27" s="329">
        <v>186450</v>
      </c>
      <c r="N27" s="329">
        <v>33268</v>
      </c>
      <c r="O27" s="329">
        <v>19193</v>
      </c>
      <c r="P27" s="329">
        <v>62755</v>
      </c>
      <c r="Q27" s="329">
        <v>26062</v>
      </c>
      <c r="R27" s="329">
        <v>138010</v>
      </c>
      <c r="S27" s="377"/>
      <c r="T27" s="294"/>
    </row>
    <row r="28" spans="1:20" s="232" customFormat="1" ht="16.5" customHeight="1">
      <c r="A28" s="99"/>
      <c r="B28" s="118"/>
      <c r="C28" s="119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7"/>
      <c r="T28" s="294"/>
    </row>
    <row r="29" spans="1:20" s="232" customFormat="1" ht="16.5" customHeight="1">
      <c r="A29" s="99" t="s">
        <v>317</v>
      </c>
      <c r="B29" s="118"/>
      <c r="C29" s="131" t="s">
        <v>497</v>
      </c>
      <c r="D29" s="358">
        <f>IF(AND(D30="M",D31="M",D33="M",D34="M",D36="M",D38="M",D39="M",D40="M"),"M",SUM(D30:D31)+SUM(D33:D34)+D36+SUM(D38:D40))</f>
        <v>94922.99999999974</v>
      </c>
      <c r="E29" s="358">
        <f>IF(AND(E30="M",E31="M",E33="M",E34="M",E36="M",E38="M",E39="M",E40="M"),"M",SUM(E30:E31)+SUM(E33:E34)+E36+SUM(E38:E40))</f>
        <v>-64673.999999999636</v>
      </c>
      <c r="F29" s="358">
        <f>IF(AND(F30="M",F31="M",F33="M",F34="M",F36="M",F38="M",F39="M",F40="M"),"M",SUM(F30:F31)+SUM(F33:F34)+F36+SUM(F38:F40))</f>
        <v>182113.99999999977</v>
      </c>
      <c r="G29" s="358">
        <f>IF(AND(G30="M",G31="M",G33="M",G34="M",G36="M",G38="M",G39="M",G40="M"),"M",SUM(G30:G31)+SUM(G33:G34)+G36+SUM(G38:G40))</f>
        <v>174375.00000000038</v>
      </c>
      <c r="H29" s="358">
        <f>IF(AND(H30="M",H31="M",H33="M",H34="M",H36="M",H38="M",H39="M",H40="M"),"M",SUM(H30:H31)+SUM(H33:H34)+H36+SUM(H38:H40))</f>
        <v>153861.9999999993</v>
      </c>
      <c r="I29" s="358">
        <f>IF(AND(I30="M",I31="M",I33="M",I34="M",I36="M",I38="M",I39="M",I40="M"),"M",SUM(I30:I31)+SUM(I33:I34)+I36+SUM(I38:I40))</f>
        <v>252115.00000000052</v>
      </c>
      <c r="J29" s="358">
        <f aca="true" t="shared" si="1" ref="J29:R29">IF(AND(J30="M",J31="M",J33="M",J34="M",J36="M",J38="M",J39="M",J40="M"),"M",SUM(J30:J31)+SUM(J33:J34)+J36+SUM(J38:J40))</f>
        <v>-418564.99999999994</v>
      </c>
      <c r="K29" s="358">
        <f t="shared" si="1"/>
        <v>151306.00000000081</v>
      </c>
      <c r="L29" s="358">
        <f t="shared" si="1"/>
        <v>71415.99999999843</v>
      </c>
      <c r="M29" s="358">
        <f t="shared" si="1"/>
        <v>-396903.999999999</v>
      </c>
      <c r="N29" s="358">
        <f t="shared" si="1"/>
        <v>28815.000000001033</v>
      </c>
      <c r="O29" s="358">
        <f t="shared" si="1"/>
        <v>-19168.00000000219</v>
      </c>
      <c r="P29" s="358">
        <f t="shared" si="1"/>
        <v>-162606.9999999995</v>
      </c>
      <c r="Q29" s="358">
        <f t="shared" si="1"/>
        <v>206869.00000000227</v>
      </c>
      <c r="R29" s="358">
        <f t="shared" si="1"/>
        <v>60976.99999999866</v>
      </c>
      <c r="S29" s="377"/>
      <c r="T29" s="294"/>
    </row>
    <row r="30" spans="1:20" s="232" customFormat="1" ht="16.5" customHeight="1">
      <c r="A30" s="99" t="s">
        <v>318</v>
      </c>
      <c r="B30" s="118"/>
      <c r="C30" s="324" t="s">
        <v>89</v>
      </c>
      <c r="D30" s="329">
        <v>0</v>
      </c>
      <c r="E30" s="329">
        <v>0</v>
      </c>
      <c r="F30" s="329">
        <v>665</v>
      </c>
      <c r="G30" s="329">
        <v>3315</v>
      </c>
      <c r="H30" s="329">
        <v>136800</v>
      </c>
      <c r="I30" s="329">
        <v>95953</v>
      </c>
      <c r="J30" s="329">
        <v>66426.99999999999</v>
      </c>
      <c r="K30" s="329">
        <v>51336</v>
      </c>
      <c r="L30" s="329">
        <v>35829</v>
      </c>
      <c r="M30" s="329">
        <v>39289</v>
      </c>
      <c r="N30" s="329">
        <v>29801.000000000004</v>
      </c>
      <c r="O30" s="329">
        <v>32899</v>
      </c>
      <c r="P30" s="329">
        <v>34158</v>
      </c>
      <c r="Q30" s="329">
        <v>22999.000000000004</v>
      </c>
      <c r="R30" s="329">
        <v>293285</v>
      </c>
      <c r="S30" s="377"/>
      <c r="T30" s="294"/>
    </row>
    <row r="31" spans="1:20" s="232" customFormat="1" ht="16.5" customHeight="1">
      <c r="A31" s="99" t="s">
        <v>319</v>
      </c>
      <c r="B31" s="118"/>
      <c r="C31" s="324" t="s">
        <v>98</v>
      </c>
      <c r="D31" s="329">
        <v>11370.000000000002</v>
      </c>
      <c r="E31" s="329">
        <v>-24901</v>
      </c>
      <c r="F31" s="329">
        <v>-30866.999999999996</v>
      </c>
      <c r="G31" s="329">
        <v>-45495.00000000001</v>
      </c>
      <c r="H31" s="329">
        <v>-56766.99999999999</v>
      </c>
      <c r="I31" s="329">
        <v>1676.0000000000032</v>
      </c>
      <c r="J31" s="329">
        <v>-334068</v>
      </c>
      <c r="K31" s="329">
        <v>163735</v>
      </c>
      <c r="L31" s="329">
        <v>-198722.00000000003</v>
      </c>
      <c r="M31" s="329">
        <v>-196992.00000000003</v>
      </c>
      <c r="N31" s="329">
        <v>-29246.999999999985</v>
      </c>
      <c r="O31" s="329">
        <v>-78681.99999999999</v>
      </c>
      <c r="P31" s="329">
        <v>-130390.99999999999</v>
      </c>
      <c r="Q31" s="329">
        <v>11344.99999999997</v>
      </c>
      <c r="R31" s="329">
        <v>-196222</v>
      </c>
      <c r="S31" s="377"/>
      <c r="T31" s="294"/>
    </row>
    <row r="32" spans="1:20" s="232" customFormat="1" ht="16.5" customHeight="1">
      <c r="A32" s="99"/>
      <c r="B32" s="118"/>
      <c r="C32" s="120"/>
      <c r="D32" s="371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7"/>
      <c r="T32" s="294"/>
    </row>
    <row r="33" spans="1:20" s="232" customFormat="1" ht="16.5" customHeight="1">
      <c r="A33" s="99" t="s">
        <v>320</v>
      </c>
      <c r="B33" s="118"/>
      <c r="C33" s="324" t="s">
        <v>96</v>
      </c>
      <c r="D33" s="329">
        <v>33907.759114314955</v>
      </c>
      <c r="E33" s="329">
        <v>40085.25300246145</v>
      </c>
      <c r="F33" s="329">
        <v>-7918.88659064773</v>
      </c>
      <c r="G33" s="329">
        <v>304.85135617777814</v>
      </c>
      <c r="H33" s="329">
        <v>-4613.503691984306</v>
      </c>
      <c r="I33" s="329">
        <v>-25118.350433007323</v>
      </c>
      <c r="J33" s="329">
        <v>10702.873861866237</v>
      </c>
      <c r="K33" s="329">
        <v>59370.96923433273</v>
      </c>
      <c r="L33" s="329">
        <v>58169.36539774918</v>
      </c>
      <c r="M33" s="329">
        <v>81163.86014559293</v>
      </c>
      <c r="N33" s="329">
        <v>-65752.94612655307</v>
      </c>
      <c r="O33" s="329">
        <v>100384.6207484653</v>
      </c>
      <c r="P33" s="329">
        <v>-4367.844181052078</v>
      </c>
      <c r="Q33" s="329">
        <v>101114.12443349946</v>
      </c>
      <c r="R33" s="329">
        <v>-12195.090094336592</v>
      </c>
      <c r="S33" s="377"/>
      <c r="T33" s="294"/>
    </row>
    <row r="34" spans="1:20" s="232" customFormat="1" ht="16.5" customHeight="1">
      <c r="A34" s="99" t="s">
        <v>321</v>
      </c>
      <c r="B34" s="118"/>
      <c r="C34" s="324" t="s">
        <v>95</v>
      </c>
      <c r="D34" s="329">
        <v>-33142.00000000001</v>
      </c>
      <c r="E34" s="329">
        <v>-103900.99999999999</v>
      </c>
      <c r="F34" s="329">
        <v>-43926.892657222255</v>
      </c>
      <c r="G34" s="329">
        <v>-52306.04878534717</v>
      </c>
      <c r="H34" s="329">
        <v>-17496.02694347657</v>
      </c>
      <c r="I34" s="329">
        <v>45792.9572541423</v>
      </c>
      <c r="J34" s="329">
        <v>3392.207069799305</v>
      </c>
      <c r="K34" s="329">
        <v>-27541.977404172703</v>
      </c>
      <c r="L34" s="329">
        <v>-51819.58929499597</v>
      </c>
      <c r="M34" s="329">
        <v>-122699.45742518644</v>
      </c>
      <c r="N34" s="329">
        <v>-26144.709025922308</v>
      </c>
      <c r="O34" s="329">
        <v>-53287.026946775375</v>
      </c>
      <c r="P34" s="329">
        <v>-47826.833243884</v>
      </c>
      <c r="Q34" s="329">
        <v>-67773.97679145035</v>
      </c>
      <c r="R34" s="329">
        <v>-23079.378154513437</v>
      </c>
      <c r="S34" s="377"/>
      <c r="T34" s="294"/>
    </row>
    <row r="35" spans="1:20" s="232" customFormat="1" ht="16.5" customHeight="1">
      <c r="A35" s="99" t="s">
        <v>484</v>
      </c>
      <c r="B35" s="118"/>
      <c r="C35" s="326" t="s">
        <v>122</v>
      </c>
      <c r="D35" s="329">
        <v>0</v>
      </c>
      <c r="E35" s="329">
        <v>0</v>
      </c>
      <c r="F35" s="329">
        <v>-29542</v>
      </c>
      <c r="G35" s="329">
        <v>-39740</v>
      </c>
      <c r="H35" s="329">
        <v>-31331</v>
      </c>
      <c r="I35" s="329">
        <v>5976</v>
      </c>
      <c r="J35" s="329">
        <v>4980</v>
      </c>
      <c r="K35" s="329">
        <v>2149</v>
      </c>
      <c r="L35" s="329">
        <v>-6635</v>
      </c>
      <c r="M35" s="329">
        <v>-3700</v>
      </c>
      <c r="N35" s="329">
        <v>2166</v>
      </c>
      <c r="O35" s="329">
        <v>12102</v>
      </c>
      <c r="P35" s="329">
        <v>-5037</v>
      </c>
      <c r="Q35" s="329">
        <v>-10036</v>
      </c>
      <c r="R35" s="329">
        <v>-20743</v>
      </c>
      <c r="S35" s="377"/>
      <c r="T35" s="294"/>
    </row>
    <row r="36" spans="1:20" s="232" customFormat="1" ht="16.5" customHeight="1">
      <c r="A36" s="99" t="s">
        <v>322</v>
      </c>
      <c r="B36" s="118"/>
      <c r="C36" s="328" t="s">
        <v>97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800</v>
      </c>
      <c r="K36" s="329">
        <v>700</v>
      </c>
      <c r="L36" s="329">
        <v>200</v>
      </c>
      <c r="M36" s="329">
        <v>-3100</v>
      </c>
      <c r="N36" s="329">
        <v>600</v>
      </c>
      <c r="O36" s="329">
        <v>-460</v>
      </c>
      <c r="P36" s="329">
        <v>-1217</v>
      </c>
      <c r="Q36" s="329">
        <v>-6236</v>
      </c>
      <c r="R36" s="329">
        <v>-43667</v>
      </c>
      <c r="S36" s="377"/>
      <c r="T36" s="294"/>
    </row>
    <row r="37" spans="1:20" s="232" customFormat="1" ht="16.5" customHeight="1">
      <c r="A37" s="99"/>
      <c r="B37" s="118"/>
      <c r="C37" s="120"/>
      <c r="D37" s="371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7"/>
      <c r="T37" s="294"/>
    </row>
    <row r="38" spans="1:20" s="232" customFormat="1" ht="16.5" customHeight="1">
      <c r="A38" s="99" t="s">
        <v>323</v>
      </c>
      <c r="B38" s="118"/>
      <c r="C38" s="324" t="s">
        <v>143</v>
      </c>
      <c r="D38" s="329">
        <v>82787.24088568479</v>
      </c>
      <c r="E38" s="329">
        <v>24042.746997538896</v>
      </c>
      <c r="F38" s="329">
        <v>264161.77924786974</v>
      </c>
      <c r="G38" s="329">
        <v>268556.1974291698</v>
      </c>
      <c r="H38" s="329">
        <v>95938.53063546016</v>
      </c>
      <c r="I38" s="329">
        <v>133811.39317886555</v>
      </c>
      <c r="J38" s="329">
        <v>-165819.0809316655</v>
      </c>
      <c r="K38" s="329">
        <v>-96293.99183015921</v>
      </c>
      <c r="L38" s="329">
        <v>227759.22389724525</v>
      </c>
      <c r="M38" s="329">
        <v>-194565.4027204055</v>
      </c>
      <c r="N38" s="329">
        <v>119558.65515247639</v>
      </c>
      <c r="O38" s="329">
        <v>-20022.59380169213</v>
      </c>
      <c r="P38" s="329">
        <v>-12962.322575063445</v>
      </c>
      <c r="Q38" s="329">
        <v>145420.8523579532</v>
      </c>
      <c r="R38" s="329">
        <v>29455.468248848687</v>
      </c>
      <c r="S38" s="377"/>
      <c r="T38" s="294"/>
    </row>
    <row r="39" spans="1:20" s="232" customFormat="1" ht="16.5" customHeight="1">
      <c r="A39" s="99" t="s">
        <v>324</v>
      </c>
      <c r="B39" s="118"/>
      <c r="C39" s="324" t="s">
        <v>144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13400</v>
      </c>
      <c r="S39" s="377"/>
      <c r="T39" s="294"/>
    </row>
    <row r="40" spans="1:20" s="232" customFormat="1" ht="16.5" customHeight="1">
      <c r="A40" s="99" t="s">
        <v>325</v>
      </c>
      <c r="B40" s="118"/>
      <c r="C40" s="324" t="s">
        <v>145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77"/>
      <c r="T40" s="294"/>
    </row>
    <row r="41" spans="1:20" s="232" customFormat="1" ht="16.5" customHeight="1">
      <c r="A41" s="99"/>
      <c r="B41" s="118"/>
      <c r="C41" s="120"/>
      <c r="D41" s="371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7"/>
      <c r="T41" s="294"/>
    </row>
    <row r="42" spans="1:20" s="232" customFormat="1" ht="16.5" customHeight="1">
      <c r="A42" s="99" t="s">
        <v>326</v>
      </c>
      <c r="B42" s="118"/>
      <c r="C42" s="131" t="s">
        <v>90</v>
      </c>
      <c r="D42" s="329">
        <v>1706.9999999998836</v>
      </c>
      <c r="E42" s="329">
        <v>81038.00000000003</v>
      </c>
      <c r="F42" s="329">
        <v>-7481</v>
      </c>
      <c r="G42" s="329">
        <v>49360.39090909087</v>
      </c>
      <c r="H42" s="329">
        <v>-45588</v>
      </c>
      <c r="I42" s="329">
        <v>25627.999999999884</v>
      </c>
      <c r="J42" s="329">
        <v>-5114.000000000116</v>
      </c>
      <c r="K42" s="329">
        <v>106878</v>
      </c>
      <c r="L42" s="329">
        <v>46808</v>
      </c>
      <c r="M42" s="329">
        <v>45072.99999999977</v>
      </c>
      <c r="N42" s="329">
        <v>-17208</v>
      </c>
      <c r="O42" s="329">
        <v>-20832.999999999534</v>
      </c>
      <c r="P42" s="329">
        <v>-43233.99999999965</v>
      </c>
      <c r="Q42" s="329">
        <v>-4662.000000000466</v>
      </c>
      <c r="R42" s="329">
        <v>-40122</v>
      </c>
      <c r="S42" s="377"/>
      <c r="T42" s="294"/>
    </row>
    <row r="43" spans="1:20" s="232" customFormat="1" ht="16.5" customHeight="1">
      <c r="A43" s="99" t="s">
        <v>327</v>
      </c>
      <c r="B43" s="118"/>
      <c r="C43" s="324" t="s">
        <v>109</v>
      </c>
      <c r="D43" s="329">
        <v>1706.9999999998836</v>
      </c>
      <c r="E43" s="329">
        <v>81038.00000000003</v>
      </c>
      <c r="F43" s="329">
        <v>-7481</v>
      </c>
      <c r="G43" s="329">
        <v>49360.39090909087</v>
      </c>
      <c r="H43" s="329">
        <v>-45588</v>
      </c>
      <c r="I43" s="329">
        <v>25627.999999999884</v>
      </c>
      <c r="J43" s="329">
        <v>-5114.000000000116</v>
      </c>
      <c r="K43" s="329">
        <v>106878</v>
      </c>
      <c r="L43" s="329">
        <v>46808</v>
      </c>
      <c r="M43" s="329">
        <v>45072.99999999977</v>
      </c>
      <c r="N43" s="329">
        <v>-17208</v>
      </c>
      <c r="O43" s="329">
        <v>-20832.999999999534</v>
      </c>
      <c r="P43" s="329">
        <v>-43233.99999999965</v>
      </c>
      <c r="Q43" s="329">
        <v>-4662.000000000466</v>
      </c>
      <c r="R43" s="329">
        <v>-40122</v>
      </c>
      <c r="S43" s="377"/>
      <c r="T43" s="294"/>
    </row>
    <row r="44" spans="1:20" s="232" customFormat="1" ht="16.5" customHeight="1">
      <c r="A44" s="99" t="s">
        <v>328</v>
      </c>
      <c r="B44" s="118"/>
      <c r="C44" s="324" t="s">
        <v>88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77"/>
      <c r="T44" s="294"/>
    </row>
    <row r="45" spans="1:20" s="232" customFormat="1" ht="13.5" customHeight="1" thickBot="1">
      <c r="A45" s="99"/>
      <c r="B45" s="118"/>
      <c r="C45" s="119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8"/>
      <c r="T45" s="294"/>
    </row>
    <row r="46" spans="1:20" s="232" customFormat="1" ht="21.75" customHeight="1" thickBot="1" thickTop="1">
      <c r="A46" s="291" t="s">
        <v>329</v>
      </c>
      <c r="B46" s="118"/>
      <c r="C46" s="116" t="s">
        <v>150</v>
      </c>
      <c r="D46" s="375">
        <v>1014348.9999999997</v>
      </c>
      <c r="E46" s="375">
        <v>216917.00000000038</v>
      </c>
      <c r="F46" s="375">
        <v>437913.99999999977</v>
      </c>
      <c r="G46" s="375">
        <v>749792.0000000003</v>
      </c>
      <c r="H46" s="375">
        <v>718268.9999999993</v>
      </c>
      <c r="I46" s="375">
        <v>355051.0000000004</v>
      </c>
      <c r="J46" s="375">
        <v>595195.9999999999</v>
      </c>
      <c r="K46" s="375">
        <v>1520061.0000000007</v>
      </c>
      <c r="L46" s="375">
        <v>1359947.9999999986</v>
      </c>
      <c r="M46" s="375">
        <v>1271146.0000000007</v>
      </c>
      <c r="N46" s="375">
        <v>1189032.0000000012</v>
      </c>
      <c r="O46" s="375">
        <v>1865955.9999999984</v>
      </c>
      <c r="P46" s="375">
        <v>988655.0000000007</v>
      </c>
      <c r="Q46" s="375">
        <v>2423304.000000002</v>
      </c>
      <c r="R46" s="379">
        <v>932994.999999999</v>
      </c>
      <c r="S46" s="147"/>
      <c r="T46" s="294"/>
    </row>
    <row r="47" spans="1:20" ht="9" customHeight="1" thickBot="1" thickTop="1">
      <c r="A47" s="99"/>
      <c r="B47" s="61"/>
      <c r="C47" s="12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149"/>
      <c r="T47" s="266"/>
    </row>
    <row r="48" spans="1:20" ht="9" customHeight="1" thickBot="1" thickTop="1">
      <c r="A48" s="99"/>
      <c r="B48" s="61"/>
      <c r="C48" s="123"/>
      <c r="D48" s="383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150"/>
      <c r="T48" s="266"/>
    </row>
    <row r="49" spans="1:20" ht="18.75" thickBot="1" thickTop="1">
      <c r="A49" s="99" t="s">
        <v>380</v>
      </c>
      <c r="B49" s="61"/>
      <c r="C49" s="116" t="s">
        <v>155</v>
      </c>
      <c r="D49" s="354">
        <v>4761971</v>
      </c>
      <c r="E49" s="354">
        <v>5014358</v>
      </c>
      <c r="F49" s="354">
        <v>5408547</v>
      </c>
      <c r="G49" s="354">
        <v>6117064</v>
      </c>
      <c r="H49" s="354">
        <v>6874360</v>
      </c>
      <c r="I49" s="354">
        <v>7193101</v>
      </c>
      <c r="J49" s="354">
        <v>7837643</v>
      </c>
      <c r="K49" s="354">
        <v>9255618</v>
      </c>
      <c r="L49" s="354">
        <v>10377718</v>
      </c>
      <c r="M49" s="354">
        <v>11589955</v>
      </c>
      <c r="N49" s="354">
        <v>12741025</v>
      </c>
      <c r="O49" s="354">
        <v>14946288</v>
      </c>
      <c r="P49" s="354">
        <v>16063194</v>
      </c>
      <c r="Q49" s="354">
        <v>18418901</v>
      </c>
      <c r="R49" s="376">
        <v>19293285</v>
      </c>
      <c r="S49" s="145"/>
      <c r="T49" s="266"/>
    </row>
    <row r="50" spans="1:20" ht="15.75" thickTop="1">
      <c r="A50" s="99" t="s">
        <v>381</v>
      </c>
      <c r="B50" s="61"/>
      <c r="C50" s="324" t="s">
        <v>151</v>
      </c>
      <c r="D50" s="329">
        <v>4868571</v>
      </c>
      <c r="E50" s="329">
        <v>5085488</v>
      </c>
      <c r="F50" s="329">
        <v>5523402</v>
      </c>
      <c r="G50" s="329">
        <v>6273194</v>
      </c>
      <c r="H50" s="329">
        <v>6991463</v>
      </c>
      <c r="I50" s="329">
        <v>7346514</v>
      </c>
      <c r="J50" s="329">
        <v>7941710</v>
      </c>
      <c r="K50" s="329">
        <v>9461771</v>
      </c>
      <c r="L50" s="329">
        <v>10821719</v>
      </c>
      <c r="M50" s="329">
        <v>12092865</v>
      </c>
      <c r="N50" s="329">
        <v>13281897</v>
      </c>
      <c r="O50" s="329">
        <v>15147853</v>
      </c>
      <c r="P50" s="329">
        <v>16136508</v>
      </c>
      <c r="Q50" s="329">
        <v>18559812</v>
      </c>
      <c r="R50" s="329">
        <v>19492807</v>
      </c>
      <c r="S50" s="377"/>
      <c r="T50" s="266"/>
    </row>
    <row r="51" spans="1:20" ht="15">
      <c r="A51" s="99" t="s">
        <v>382</v>
      </c>
      <c r="B51" s="61"/>
      <c r="C51" s="330" t="s">
        <v>158</v>
      </c>
      <c r="D51" s="331">
        <v>106600</v>
      </c>
      <c r="E51" s="331">
        <v>71130</v>
      </c>
      <c r="F51" s="331">
        <v>114854.99999999999</v>
      </c>
      <c r="G51" s="331">
        <v>156130</v>
      </c>
      <c r="H51" s="331">
        <v>117103.00000000001</v>
      </c>
      <c r="I51" s="331">
        <v>153413</v>
      </c>
      <c r="J51" s="331">
        <v>104067</v>
      </c>
      <c r="K51" s="331">
        <v>206153</v>
      </c>
      <c r="L51" s="331">
        <v>444001</v>
      </c>
      <c r="M51" s="331">
        <v>502910</v>
      </c>
      <c r="N51" s="331">
        <v>540872</v>
      </c>
      <c r="O51" s="331">
        <v>201565</v>
      </c>
      <c r="P51" s="331">
        <v>73314</v>
      </c>
      <c r="Q51" s="331">
        <v>140911</v>
      </c>
      <c r="R51" s="331">
        <v>199522</v>
      </c>
      <c r="S51" s="385"/>
      <c r="T51" s="266"/>
    </row>
    <row r="52" spans="1:20" ht="9.75" customHeight="1" thickBot="1">
      <c r="A52" s="99"/>
      <c r="B52" s="61"/>
      <c r="C52" s="119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303"/>
      <c r="T52" s="266"/>
    </row>
    <row r="53" spans="1:22" ht="39" thickBot="1" thickTop="1">
      <c r="A53" s="99"/>
      <c r="B53" s="61"/>
      <c r="C53" s="419" t="s">
        <v>91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7"/>
      <c r="T53" s="266"/>
      <c r="V53" s="221"/>
    </row>
    <row r="54" spans="1:22" ht="8.25" customHeight="1" thickTop="1">
      <c r="A54" s="99"/>
      <c r="B54" s="61"/>
      <c r="C54" s="124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9"/>
      <c r="T54" s="266"/>
      <c r="V54" s="221"/>
    </row>
    <row r="55" spans="1:22" ht="15.75">
      <c r="A55" s="99"/>
      <c r="B55" s="61"/>
      <c r="C55" s="184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34"/>
      <c r="T55" s="266"/>
      <c r="V55" s="221"/>
    </row>
    <row r="56" spans="1:22" ht="15.75">
      <c r="A56" s="99"/>
      <c r="B56" s="61"/>
      <c r="C56" s="25" t="s">
        <v>146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34"/>
      <c r="T56" s="266"/>
      <c r="V56" s="221"/>
    </row>
    <row r="57" spans="1:22" ht="15.75">
      <c r="A57" s="99"/>
      <c r="B57" s="61"/>
      <c r="C57" s="49" t="s">
        <v>149</v>
      </c>
      <c r="D57" s="221"/>
      <c r="E57" s="221"/>
      <c r="F57" s="221"/>
      <c r="G57" s="221"/>
      <c r="H57" s="221"/>
      <c r="I57" s="221"/>
      <c r="J57" s="221"/>
      <c r="K57" s="234"/>
      <c r="L57" s="234"/>
      <c r="M57" s="234"/>
      <c r="N57" s="221"/>
      <c r="O57" s="221"/>
      <c r="P57" s="221"/>
      <c r="Q57" s="221"/>
      <c r="R57" s="221"/>
      <c r="S57" s="234"/>
      <c r="T57" s="266"/>
      <c r="V57" s="221"/>
    </row>
    <row r="58" spans="1:22" ht="15.75">
      <c r="A58" s="99"/>
      <c r="B58" s="61"/>
      <c r="C58" s="49" t="s">
        <v>140</v>
      </c>
      <c r="D58" s="221"/>
      <c r="E58" s="221"/>
      <c r="F58" s="221"/>
      <c r="G58" s="221"/>
      <c r="H58" s="221"/>
      <c r="I58" s="221"/>
      <c r="J58" s="221"/>
      <c r="K58" s="234"/>
      <c r="L58" s="234"/>
      <c r="M58" s="234"/>
      <c r="S58" s="234"/>
      <c r="T58" s="266"/>
      <c r="V58" s="221"/>
    </row>
    <row r="59" spans="1:22" ht="9.75" customHeight="1" thickBot="1">
      <c r="A59" s="108"/>
      <c r="B59" s="126"/>
      <c r="C59" s="173"/>
      <c r="D59" s="304"/>
      <c r="E59" s="304"/>
      <c r="F59" s="304"/>
      <c r="G59" s="304"/>
      <c r="H59" s="304"/>
      <c r="I59" s="304"/>
      <c r="J59" s="304"/>
      <c r="K59" s="305"/>
      <c r="L59" s="305"/>
      <c r="M59" s="305"/>
      <c r="N59" s="305"/>
      <c r="O59" s="305"/>
      <c r="P59" s="305"/>
      <c r="Q59" s="305"/>
      <c r="R59" s="305"/>
      <c r="S59" s="305"/>
      <c r="T59" s="273"/>
      <c r="V59" s="221"/>
    </row>
    <row r="60" spans="1:22" ht="16.5" thickTop="1">
      <c r="A60" s="35"/>
      <c r="B60" s="128"/>
      <c r="C60" s="49"/>
      <c r="D60" s="275"/>
      <c r="E60" s="275"/>
      <c r="F60" s="275"/>
      <c r="G60" s="275"/>
      <c r="H60" s="275"/>
      <c r="I60" s="275"/>
      <c r="J60" s="275"/>
      <c r="K60" s="306"/>
      <c r="L60" s="306"/>
      <c r="M60" s="306"/>
      <c r="N60" s="306"/>
      <c r="O60" s="306"/>
      <c r="P60" s="306"/>
      <c r="Q60" s="306"/>
      <c r="R60" s="306"/>
      <c r="S60" s="306"/>
      <c r="T60" s="221"/>
      <c r="U60" s="221"/>
      <c r="V60" s="221"/>
    </row>
    <row r="61" spans="1:19" ht="15.75">
      <c r="A61" s="31"/>
      <c r="B61" s="171"/>
      <c r="C61" s="172"/>
      <c r="D61" s="275"/>
      <c r="E61" s="275"/>
      <c r="F61" s="275"/>
      <c r="G61" s="275"/>
      <c r="H61" s="275"/>
      <c r="I61" s="275"/>
      <c r="J61" s="275"/>
      <c r="K61" s="307"/>
      <c r="L61" s="307"/>
      <c r="M61" s="307"/>
      <c r="N61" s="307"/>
      <c r="O61" s="307"/>
      <c r="P61" s="307"/>
      <c r="Q61" s="307"/>
      <c r="R61" s="307"/>
      <c r="S61" s="307"/>
    </row>
    <row r="62" spans="1:21" ht="15" customHeight="1">
      <c r="A62" s="31"/>
      <c r="B62" s="207" t="s">
        <v>187</v>
      </c>
      <c r="C62" s="200"/>
      <c r="D62" s="446" t="str">
        <f>IF(COUNTA(D10:R10,D12:R27,D29:R31,D33:R36,D38:R40,D42:R44,D46:R46,D49:R51)/510*100=100,"OK - Table 3B is fully completed","WARNING - Table 3B is not fully completed, please fill in figure, L, M or 0")</f>
        <v>OK - Table 3B is fully completed</v>
      </c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277"/>
      <c r="T62" s="230"/>
      <c r="U62" s="301"/>
    </row>
    <row r="63" spans="1:21" ht="15">
      <c r="A63" s="31"/>
      <c r="B63" s="189" t="s">
        <v>188</v>
      </c>
      <c r="C63" s="11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45"/>
      <c r="T63" s="231"/>
      <c r="U63" s="301"/>
    </row>
    <row r="64" spans="1:21" ht="15.75">
      <c r="A64" s="31"/>
      <c r="B64" s="208"/>
      <c r="C64" s="202" t="s">
        <v>510</v>
      </c>
      <c r="D64" s="346">
        <f>IF(D46="M",0,D46)-IF(D10="M",0,D10)-IF(D12="M",0,D12)-IF(D29="M",0,D29)-IF(D42="M",0,D42)</f>
        <v>2.9103830456733704E-11</v>
      </c>
      <c r="E64" s="346">
        <f>IF(E46="M",0,E46)-IF(E10="M",0,E10)-IF(E12="M",0,E12)-IF(E29="M",0,E29)-IF(E42="M",0,E42)</f>
        <v>0</v>
      </c>
      <c r="F64" s="346">
        <f>IF(F46="M",0,F46)-IF(F10="M",0,F10)-IF(F12="M",0,F12)-IF(F29="M",0,F29)-IF(F42="M",0,F42)</f>
        <v>0</v>
      </c>
      <c r="G64" s="346">
        <f>IF(G46="M",0,G46)-IF(G10="M",0,G10)-IF(G12="M",0,G12)-IF(G29="M",0,G29)-IF(G42="M",0,G42)</f>
        <v>0</v>
      </c>
      <c r="H64" s="346">
        <f>IF(H46="M",0,H46)-IF(H10="M",0,H10)-IF(H12="M",0,H12)-IF(H29="M",0,H29)-IF(H42="M",0,H42)</f>
        <v>0</v>
      </c>
      <c r="I64" s="346">
        <f>IF(I46="M",0,I46)-IF(I10="M",0,I10)-IF(I12="M",0,I12)-IF(I29="M",0,I29)-IF(I42="M",0,I42)</f>
        <v>0</v>
      </c>
      <c r="J64" s="346">
        <f aca="true" t="shared" si="2" ref="J64:R64">IF(J46="M",0,J46)-IF(J10="M",0,J10)-IF(J12="M",0,J12)-IF(J29="M",0,J29)-IF(J42="M",0,J42)</f>
        <v>-5.820766091346741E-11</v>
      </c>
      <c r="K64" s="346">
        <f t="shared" si="2"/>
        <v>-1.7462298274040222E-10</v>
      </c>
      <c r="L64" s="346">
        <f t="shared" si="2"/>
        <v>1.7462298274040222E-10</v>
      </c>
      <c r="M64" s="346">
        <f t="shared" si="2"/>
        <v>-5.820766091346741E-11</v>
      </c>
      <c r="N64" s="346">
        <f t="shared" si="2"/>
        <v>1.8917489796876907E-10</v>
      </c>
      <c r="O64" s="346">
        <f t="shared" si="2"/>
        <v>9.458744898438454E-11</v>
      </c>
      <c r="P64" s="346">
        <f t="shared" si="2"/>
        <v>-1.4551915228366852E-10</v>
      </c>
      <c r="Q64" s="346">
        <f t="shared" si="2"/>
        <v>2.9103830456733704E-10</v>
      </c>
      <c r="R64" s="346">
        <f t="shared" si="2"/>
        <v>5.820766091346741E-11</v>
      </c>
      <c r="S64" s="302"/>
      <c r="T64" s="231"/>
      <c r="U64" s="301"/>
    </row>
    <row r="65" spans="1:21" ht="15.75">
      <c r="A65" s="31"/>
      <c r="B65" s="208"/>
      <c r="C65" s="202" t="s">
        <v>511</v>
      </c>
      <c r="D65" s="346">
        <f>IF(D12="M",0,D12)-IF(D13="M",0,D13)-IF(D14="M",0,D14)-IF(D15="M",0,D15)-IF(D22="M",0,D22)-IF(D27="M",0,D27)</f>
        <v>-3.2741809263825417E-11</v>
      </c>
      <c r="E65" s="346">
        <f>IF(E12="M",0,E12)-IF(E13="M",0,E13)-IF(E14="M",0,E14)-IF(E15="M",0,E15)-IF(E22="M",0,E22)-IF(E27="M",0,E27)</f>
        <v>0</v>
      </c>
      <c r="F65" s="346">
        <f>IF(F12="M",0,F12)-IF(F13="M",0,F13)-IF(F14="M",0,F14)-IF(F15="M",0,F15)-IF(F22="M",0,F22)-IF(F27="M",0,F27)</f>
        <v>0</v>
      </c>
      <c r="G65" s="346">
        <f>IF(G12="M",0,G12)-IF(G13="M",0,G13)-IF(G14="M",0,G14)-IF(G15="M",0,G15)-IF(G22="M",0,G22)-IF(G27="M",0,G27)</f>
        <v>0</v>
      </c>
      <c r="H65" s="346">
        <f>IF(H12="M",0,H12)-IF(H13="M",0,H13)-IF(H14="M",0,H14)-IF(H15="M",0,H15)-IF(H22="M",0,H22)-IF(H27="M",0,H27)</f>
        <v>0</v>
      </c>
      <c r="I65" s="346">
        <f>IF(I12="M",0,I12)-IF(I13="M",0,I13)-IF(I14="M",0,I14)-IF(I15="M",0,I15)-IF(I22="M",0,I22)-IF(I27="M",0,I27)</f>
        <v>0</v>
      </c>
      <c r="J65" s="346">
        <f aca="true" t="shared" si="3" ref="J65:R65">IF(J12="M",0,J12)-IF(J13="M",0,J13)-IF(J14="M",0,J14)-IF(J15="M",0,J15)-IF(J22="M",0,J22)-IF(J27="M",0,J27)</f>
        <v>0</v>
      </c>
      <c r="K65" s="346">
        <f t="shared" si="3"/>
        <v>0</v>
      </c>
      <c r="L65" s="346">
        <f t="shared" si="3"/>
        <v>0</v>
      </c>
      <c r="M65" s="346">
        <f t="shared" si="3"/>
        <v>0</v>
      </c>
      <c r="N65" s="346">
        <f t="shared" si="3"/>
        <v>0</v>
      </c>
      <c r="O65" s="346">
        <f t="shared" si="3"/>
        <v>0</v>
      </c>
      <c r="P65" s="346">
        <f t="shared" si="3"/>
        <v>0</v>
      </c>
      <c r="Q65" s="346">
        <f t="shared" si="3"/>
        <v>0</v>
      </c>
      <c r="R65" s="346">
        <f t="shared" si="3"/>
        <v>0</v>
      </c>
      <c r="S65" s="302"/>
      <c r="T65" s="231"/>
      <c r="U65" s="301"/>
    </row>
    <row r="66" spans="1:21" ht="15.75">
      <c r="A66" s="31"/>
      <c r="B66" s="208"/>
      <c r="C66" s="136" t="s">
        <v>512</v>
      </c>
      <c r="D66" s="346">
        <f>IF(D15="M",0,D15)-IF(D18="M",0,D18)-IF(D19="M",0,D19)</f>
        <v>0</v>
      </c>
      <c r="E66" s="346">
        <f>IF(E15="M",0,E15)-IF(E18="M",0,E18)-IF(E19="M",0,E19)</f>
        <v>0</v>
      </c>
      <c r="F66" s="346">
        <f>IF(F15="M",0,F15)-IF(F18="M",0,F18)-IF(F19="M",0,F19)</f>
        <v>0</v>
      </c>
      <c r="G66" s="346">
        <f>IF(G15="M",0,G15)-IF(G18="M",0,G18)-IF(G19="M",0,G19)</f>
        <v>0</v>
      </c>
      <c r="H66" s="346">
        <f>IF(H15="M",0,H15)-IF(H18="M",0,H18)-IF(H19="M",0,H19)</f>
        <v>0</v>
      </c>
      <c r="I66" s="346">
        <f>IF(I15="M",0,I15)-IF(I18="M",0,I18)-IF(I19="M",0,I19)</f>
        <v>0</v>
      </c>
      <c r="J66" s="346">
        <f aca="true" t="shared" si="4" ref="J66:R66">IF(J15="M",0,J15)-IF(J18="M",0,J18)-IF(J19="M",0,J19)</f>
        <v>0</v>
      </c>
      <c r="K66" s="346">
        <f t="shared" si="4"/>
        <v>0</v>
      </c>
      <c r="L66" s="346">
        <f t="shared" si="4"/>
        <v>0</v>
      </c>
      <c r="M66" s="346">
        <f t="shared" si="4"/>
        <v>0</v>
      </c>
      <c r="N66" s="346">
        <f t="shared" si="4"/>
        <v>0</v>
      </c>
      <c r="O66" s="346">
        <f t="shared" si="4"/>
        <v>0</v>
      </c>
      <c r="P66" s="346">
        <f t="shared" si="4"/>
        <v>0</v>
      </c>
      <c r="Q66" s="346">
        <f t="shared" si="4"/>
        <v>0</v>
      </c>
      <c r="R66" s="346">
        <f t="shared" si="4"/>
        <v>0</v>
      </c>
      <c r="S66" s="302"/>
      <c r="T66" s="231"/>
      <c r="U66" s="301"/>
    </row>
    <row r="67" spans="1:21" ht="15.75">
      <c r="A67" s="31"/>
      <c r="B67" s="208"/>
      <c r="C67" s="202" t="s">
        <v>513</v>
      </c>
      <c r="D67" s="346">
        <f>IF(D15="M",0,D15)-IF(D16="M",0,D16)-IF(D17="M",0,D17)</f>
        <v>0</v>
      </c>
      <c r="E67" s="346">
        <f>IF(E15="M",0,E15)-IF(E16="M",0,E16)-IF(E17="M",0,E17)</f>
        <v>0</v>
      </c>
      <c r="F67" s="346">
        <f>IF(F15="M",0,F15)-IF(F16="M",0,F16)-IF(F17="M",0,F17)</f>
        <v>0</v>
      </c>
      <c r="G67" s="346">
        <f>IF(G15="M",0,G15)-IF(G16="M",0,G16)-IF(G17="M",0,G17)</f>
        <v>0</v>
      </c>
      <c r="H67" s="346">
        <f>IF(H15="M",0,H15)-IF(H16="M",0,H16)-IF(H17="M",0,H17)</f>
        <v>0</v>
      </c>
      <c r="I67" s="346">
        <f>IF(I15="M",0,I15)-IF(I16="M",0,I16)-IF(I17="M",0,I17)</f>
        <v>0</v>
      </c>
      <c r="J67" s="346">
        <f aca="true" t="shared" si="5" ref="J67:R67">IF(J15="M",0,J15)-IF(J16="M",0,J16)-IF(J17="M",0,J17)</f>
        <v>0</v>
      </c>
      <c r="K67" s="346">
        <f t="shared" si="5"/>
        <v>0</v>
      </c>
      <c r="L67" s="346">
        <f t="shared" si="5"/>
        <v>0</v>
      </c>
      <c r="M67" s="346">
        <f t="shared" si="5"/>
        <v>0</v>
      </c>
      <c r="N67" s="346">
        <f t="shared" si="5"/>
        <v>0</v>
      </c>
      <c r="O67" s="346">
        <f t="shared" si="5"/>
        <v>0</v>
      </c>
      <c r="P67" s="346">
        <f t="shared" si="5"/>
        <v>0</v>
      </c>
      <c r="Q67" s="346">
        <f t="shared" si="5"/>
        <v>0</v>
      </c>
      <c r="R67" s="346">
        <f t="shared" si="5"/>
        <v>0</v>
      </c>
      <c r="S67" s="302"/>
      <c r="T67" s="231"/>
      <c r="U67" s="301"/>
    </row>
    <row r="68" spans="1:21" ht="15.75">
      <c r="A68" s="31"/>
      <c r="B68" s="208"/>
      <c r="C68" s="202" t="s">
        <v>514</v>
      </c>
      <c r="D68" s="346">
        <f>IF(D19="M",0,D19)-IF(D20="M",0,D20)-IF(D21="M",0,D21)</f>
        <v>0</v>
      </c>
      <c r="E68" s="346">
        <f>IF(E19="M",0,E19)-IF(E20="M",0,E20)-IF(E21="M",0,E21)</f>
        <v>0</v>
      </c>
      <c r="F68" s="346">
        <f>IF(F19="M",0,F19)-IF(F20="M",0,F20)-IF(F21="M",0,F21)</f>
        <v>0</v>
      </c>
      <c r="G68" s="346">
        <f>IF(G19="M",0,G19)-IF(G20="M",0,G20)-IF(G21="M",0,G21)</f>
        <v>0</v>
      </c>
      <c r="H68" s="346">
        <f>IF(H19="M",0,H19)-IF(H20="M",0,H20)-IF(H21="M",0,H21)</f>
        <v>0</v>
      </c>
      <c r="I68" s="346">
        <f>IF(I19="M",0,I19)-IF(I20="M",0,I20)-IF(I21="M",0,I21)</f>
        <v>0</v>
      </c>
      <c r="J68" s="346">
        <f aca="true" t="shared" si="6" ref="J68:R68">IF(J19="M",0,J19)-IF(J20="M",0,J20)-IF(J21="M",0,J21)</f>
        <v>0</v>
      </c>
      <c r="K68" s="346">
        <f t="shared" si="6"/>
        <v>0</v>
      </c>
      <c r="L68" s="346">
        <f t="shared" si="6"/>
        <v>0</v>
      </c>
      <c r="M68" s="346">
        <f t="shared" si="6"/>
        <v>0</v>
      </c>
      <c r="N68" s="346">
        <f t="shared" si="6"/>
        <v>0</v>
      </c>
      <c r="O68" s="346">
        <f t="shared" si="6"/>
        <v>0</v>
      </c>
      <c r="P68" s="346">
        <f t="shared" si="6"/>
        <v>0</v>
      </c>
      <c r="Q68" s="346">
        <f t="shared" si="6"/>
        <v>0</v>
      </c>
      <c r="R68" s="346">
        <f t="shared" si="6"/>
        <v>0</v>
      </c>
      <c r="S68" s="302"/>
      <c r="T68" s="231"/>
      <c r="U68" s="301"/>
    </row>
    <row r="69" spans="1:21" ht="15.75">
      <c r="A69" s="31"/>
      <c r="B69" s="208"/>
      <c r="C69" s="202" t="s">
        <v>515</v>
      </c>
      <c r="D69" s="346">
        <f>IF(D22="M",0,D22)-IF(D23="M",0,D23)-IF(D24="M",0,D24)</f>
        <v>0</v>
      </c>
      <c r="E69" s="346">
        <f>IF(E22="M",0,E22)-IF(E23="M",0,E23)-IF(E24="M",0,E24)</f>
        <v>0</v>
      </c>
      <c r="F69" s="346">
        <f>IF(F22="M",0,F22)-IF(F23="M",0,F23)-IF(F24="M",0,F24)</f>
        <v>0</v>
      </c>
      <c r="G69" s="346">
        <f>IF(G22="M",0,G22)-IF(G23="M",0,G23)-IF(G24="M",0,G24)</f>
        <v>0</v>
      </c>
      <c r="H69" s="346">
        <f>IF(H22="M",0,H22)-IF(H23="M",0,H23)-IF(H24="M",0,H24)</f>
        <v>0</v>
      </c>
      <c r="I69" s="346">
        <f>IF(I22="M",0,I22)-IF(I23="M",0,I23)-IF(I24="M",0,I24)</f>
        <v>0</v>
      </c>
      <c r="J69" s="346">
        <f aca="true" t="shared" si="7" ref="J69:R69">IF(J22="M",0,J22)-IF(J23="M",0,J23)-IF(J24="M",0,J24)</f>
        <v>0</v>
      </c>
      <c r="K69" s="346">
        <f t="shared" si="7"/>
        <v>0</v>
      </c>
      <c r="L69" s="346">
        <f t="shared" si="7"/>
        <v>0</v>
      </c>
      <c r="M69" s="346">
        <f t="shared" si="7"/>
        <v>0</v>
      </c>
      <c r="N69" s="346">
        <f t="shared" si="7"/>
        <v>0</v>
      </c>
      <c r="O69" s="346">
        <f t="shared" si="7"/>
        <v>0</v>
      </c>
      <c r="P69" s="346">
        <f t="shared" si="7"/>
        <v>0</v>
      </c>
      <c r="Q69" s="346">
        <f t="shared" si="7"/>
        <v>0</v>
      </c>
      <c r="R69" s="346">
        <f t="shared" si="7"/>
        <v>0</v>
      </c>
      <c r="S69" s="302"/>
      <c r="T69" s="231"/>
      <c r="U69" s="301"/>
    </row>
    <row r="70" spans="1:21" ht="15.75">
      <c r="A70" s="31"/>
      <c r="B70" s="208"/>
      <c r="C70" s="202" t="s">
        <v>516</v>
      </c>
      <c r="D70" s="346">
        <f>IF(D24="M",0,D24)-IF(D25="M",0,D25)-IF(D26="M",0,D26)</f>
        <v>0</v>
      </c>
      <c r="E70" s="346">
        <f>IF(E24="M",0,E24)-IF(E25="M",0,E25)-IF(E26="M",0,E26)</f>
        <v>0</v>
      </c>
      <c r="F70" s="346">
        <f>IF(F24="M",0,F24)-IF(F25="M",0,F25)-IF(F26="M",0,F26)</f>
        <v>0</v>
      </c>
      <c r="G70" s="346">
        <f>IF(G24="M",0,G24)-IF(G25="M",0,G25)-IF(G26="M",0,G26)</f>
        <v>0</v>
      </c>
      <c r="H70" s="346">
        <f>IF(H24="M",0,H24)-IF(H25="M",0,H25)-IF(H26="M",0,H26)</f>
        <v>0</v>
      </c>
      <c r="I70" s="346">
        <f>IF(I24="M",0,I24)-IF(I25="M",0,I25)-IF(I26="M",0,I26)</f>
        <v>0</v>
      </c>
      <c r="J70" s="346">
        <f aca="true" t="shared" si="8" ref="J70:R70">IF(J24="M",0,J24)-IF(J25="M",0,J25)-IF(J26="M",0,J26)</f>
        <v>0</v>
      </c>
      <c r="K70" s="346">
        <f t="shared" si="8"/>
        <v>0</v>
      </c>
      <c r="L70" s="346">
        <f t="shared" si="8"/>
        <v>0</v>
      </c>
      <c r="M70" s="346">
        <f t="shared" si="8"/>
        <v>0</v>
      </c>
      <c r="N70" s="346">
        <f t="shared" si="8"/>
        <v>0</v>
      </c>
      <c r="O70" s="346">
        <f t="shared" si="8"/>
        <v>0</v>
      </c>
      <c r="P70" s="346">
        <f t="shared" si="8"/>
        <v>0</v>
      </c>
      <c r="Q70" s="346">
        <f t="shared" si="8"/>
        <v>0</v>
      </c>
      <c r="R70" s="346">
        <f t="shared" si="8"/>
        <v>0</v>
      </c>
      <c r="S70" s="302"/>
      <c r="T70" s="231"/>
      <c r="U70" s="301"/>
    </row>
    <row r="71" spans="1:21" ht="23.25">
      <c r="A71" s="31"/>
      <c r="B71" s="208"/>
      <c r="C71" s="202" t="s">
        <v>561</v>
      </c>
      <c r="D71" s="346">
        <f>IF(D29="M",0,D29)-IF(D30="M",0,D30)-IF(D31="M",0,D31)-IF(D33="M",0,D33)-IF(D34="M",0,D34)-IF(D36="M",0,D36)-IF(D38="M",0,D38)-IF(D39="M",0,D39)-IF(D40="M",0,D40)</f>
        <v>0</v>
      </c>
      <c r="E71" s="346">
        <f>IF(E29="M",0,E29)-IF(E30="M",0,E30)-IF(E31="M",0,E31)-IF(E33="M",0,E33)-IF(E34="M",0,E34)-IF(E36="M",0,E36)-IF(E38="M",0,E38)-IF(E39="M",0,E39)-IF(E40="M",0,E40)</f>
        <v>0</v>
      </c>
      <c r="F71" s="346">
        <f>IF(F29="M",0,F29)-IF(F30="M",0,F30)-IF(F31="M",0,F31)-IF(F33="M",0,F33)-IF(F34="M",0,F34)-IF(F36="M",0,F36)-IF(F38="M",0,F38)-IF(F39="M",0,F39)-IF(F40="M",0,F40)</f>
        <v>0</v>
      </c>
      <c r="G71" s="346">
        <f>IF(G29="M",0,G29)-IF(G30="M",0,G30)-IF(G31="M",0,G31)-IF(G33="M",0,G33)-IF(G34="M",0,G34)-IF(G36="M",0,G36)-IF(G38="M",0,G38)-IF(G39="M",0,G39)-IF(G40="M",0,G40)</f>
        <v>0</v>
      </c>
      <c r="H71" s="346">
        <f>IF(H29="M",0,H29)-IF(H30="M",0,H30)-IF(H31="M",0,H31)-IF(H33="M",0,H33)-IF(H34="M",0,H34)-IF(H36="M",0,H36)-IF(H38="M",0,H38)-IF(H39="M",0,H39)-IF(H40="M",0,H40)</f>
        <v>1.4551915228366852E-11</v>
      </c>
      <c r="I71" s="346">
        <f>IF(I29="M",0,I29)-IF(I30="M",0,I30)-IF(I31="M",0,I31)-IF(I33="M",0,I33)-IF(I34="M",0,I34)-IF(I36="M",0,I36)-IF(I38="M",0,I38)-IF(I39="M",0,I39)-IF(I40="M",0,I40)</f>
        <v>0</v>
      </c>
      <c r="J71" s="346">
        <f aca="true" t="shared" si="9" ref="J71:R71">IF(J29="M",0,J29)-IF(J30="M",0,J30)-IF(J31="M",0,J31)-IF(J33="M",0,J33)-IF(J34="M",0,J34)-IF(J36="M",0,J36)-IF(J38="M",0,J38)-IF(J39="M",0,J39)-IF(J40="M",0,J40)</f>
        <v>0</v>
      </c>
      <c r="K71" s="346">
        <f t="shared" si="9"/>
        <v>0</v>
      </c>
      <c r="L71" s="346">
        <f t="shared" si="9"/>
        <v>0</v>
      </c>
      <c r="M71" s="346">
        <f t="shared" si="9"/>
        <v>2.9103830456733704E-11</v>
      </c>
      <c r="N71" s="346">
        <f t="shared" si="9"/>
        <v>0</v>
      </c>
      <c r="O71" s="346">
        <f t="shared" si="9"/>
        <v>-7.275957614183426E-12</v>
      </c>
      <c r="P71" s="346">
        <f t="shared" si="9"/>
        <v>0</v>
      </c>
      <c r="Q71" s="346">
        <f t="shared" si="9"/>
        <v>0</v>
      </c>
      <c r="R71" s="346">
        <f t="shared" si="9"/>
        <v>0</v>
      </c>
      <c r="S71" s="302"/>
      <c r="T71" s="231"/>
      <c r="U71" s="301"/>
    </row>
    <row r="72" spans="1:20" ht="15.75">
      <c r="A72" s="31"/>
      <c r="B72" s="208"/>
      <c r="C72" s="202" t="s">
        <v>517</v>
      </c>
      <c r="D72" s="346">
        <f>IF(D42="M",0,D42)-IF(D43="M",0,D43)-IF(D44="M",0,D44)</f>
        <v>0</v>
      </c>
      <c r="E72" s="346">
        <f>IF(E42="M",0,E42)-IF(E43="M",0,E43)-IF(E44="M",0,E44)</f>
        <v>0</v>
      </c>
      <c r="F72" s="346">
        <f>IF(F42="M",0,F42)-IF(F43="M",0,F43)-IF(F44="M",0,F44)</f>
        <v>0</v>
      </c>
      <c r="G72" s="346">
        <f>IF(G42="M",0,G42)-IF(G43="M",0,G43)-IF(G44="M",0,G44)</f>
        <v>0</v>
      </c>
      <c r="H72" s="346">
        <f>IF(H42="M",0,H42)-IF(H43="M",0,H43)-IF(H44="M",0,H44)</f>
        <v>0</v>
      </c>
      <c r="I72" s="346">
        <f>IF(I42="M",0,I42)-IF(I43="M",0,I43)-IF(I44="M",0,I44)</f>
        <v>0</v>
      </c>
      <c r="J72" s="346">
        <f aca="true" t="shared" si="10" ref="J72:R72">IF(J42="M",0,J42)-IF(J43="M",0,J43)-IF(J44="M",0,J44)</f>
        <v>0</v>
      </c>
      <c r="K72" s="346">
        <f t="shared" si="10"/>
        <v>0</v>
      </c>
      <c r="L72" s="346">
        <f t="shared" si="10"/>
        <v>0</v>
      </c>
      <c r="M72" s="346">
        <f t="shared" si="10"/>
        <v>0</v>
      </c>
      <c r="N72" s="346">
        <f t="shared" si="10"/>
        <v>0</v>
      </c>
      <c r="O72" s="346">
        <f t="shared" si="10"/>
        <v>0</v>
      </c>
      <c r="P72" s="346">
        <f t="shared" si="10"/>
        <v>0</v>
      </c>
      <c r="Q72" s="346">
        <f t="shared" si="10"/>
        <v>0</v>
      </c>
      <c r="R72" s="346">
        <f t="shared" si="10"/>
        <v>0</v>
      </c>
      <c r="S72" s="245"/>
      <c r="T72" s="231"/>
    </row>
    <row r="73" spans="1:20" ht="15.75">
      <c r="A73" s="31"/>
      <c r="B73" s="208"/>
      <c r="C73" s="202" t="s">
        <v>518</v>
      </c>
      <c r="D73" s="346">
        <f>IF(D49="M",0,D49)-IF(D50="M",0,D50)+IF(D51="M",0,D51)</f>
        <v>0</v>
      </c>
      <c r="E73" s="346">
        <f>IF(E49="M",0,E49)-IF(E50="M",0,E50)+IF(E51="M",0,E51)</f>
        <v>0</v>
      </c>
      <c r="F73" s="346">
        <f>IF(F49="M",0,F49)-IF(F50="M",0,F50)+IF(F51="M",0,F51)</f>
        <v>0</v>
      </c>
      <c r="G73" s="346">
        <f>IF(G49="M",0,G49)-IF(G50="M",0,G50)+IF(G51="M",0,G51)</f>
        <v>0</v>
      </c>
      <c r="H73" s="346">
        <f>IF(H49="M",0,H49)-IF(H50="M",0,H50)+IF(H51="M",0,H51)</f>
        <v>0</v>
      </c>
      <c r="I73" s="346">
        <f>IF(I49="M",0,I49)-IF(I50="M",0,I50)+IF(I51="M",0,I51)</f>
        <v>0</v>
      </c>
      <c r="J73" s="346">
        <f aca="true" t="shared" si="11" ref="J73:R73">IF(J49="M",0,J49)-IF(J50="M",0,J50)+IF(J51="M",0,J51)</f>
        <v>0</v>
      </c>
      <c r="K73" s="346">
        <f t="shared" si="11"/>
        <v>0</v>
      </c>
      <c r="L73" s="346">
        <f t="shared" si="11"/>
        <v>0</v>
      </c>
      <c r="M73" s="346">
        <f t="shared" si="11"/>
        <v>0</v>
      </c>
      <c r="N73" s="346">
        <f t="shared" si="11"/>
        <v>0</v>
      </c>
      <c r="O73" s="346">
        <f t="shared" si="11"/>
        <v>0</v>
      </c>
      <c r="P73" s="346">
        <f t="shared" si="11"/>
        <v>0</v>
      </c>
      <c r="Q73" s="346">
        <f t="shared" si="11"/>
        <v>0</v>
      </c>
      <c r="R73" s="346">
        <f t="shared" si="11"/>
        <v>0</v>
      </c>
      <c r="S73" s="245"/>
      <c r="T73" s="231"/>
    </row>
    <row r="74" spans="1:20" ht="15.75">
      <c r="A74" s="31"/>
      <c r="B74" s="204" t="s">
        <v>463</v>
      </c>
      <c r="C74" s="209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245"/>
      <c r="T74" s="231"/>
    </row>
    <row r="75" spans="1:20" ht="15.75">
      <c r="A75" s="31"/>
      <c r="B75" s="210"/>
      <c r="C75" s="206" t="s">
        <v>519</v>
      </c>
      <c r="D75" s="345">
        <f>IF('Table 1'!E11="M",0,'Table 1'!E11)+IF(D10="M",0,D10)</f>
        <v>0</v>
      </c>
      <c r="E75" s="345">
        <f>IF('Table 1'!F11="M",0,'Table 1'!F11)+IF(E10="M",0,E10)</f>
        <v>0</v>
      </c>
      <c r="F75" s="345">
        <f>IF('Table 1'!G11="M",0,'Table 1'!G11)+IF(F10="M",0,F10)</f>
        <v>0</v>
      </c>
      <c r="G75" s="345">
        <f>IF('Table 1'!H11="M",0,'Table 1'!H11)+IF(G10="M",0,G10)</f>
        <v>0</v>
      </c>
      <c r="H75" s="345">
        <f>IF('Table 1'!I11="M",0,'Table 1'!I11)+IF(H10="M",0,H10)</f>
        <v>0</v>
      </c>
      <c r="I75" s="345">
        <f>IF('Table 1'!J11="M",0,'Table 1'!J11)+IF(I10="M",0,I10)</f>
        <v>0</v>
      </c>
      <c r="J75" s="345">
        <f>IF('Table 1'!K11="M",0,'Table 1'!K11)+IF(J10="M",0,J10)</f>
        <v>0</v>
      </c>
      <c r="K75" s="345">
        <f>IF('Table 1'!L11="M",0,'Table 1'!L11)+IF(K10="M",0,K10)</f>
        <v>0</v>
      </c>
      <c r="L75" s="345">
        <f>IF('Table 1'!M11="M",0,'Table 1'!M11)+IF(L10="M",0,L10)</f>
        <v>0</v>
      </c>
      <c r="M75" s="345">
        <f>IF('Table 1'!N11="M",0,'Table 1'!N11)+IF(M10="M",0,M10)</f>
        <v>0</v>
      </c>
      <c r="N75" s="345">
        <f>IF('Table 1'!O11="M",0,'Table 1'!O11)+IF(N10="M",0,N10)</f>
        <v>0</v>
      </c>
      <c r="O75" s="345">
        <f>IF('Table 1'!P11="M",0,'Table 1'!P11)+IF(O10="M",0,O10)</f>
        <v>0</v>
      </c>
      <c r="P75" s="345">
        <f>IF('Table 1'!Q11="M",0,'Table 1'!Q11)+IF(P10="M",0,P10)</f>
        <v>0</v>
      </c>
      <c r="Q75" s="345">
        <f>IF('Table 1'!R11="M",0,'Table 1'!R11)+IF(Q10="M",0,Q10)</f>
        <v>0</v>
      </c>
      <c r="R75" s="345">
        <f>IF('Table 1'!S11="M",0,'Table 1'!S11)+IF(R10="M",0,R10)</f>
        <v>0</v>
      </c>
      <c r="S75" s="279"/>
      <c r="T75" s="280"/>
    </row>
  </sheetData>
  <sheetProtection password="CA3F" sheet="1" objects="1" scenarios="1" formatColumns="0" formatRows="0"/>
  <mergeCells count="2">
    <mergeCell ref="D62:R62"/>
    <mergeCell ref="D6:R6"/>
  </mergeCells>
  <conditionalFormatting sqref="D62:O62 R62">
    <cfRule type="cellIs" priority="3" dxfId="31" operator="notEqual" stopIfTrue="1">
      <formula>"OK - Table 3B is fully completed"</formula>
    </cfRule>
  </conditionalFormatting>
  <conditionalFormatting sqref="P62">
    <cfRule type="cellIs" priority="2" dxfId="31" operator="notEqual" stopIfTrue="1">
      <formula>"OK - Table 3B is fully completed"</formula>
    </cfRule>
  </conditionalFormatting>
  <conditionalFormatting sqref="Q62">
    <cfRule type="cellIs" priority="1" dxfId="31" operator="notEqual" stopIfTrue="1">
      <formula>"OK - Table 3B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5"/>
  <sheetViews>
    <sheetView showGridLines="0" defaultGridColor="0" zoomScale="80" zoomScaleNormal="80" zoomScalePageLayoutView="0" colorId="22" workbookViewId="0" topLeftCell="B1">
      <pane xSplit="2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46.10546875" style="234" hidden="1" customWidth="1"/>
    <col min="2" max="2" width="3.77734375" style="270" customWidth="1"/>
    <col min="3" max="3" width="62.3359375" style="292" customWidth="1"/>
    <col min="4" max="18" width="12.4453125" style="270" customWidth="1"/>
    <col min="19" max="19" width="60.99609375" style="270" customWidth="1"/>
    <col min="20" max="20" width="5.3359375" style="270" customWidth="1"/>
    <col min="21" max="21" width="0.9921875" style="270" customWidth="1"/>
    <col min="22" max="22" width="0.55078125" style="270" customWidth="1"/>
    <col min="23" max="23" width="9.77734375" style="270" customWidth="1"/>
    <col min="24" max="24" width="40.77734375" style="270" customWidth="1"/>
    <col min="25" max="16384" width="9.77734375" style="270" customWidth="1"/>
  </cols>
  <sheetData>
    <row r="1" spans="1:23" ht="15">
      <c r="A1" s="31"/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W1" s="429" t="str">
        <f>'Cover page'!$N$1</f>
        <v>Apr.2014</v>
      </c>
    </row>
    <row r="2" spans="1:22" ht="18">
      <c r="A2" s="35"/>
      <c r="B2" s="185" t="s">
        <v>43</v>
      </c>
      <c r="C2" s="46" t="s">
        <v>100</v>
      </c>
      <c r="D2" s="23"/>
      <c r="E2" s="23"/>
      <c r="F2" s="23"/>
      <c r="G2" s="23"/>
      <c r="H2" s="23"/>
      <c r="I2" s="23"/>
      <c r="J2" s="23"/>
      <c r="K2" s="171"/>
      <c r="L2" s="171"/>
      <c r="M2" s="171"/>
      <c r="N2" s="171"/>
      <c r="O2" s="171"/>
      <c r="P2" s="171"/>
      <c r="Q2" s="171"/>
      <c r="R2" s="171"/>
      <c r="V2" s="221"/>
    </row>
    <row r="3" spans="1:22" ht="18">
      <c r="A3" s="35"/>
      <c r="B3" s="185"/>
      <c r="C3" s="46" t="s">
        <v>84</v>
      </c>
      <c r="D3" s="23"/>
      <c r="E3" s="23"/>
      <c r="F3" s="23"/>
      <c r="G3" s="23"/>
      <c r="H3" s="23"/>
      <c r="I3" s="23"/>
      <c r="J3" s="23"/>
      <c r="K3" s="171"/>
      <c r="L3" s="171"/>
      <c r="M3" s="171"/>
      <c r="N3" s="171"/>
      <c r="O3" s="171"/>
      <c r="P3" s="171"/>
      <c r="Q3" s="171"/>
      <c r="R3" s="171"/>
      <c r="V3" s="221"/>
    </row>
    <row r="4" spans="1:22" ht="16.5" thickBot="1">
      <c r="A4" s="35"/>
      <c r="B4" s="185"/>
      <c r="C4" s="52"/>
      <c r="D4" s="36"/>
      <c r="E4" s="36"/>
      <c r="F4" s="36"/>
      <c r="G4" s="36"/>
      <c r="H4" s="36"/>
      <c r="I4" s="36"/>
      <c r="J4" s="36"/>
      <c r="K4" s="171"/>
      <c r="L4" s="171"/>
      <c r="M4" s="171"/>
      <c r="N4" s="171"/>
      <c r="O4" s="171"/>
      <c r="P4" s="171"/>
      <c r="Q4" s="171"/>
      <c r="R4" s="171"/>
      <c r="V4" s="221"/>
    </row>
    <row r="5" spans="1:22" ht="16.5" thickTop="1">
      <c r="A5" s="113"/>
      <c r="B5" s="114"/>
      <c r="C5" s="48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8"/>
      <c r="Q5" s="28"/>
      <c r="R5" s="28"/>
      <c r="S5" s="255"/>
      <c r="T5" s="256"/>
      <c r="V5" s="221"/>
    </row>
    <row r="6" spans="1:20" ht="15.75">
      <c r="A6" s="115"/>
      <c r="B6" s="61"/>
      <c r="C6" s="237" t="str">
        <f>'Cover page'!E13</f>
        <v>Member state: Hungary</v>
      </c>
      <c r="D6" s="437" t="s">
        <v>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9"/>
      <c r="S6" s="258"/>
      <c r="T6" s="266"/>
    </row>
    <row r="7" spans="1:20" ht="15.75">
      <c r="A7" s="115"/>
      <c r="B7" s="61"/>
      <c r="C7" s="238" t="s">
        <v>577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9">
        <f>'Table 1'!P5</f>
        <v>2006</v>
      </c>
      <c r="P7" s="29">
        <f>'Table 1'!Q5</f>
        <v>2007</v>
      </c>
      <c r="Q7" s="29">
        <f>'Table 1'!R5</f>
        <v>2008</v>
      </c>
      <c r="R7" s="29">
        <f>'Table 1'!S5</f>
        <v>2009</v>
      </c>
      <c r="S7" s="260"/>
      <c r="T7" s="266"/>
    </row>
    <row r="8" spans="1:20" ht="15.75">
      <c r="A8" s="115"/>
      <c r="B8" s="61"/>
      <c r="C8" s="237" t="str">
        <f>'Cover page'!E14</f>
        <v>Date: 09/04/2014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/>
      <c r="R8" s="218"/>
      <c r="S8" s="281"/>
      <c r="T8" s="266"/>
    </row>
    <row r="9" spans="1:20" ht="10.5" customHeight="1" thickBot="1">
      <c r="A9" s="115"/>
      <c r="B9" s="61"/>
      <c r="C9" s="5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30"/>
      <c r="R9" s="130"/>
      <c r="S9" s="293"/>
      <c r="T9" s="266"/>
    </row>
    <row r="10" spans="1:20" ht="17.25" thickBot="1" thickTop="1">
      <c r="A10" s="102" t="s">
        <v>330</v>
      </c>
      <c r="B10" s="61"/>
      <c r="C10" s="116" t="s">
        <v>111</v>
      </c>
      <c r="D10" s="354" t="s">
        <v>575</v>
      </c>
      <c r="E10" s="354" t="s">
        <v>575</v>
      </c>
      <c r="F10" s="354" t="s">
        <v>575</v>
      </c>
      <c r="G10" s="354" t="s">
        <v>575</v>
      </c>
      <c r="H10" s="354" t="s">
        <v>575</v>
      </c>
      <c r="I10" s="354" t="s">
        <v>575</v>
      </c>
      <c r="J10" s="354" t="s">
        <v>575</v>
      </c>
      <c r="K10" s="354" t="s">
        <v>575</v>
      </c>
      <c r="L10" s="354" t="s">
        <v>575</v>
      </c>
      <c r="M10" s="354" t="s">
        <v>575</v>
      </c>
      <c r="N10" s="354" t="s">
        <v>575</v>
      </c>
      <c r="O10" s="354" t="s">
        <v>575</v>
      </c>
      <c r="P10" s="354" t="s">
        <v>575</v>
      </c>
      <c r="Q10" s="354" t="s">
        <v>575</v>
      </c>
      <c r="R10" s="376" t="s">
        <v>575</v>
      </c>
      <c r="S10" s="145"/>
      <c r="T10" s="266"/>
    </row>
    <row r="11" spans="1:20" ht="6" customHeight="1" thickTop="1">
      <c r="A11" s="99"/>
      <c r="B11" s="61"/>
      <c r="C11" s="355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148"/>
      <c r="T11" s="266"/>
    </row>
    <row r="12" spans="1:20" s="232" customFormat="1" ht="16.5" customHeight="1">
      <c r="A12" s="102" t="s">
        <v>331</v>
      </c>
      <c r="B12" s="117"/>
      <c r="C12" s="323" t="s">
        <v>141</v>
      </c>
      <c r="D12" s="357" t="str">
        <f>IF(AND(D13="M",D14="M",D15="M",D22="M",D27="M"),"M",D13+D14+D15+D22+D27)</f>
        <v>M</v>
      </c>
      <c r="E12" s="357" t="str">
        <f>IF(AND(E13="M",E14="M",E15="M",E22="M",E27="M"),"M",E13+E14+E15+E22+E27)</f>
        <v>M</v>
      </c>
      <c r="F12" s="357" t="str">
        <f>IF(AND(F13="M",F14="M",F15="M",F22="M",F27="M"),"M",F13+F14+F15+F22+F27)</f>
        <v>M</v>
      </c>
      <c r="G12" s="357" t="str">
        <f>IF(AND(G13="M",G14="M",G15="M",G22="M",G27="M"),"M",G13+G14+G15+G22+G27)</f>
        <v>M</v>
      </c>
      <c r="H12" s="357" t="str">
        <f>IF(AND(H13="M",H14="M",H15="M",H22="M",H27="M"),"M",H13+H14+H15+H22+H27)</f>
        <v>M</v>
      </c>
      <c r="I12" s="357" t="str">
        <f>IF(AND(I13="M",I14="M",I15="M",I22="M",I27="M"),"M",I13+I14+I15+I22+I27)</f>
        <v>M</v>
      </c>
      <c r="J12" s="357" t="str">
        <f aca="true" t="shared" si="0" ref="J12:R12">IF(AND(J13="M",J14="M",J15="M",J22="M",J27="M"),"M",J13+J14+J15+J22+J27)</f>
        <v>M</v>
      </c>
      <c r="K12" s="357" t="str">
        <f t="shared" si="0"/>
        <v>M</v>
      </c>
      <c r="L12" s="357" t="str">
        <f t="shared" si="0"/>
        <v>M</v>
      </c>
      <c r="M12" s="357" t="str">
        <f t="shared" si="0"/>
        <v>M</v>
      </c>
      <c r="N12" s="357" t="str">
        <f t="shared" si="0"/>
        <v>M</v>
      </c>
      <c r="O12" s="357" t="str">
        <f t="shared" si="0"/>
        <v>M</v>
      </c>
      <c r="P12" s="357" t="str">
        <f t="shared" si="0"/>
        <v>M</v>
      </c>
      <c r="Q12" s="357" t="str">
        <f t="shared" si="0"/>
        <v>M</v>
      </c>
      <c r="R12" s="357" t="str">
        <f t="shared" si="0"/>
        <v>M</v>
      </c>
      <c r="S12" s="377"/>
      <c r="T12" s="294"/>
    </row>
    <row r="13" spans="1:20" s="232" customFormat="1" ht="16.5" customHeight="1">
      <c r="A13" s="102" t="s">
        <v>332</v>
      </c>
      <c r="B13" s="118"/>
      <c r="C13" s="324" t="s">
        <v>85</v>
      </c>
      <c r="D13" s="329" t="s">
        <v>575</v>
      </c>
      <c r="E13" s="329" t="s">
        <v>575</v>
      </c>
      <c r="F13" s="329" t="s">
        <v>575</v>
      </c>
      <c r="G13" s="329" t="s">
        <v>575</v>
      </c>
      <c r="H13" s="329" t="s">
        <v>575</v>
      </c>
      <c r="I13" s="329" t="s">
        <v>575</v>
      </c>
      <c r="J13" s="329" t="s">
        <v>575</v>
      </c>
      <c r="K13" s="329" t="s">
        <v>575</v>
      </c>
      <c r="L13" s="329" t="s">
        <v>575</v>
      </c>
      <c r="M13" s="329" t="s">
        <v>575</v>
      </c>
      <c r="N13" s="329" t="s">
        <v>575</v>
      </c>
      <c r="O13" s="329" t="s">
        <v>575</v>
      </c>
      <c r="P13" s="329" t="s">
        <v>575</v>
      </c>
      <c r="Q13" s="329" t="s">
        <v>575</v>
      </c>
      <c r="R13" s="329" t="s">
        <v>575</v>
      </c>
      <c r="S13" s="377"/>
      <c r="T13" s="294"/>
    </row>
    <row r="14" spans="1:20" s="232" customFormat="1" ht="16.5" customHeight="1">
      <c r="A14" s="102" t="s">
        <v>333</v>
      </c>
      <c r="B14" s="118"/>
      <c r="C14" s="324" t="s">
        <v>94</v>
      </c>
      <c r="D14" s="329" t="s">
        <v>575</v>
      </c>
      <c r="E14" s="329" t="s">
        <v>575</v>
      </c>
      <c r="F14" s="329" t="s">
        <v>575</v>
      </c>
      <c r="G14" s="329" t="s">
        <v>575</v>
      </c>
      <c r="H14" s="329" t="s">
        <v>575</v>
      </c>
      <c r="I14" s="329" t="s">
        <v>575</v>
      </c>
      <c r="J14" s="329" t="s">
        <v>575</v>
      </c>
      <c r="K14" s="329" t="s">
        <v>575</v>
      </c>
      <c r="L14" s="329" t="s">
        <v>575</v>
      </c>
      <c r="M14" s="329" t="s">
        <v>575</v>
      </c>
      <c r="N14" s="329" t="s">
        <v>575</v>
      </c>
      <c r="O14" s="329" t="s">
        <v>575</v>
      </c>
      <c r="P14" s="329" t="s">
        <v>575</v>
      </c>
      <c r="Q14" s="329" t="s">
        <v>575</v>
      </c>
      <c r="R14" s="329" t="s">
        <v>575</v>
      </c>
      <c r="S14" s="377"/>
      <c r="T14" s="294"/>
    </row>
    <row r="15" spans="1:20" s="232" customFormat="1" ht="16.5" customHeight="1">
      <c r="A15" s="102" t="s">
        <v>334</v>
      </c>
      <c r="B15" s="118"/>
      <c r="C15" s="324" t="s">
        <v>44</v>
      </c>
      <c r="D15" s="329" t="s">
        <v>575</v>
      </c>
      <c r="E15" s="329" t="s">
        <v>575</v>
      </c>
      <c r="F15" s="329" t="s">
        <v>575</v>
      </c>
      <c r="G15" s="329" t="s">
        <v>575</v>
      </c>
      <c r="H15" s="329" t="s">
        <v>575</v>
      </c>
      <c r="I15" s="329" t="s">
        <v>575</v>
      </c>
      <c r="J15" s="329" t="s">
        <v>575</v>
      </c>
      <c r="K15" s="329" t="s">
        <v>575</v>
      </c>
      <c r="L15" s="329" t="s">
        <v>575</v>
      </c>
      <c r="M15" s="329" t="s">
        <v>575</v>
      </c>
      <c r="N15" s="329" t="s">
        <v>575</v>
      </c>
      <c r="O15" s="329" t="s">
        <v>575</v>
      </c>
      <c r="P15" s="329" t="s">
        <v>575</v>
      </c>
      <c r="Q15" s="329" t="s">
        <v>575</v>
      </c>
      <c r="R15" s="329" t="s">
        <v>575</v>
      </c>
      <c r="S15" s="377"/>
      <c r="T15" s="294"/>
    </row>
    <row r="16" spans="1:20" s="232" customFormat="1" ht="16.5" customHeight="1">
      <c r="A16" s="102" t="s">
        <v>335</v>
      </c>
      <c r="B16" s="118"/>
      <c r="C16" s="325" t="s">
        <v>75</v>
      </c>
      <c r="D16" s="359" t="s">
        <v>575</v>
      </c>
      <c r="E16" s="360" t="s">
        <v>575</v>
      </c>
      <c r="F16" s="360" t="s">
        <v>575</v>
      </c>
      <c r="G16" s="360" t="s">
        <v>575</v>
      </c>
      <c r="H16" s="360" t="s">
        <v>575</v>
      </c>
      <c r="I16" s="360" t="s">
        <v>575</v>
      </c>
      <c r="J16" s="360" t="s">
        <v>575</v>
      </c>
      <c r="K16" s="360" t="s">
        <v>575</v>
      </c>
      <c r="L16" s="360" t="s">
        <v>575</v>
      </c>
      <c r="M16" s="360" t="s">
        <v>575</v>
      </c>
      <c r="N16" s="360" t="s">
        <v>575</v>
      </c>
      <c r="O16" s="360" t="s">
        <v>575</v>
      </c>
      <c r="P16" s="360" t="s">
        <v>575</v>
      </c>
      <c r="Q16" s="360" t="s">
        <v>575</v>
      </c>
      <c r="R16" s="360" t="s">
        <v>575</v>
      </c>
      <c r="S16" s="377"/>
      <c r="T16" s="294"/>
    </row>
    <row r="17" spans="1:20" s="232" customFormat="1" ht="16.5" customHeight="1">
      <c r="A17" s="102" t="s">
        <v>336</v>
      </c>
      <c r="B17" s="118"/>
      <c r="C17" s="325" t="s">
        <v>76</v>
      </c>
      <c r="D17" s="361" t="s">
        <v>575</v>
      </c>
      <c r="E17" s="362" t="s">
        <v>575</v>
      </c>
      <c r="F17" s="362" t="s">
        <v>575</v>
      </c>
      <c r="G17" s="362" t="s">
        <v>575</v>
      </c>
      <c r="H17" s="362" t="s">
        <v>575</v>
      </c>
      <c r="I17" s="362" t="s">
        <v>575</v>
      </c>
      <c r="J17" s="362" t="s">
        <v>575</v>
      </c>
      <c r="K17" s="362" t="s">
        <v>575</v>
      </c>
      <c r="L17" s="362" t="s">
        <v>575</v>
      </c>
      <c r="M17" s="362" t="s">
        <v>575</v>
      </c>
      <c r="N17" s="362" t="s">
        <v>575</v>
      </c>
      <c r="O17" s="362" t="s">
        <v>575</v>
      </c>
      <c r="P17" s="362" t="s">
        <v>575</v>
      </c>
      <c r="Q17" s="362" t="s">
        <v>575</v>
      </c>
      <c r="R17" s="362" t="s">
        <v>575</v>
      </c>
      <c r="S17" s="377"/>
      <c r="T17" s="294"/>
    </row>
    <row r="18" spans="1:20" s="232" customFormat="1" ht="16.5" customHeight="1">
      <c r="A18" s="197" t="s">
        <v>437</v>
      </c>
      <c r="B18" s="118"/>
      <c r="C18" s="326" t="s">
        <v>133</v>
      </c>
      <c r="D18" s="329" t="s">
        <v>575</v>
      </c>
      <c r="E18" s="329" t="s">
        <v>575</v>
      </c>
      <c r="F18" s="329" t="s">
        <v>575</v>
      </c>
      <c r="G18" s="329" t="s">
        <v>575</v>
      </c>
      <c r="H18" s="329" t="s">
        <v>575</v>
      </c>
      <c r="I18" s="329" t="s">
        <v>575</v>
      </c>
      <c r="J18" s="329" t="s">
        <v>575</v>
      </c>
      <c r="K18" s="329" t="s">
        <v>575</v>
      </c>
      <c r="L18" s="329" t="s">
        <v>575</v>
      </c>
      <c r="M18" s="329" t="s">
        <v>575</v>
      </c>
      <c r="N18" s="329" t="s">
        <v>575</v>
      </c>
      <c r="O18" s="329" t="s">
        <v>575</v>
      </c>
      <c r="P18" s="329" t="s">
        <v>575</v>
      </c>
      <c r="Q18" s="329" t="s">
        <v>575</v>
      </c>
      <c r="R18" s="329" t="s">
        <v>575</v>
      </c>
      <c r="S18" s="377"/>
      <c r="T18" s="294"/>
    </row>
    <row r="19" spans="1:20" s="232" customFormat="1" ht="16.5" customHeight="1">
      <c r="A19" s="197" t="s">
        <v>438</v>
      </c>
      <c r="B19" s="118"/>
      <c r="C19" s="326" t="s">
        <v>127</v>
      </c>
      <c r="D19" s="329" t="s">
        <v>575</v>
      </c>
      <c r="E19" s="329" t="s">
        <v>575</v>
      </c>
      <c r="F19" s="329" t="s">
        <v>575</v>
      </c>
      <c r="G19" s="329" t="s">
        <v>575</v>
      </c>
      <c r="H19" s="329" t="s">
        <v>575</v>
      </c>
      <c r="I19" s="329" t="s">
        <v>575</v>
      </c>
      <c r="J19" s="329" t="s">
        <v>575</v>
      </c>
      <c r="K19" s="329" t="s">
        <v>575</v>
      </c>
      <c r="L19" s="329" t="s">
        <v>575</v>
      </c>
      <c r="M19" s="329" t="s">
        <v>575</v>
      </c>
      <c r="N19" s="329" t="s">
        <v>575</v>
      </c>
      <c r="O19" s="329" t="s">
        <v>575</v>
      </c>
      <c r="P19" s="329" t="s">
        <v>575</v>
      </c>
      <c r="Q19" s="329" t="s">
        <v>575</v>
      </c>
      <c r="R19" s="329" t="s">
        <v>575</v>
      </c>
      <c r="S19" s="377"/>
      <c r="T19" s="294"/>
    </row>
    <row r="20" spans="1:20" s="232" customFormat="1" ht="16.5" customHeight="1">
      <c r="A20" s="197" t="s">
        <v>439</v>
      </c>
      <c r="B20" s="118"/>
      <c r="C20" s="327" t="s">
        <v>123</v>
      </c>
      <c r="D20" s="363" t="s">
        <v>575</v>
      </c>
      <c r="E20" s="364" t="s">
        <v>575</v>
      </c>
      <c r="F20" s="364" t="s">
        <v>575</v>
      </c>
      <c r="G20" s="364" t="s">
        <v>575</v>
      </c>
      <c r="H20" s="364" t="s">
        <v>575</v>
      </c>
      <c r="I20" s="364" t="s">
        <v>575</v>
      </c>
      <c r="J20" s="364" t="s">
        <v>575</v>
      </c>
      <c r="K20" s="364" t="s">
        <v>575</v>
      </c>
      <c r="L20" s="364" t="s">
        <v>575</v>
      </c>
      <c r="M20" s="364" t="s">
        <v>575</v>
      </c>
      <c r="N20" s="364" t="s">
        <v>575</v>
      </c>
      <c r="O20" s="364" t="s">
        <v>575</v>
      </c>
      <c r="P20" s="364" t="s">
        <v>575</v>
      </c>
      <c r="Q20" s="364" t="s">
        <v>575</v>
      </c>
      <c r="R20" s="364" t="s">
        <v>575</v>
      </c>
      <c r="S20" s="377"/>
      <c r="T20" s="294"/>
    </row>
    <row r="21" spans="1:20" s="232" customFormat="1" ht="16.5" customHeight="1">
      <c r="A21" s="197" t="s">
        <v>440</v>
      </c>
      <c r="B21" s="118"/>
      <c r="C21" s="327" t="s">
        <v>124</v>
      </c>
      <c r="D21" s="365" t="s">
        <v>575</v>
      </c>
      <c r="E21" s="366" t="s">
        <v>575</v>
      </c>
      <c r="F21" s="366" t="s">
        <v>575</v>
      </c>
      <c r="G21" s="366" t="s">
        <v>575</v>
      </c>
      <c r="H21" s="366" t="s">
        <v>575</v>
      </c>
      <c r="I21" s="366" t="s">
        <v>575</v>
      </c>
      <c r="J21" s="366" t="s">
        <v>575</v>
      </c>
      <c r="K21" s="366" t="s">
        <v>575</v>
      </c>
      <c r="L21" s="366" t="s">
        <v>575</v>
      </c>
      <c r="M21" s="366" t="s">
        <v>575</v>
      </c>
      <c r="N21" s="366" t="s">
        <v>575</v>
      </c>
      <c r="O21" s="366" t="s">
        <v>575</v>
      </c>
      <c r="P21" s="366" t="s">
        <v>575</v>
      </c>
      <c r="Q21" s="366" t="s">
        <v>575</v>
      </c>
      <c r="R21" s="366" t="s">
        <v>575</v>
      </c>
      <c r="S21" s="377"/>
      <c r="T21" s="294"/>
    </row>
    <row r="22" spans="1:20" s="232" customFormat="1" ht="16.5" customHeight="1">
      <c r="A22" s="102" t="s">
        <v>337</v>
      </c>
      <c r="B22" s="118"/>
      <c r="C22" s="324" t="s">
        <v>45</v>
      </c>
      <c r="D22" s="329" t="s">
        <v>575</v>
      </c>
      <c r="E22" s="329" t="s">
        <v>575</v>
      </c>
      <c r="F22" s="329" t="s">
        <v>575</v>
      </c>
      <c r="G22" s="329" t="s">
        <v>575</v>
      </c>
      <c r="H22" s="329" t="s">
        <v>575</v>
      </c>
      <c r="I22" s="329" t="s">
        <v>575</v>
      </c>
      <c r="J22" s="329" t="s">
        <v>575</v>
      </c>
      <c r="K22" s="329" t="s">
        <v>575</v>
      </c>
      <c r="L22" s="329" t="s">
        <v>575</v>
      </c>
      <c r="M22" s="329" t="s">
        <v>575</v>
      </c>
      <c r="N22" s="329" t="s">
        <v>575</v>
      </c>
      <c r="O22" s="329" t="s">
        <v>575</v>
      </c>
      <c r="P22" s="329" t="s">
        <v>575</v>
      </c>
      <c r="Q22" s="329" t="s">
        <v>575</v>
      </c>
      <c r="R22" s="329" t="s">
        <v>575</v>
      </c>
      <c r="S22" s="377"/>
      <c r="T22" s="294"/>
    </row>
    <row r="23" spans="1:20" s="232" customFormat="1" ht="16.5" customHeight="1">
      <c r="A23" s="197" t="s">
        <v>441</v>
      </c>
      <c r="B23" s="118"/>
      <c r="C23" s="326" t="s">
        <v>142</v>
      </c>
      <c r="D23" s="329" t="s">
        <v>575</v>
      </c>
      <c r="E23" s="329" t="s">
        <v>575</v>
      </c>
      <c r="F23" s="329" t="s">
        <v>575</v>
      </c>
      <c r="G23" s="329" t="s">
        <v>575</v>
      </c>
      <c r="H23" s="329" t="s">
        <v>575</v>
      </c>
      <c r="I23" s="329" t="s">
        <v>575</v>
      </c>
      <c r="J23" s="329" t="s">
        <v>575</v>
      </c>
      <c r="K23" s="329" t="s">
        <v>575</v>
      </c>
      <c r="L23" s="329" t="s">
        <v>575</v>
      </c>
      <c r="M23" s="329" t="s">
        <v>575</v>
      </c>
      <c r="N23" s="329" t="s">
        <v>575</v>
      </c>
      <c r="O23" s="329" t="s">
        <v>575</v>
      </c>
      <c r="P23" s="329" t="s">
        <v>575</v>
      </c>
      <c r="Q23" s="329" t="s">
        <v>575</v>
      </c>
      <c r="R23" s="329" t="s">
        <v>575</v>
      </c>
      <c r="S23" s="377"/>
      <c r="T23" s="294"/>
    </row>
    <row r="24" spans="1:20" s="232" customFormat="1" ht="16.5" customHeight="1">
      <c r="A24" s="197" t="s">
        <v>442</v>
      </c>
      <c r="B24" s="118"/>
      <c r="C24" s="326" t="s">
        <v>134</v>
      </c>
      <c r="D24" s="329" t="s">
        <v>575</v>
      </c>
      <c r="E24" s="329" t="s">
        <v>575</v>
      </c>
      <c r="F24" s="329" t="s">
        <v>575</v>
      </c>
      <c r="G24" s="329" t="s">
        <v>575</v>
      </c>
      <c r="H24" s="329" t="s">
        <v>575</v>
      </c>
      <c r="I24" s="329" t="s">
        <v>575</v>
      </c>
      <c r="J24" s="329" t="s">
        <v>575</v>
      </c>
      <c r="K24" s="329" t="s">
        <v>575</v>
      </c>
      <c r="L24" s="329" t="s">
        <v>575</v>
      </c>
      <c r="M24" s="329" t="s">
        <v>575</v>
      </c>
      <c r="N24" s="329" t="s">
        <v>575</v>
      </c>
      <c r="O24" s="329" t="s">
        <v>575</v>
      </c>
      <c r="P24" s="329" t="s">
        <v>575</v>
      </c>
      <c r="Q24" s="329" t="s">
        <v>575</v>
      </c>
      <c r="R24" s="329" t="s">
        <v>575</v>
      </c>
      <c r="S24" s="377"/>
      <c r="T24" s="294"/>
    </row>
    <row r="25" spans="1:20" s="232" customFormat="1" ht="16.5" customHeight="1">
      <c r="A25" s="197" t="s">
        <v>443</v>
      </c>
      <c r="B25" s="118"/>
      <c r="C25" s="327" t="s">
        <v>128</v>
      </c>
      <c r="D25" s="367" t="s">
        <v>575</v>
      </c>
      <c r="E25" s="368" t="s">
        <v>575</v>
      </c>
      <c r="F25" s="368" t="s">
        <v>575</v>
      </c>
      <c r="G25" s="368" t="s">
        <v>575</v>
      </c>
      <c r="H25" s="368" t="s">
        <v>575</v>
      </c>
      <c r="I25" s="368" t="s">
        <v>575</v>
      </c>
      <c r="J25" s="368" t="s">
        <v>575</v>
      </c>
      <c r="K25" s="368" t="s">
        <v>575</v>
      </c>
      <c r="L25" s="368" t="s">
        <v>575</v>
      </c>
      <c r="M25" s="368" t="s">
        <v>575</v>
      </c>
      <c r="N25" s="368" t="s">
        <v>575</v>
      </c>
      <c r="O25" s="368" t="s">
        <v>575</v>
      </c>
      <c r="P25" s="368" t="s">
        <v>575</v>
      </c>
      <c r="Q25" s="368" t="s">
        <v>575</v>
      </c>
      <c r="R25" s="368" t="s">
        <v>575</v>
      </c>
      <c r="S25" s="377"/>
      <c r="T25" s="294"/>
    </row>
    <row r="26" spans="1:20" s="232" customFormat="1" ht="16.5" customHeight="1">
      <c r="A26" s="197" t="s">
        <v>444</v>
      </c>
      <c r="B26" s="118"/>
      <c r="C26" s="327" t="s">
        <v>129</v>
      </c>
      <c r="D26" s="367" t="s">
        <v>575</v>
      </c>
      <c r="E26" s="368" t="s">
        <v>575</v>
      </c>
      <c r="F26" s="368" t="s">
        <v>575</v>
      </c>
      <c r="G26" s="368" t="s">
        <v>575</v>
      </c>
      <c r="H26" s="368" t="s">
        <v>575</v>
      </c>
      <c r="I26" s="368" t="s">
        <v>575</v>
      </c>
      <c r="J26" s="368" t="s">
        <v>575</v>
      </c>
      <c r="K26" s="368" t="s">
        <v>575</v>
      </c>
      <c r="L26" s="368" t="s">
        <v>575</v>
      </c>
      <c r="M26" s="368" t="s">
        <v>575</v>
      </c>
      <c r="N26" s="368" t="s">
        <v>575</v>
      </c>
      <c r="O26" s="368" t="s">
        <v>575</v>
      </c>
      <c r="P26" s="368" t="s">
        <v>575</v>
      </c>
      <c r="Q26" s="368" t="s">
        <v>575</v>
      </c>
      <c r="R26" s="368" t="s">
        <v>575</v>
      </c>
      <c r="S26" s="377"/>
      <c r="T26" s="294"/>
    </row>
    <row r="27" spans="1:20" s="232" customFormat="1" ht="16.5" customHeight="1">
      <c r="A27" s="102" t="s">
        <v>338</v>
      </c>
      <c r="B27" s="118"/>
      <c r="C27" s="324" t="s">
        <v>86</v>
      </c>
      <c r="D27" s="329" t="s">
        <v>575</v>
      </c>
      <c r="E27" s="329" t="s">
        <v>575</v>
      </c>
      <c r="F27" s="329" t="s">
        <v>575</v>
      </c>
      <c r="G27" s="329" t="s">
        <v>575</v>
      </c>
      <c r="H27" s="329" t="s">
        <v>575</v>
      </c>
      <c r="I27" s="329" t="s">
        <v>575</v>
      </c>
      <c r="J27" s="329" t="s">
        <v>575</v>
      </c>
      <c r="K27" s="329" t="s">
        <v>575</v>
      </c>
      <c r="L27" s="329" t="s">
        <v>575</v>
      </c>
      <c r="M27" s="329" t="s">
        <v>575</v>
      </c>
      <c r="N27" s="329" t="s">
        <v>575</v>
      </c>
      <c r="O27" s="329" t="s">
        <v>575</v>
      </c>
      <c r="P27" s="329" t="s">
        <v>575</v>
      </c>
      <c r="Q27" s="329" t="s">
        <v>575</v>
      </c>
      <c r="R27" s="329" t="s">
        <v>575</v>
      </c>
      <c r="S27" s="377"/>
      <c r="T27" s="294"/>
    </row>
    <row r="28" spans="1:20" s="232" customFormat="1" ht="16.5" customHeight="1">
      <c r="A28" s="99"/>
      <c r="B28" s="118"/>
      <c r="C28" s="119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7"/>
      <c r="T28" s="294"/>
    </row>
    <row r="29" spans="1:20" s="232" customFormat="1" ht="16.5" customHeight="1">
      <c r="A29" s="102" t="s">
        <v>339</v>
      </c>
      <c r="B29" s="118"/>
      <c r="C29" s="131" t="s">
        <v>497</v>
      </c>
      <c r="D29" s="358" t="str">
        <f>IF(AND(D30="M",D31="M",D33="M",D34="M",D36="M",D38="M",D39="M",D40="M"),"M",SUM(D30:D31)+SUM(D33:D34)+D36+SUM(D38:D40))</f>
        <v>M</v>
      </c>
      <c r="E29" s="358" t="str">
        <f>IF(AND(E30="M",E31="M",E33="M",E34="M",E36="M",E38="M",E39="M",E40="M"),"M",SUM(E30:E31)+SUM(E33:E34)+E36+SUM(E38:E40))</f>
        <v>M</v>
      </c>
      <c r="F29" s="358" t="str">
        <f>IF(AND(F30="M",F31="M",F33="M",F34="M",F36="M",F38="M",F39="M",F40="M"),"M",SUM(F30:F31)+SUM(F33:F34)+F36+SUM(F38:F40))</f>
        <v>M</v>
      </c>
      <c r="G29" s="358" t="str">
        <f>IF(AND(G30="M",G31="M",G33="M",G34="M",G36="M",G38="M",G39="M",G40="M"),"M",SUM(G30:G31)+SUM(G33:G34)+G36+SUM(G38:G40))</f>
        <v>M</v>
      </c>
      <c r="H29" s="358" t="str">
        <f>IF(AND(H30="M",H31="M",H33="M",H34="M",H36="M",H38="M",H39="M",H40="M"),"M",SUM(H30:H31)+SUM(H33:H34)+H36+SUM(H38:H40))</f>
        <v>M</v>
      </c>
      <c r="I29" s="358" t="str">
        <f>IF(AND(I30="M",I31="M",I33="M",I34="M",I36="M",I38="M",I39="M",I40="M"),"M",SUM(I30:I31)+SUM(I33:I34)+I36+SUM(I38:I40))</f>
        <v>M</v>
      </c>
      <c r="J29" s="358" t="str">
        <f aca="true" t="shared" si="1" ref="J29:R29">IF(AND(J30="M",J31="M",J33="M",J34="M",J36="M",J38="M",J39="M",J40="M"),"M",SUM(J30:J31)+SUM(J33:J34)+J36+SUM(J38:J40))</f>
        <v>M</v>
      </c>
      <c r="K29" s="358" t="str">
        <f t="shared" si="1"/>
        <v>M</v>
      </c>
      <c r="L29" s="358" t="str">
        <f t="shared" si="1"/>
        <v>M</v>
      </c>
      <c r="M29" s="358" t="str">
        <f t="shared" si="1"/>
        <v>M</v>
      </c>
      <c r="N29" s="358" t="str">
        <f t="shared" si="1"/>
        <v>M</v>
      </c>
      <c r="O29" s="358" t="str">
        <f t="shared" si="1"/>
        <v>M</v>
      </c>
      <c r="P29" s="358" t="str">
        <f t="shared" si="1"/>
        <v>M</v>
      </c>
      <c r="Q29" s="358" t="str">
        <f t="shared" si="1"/>
        <v>M</v>
      </c>
      <c r="R29" s="358" t="str">
        <f t="shared" si="1"/>
        <v>M</v>
      </c>
      <c r="S29" s="377"/>
      <c r="T29" s="294"/>
    </row>
    <row r="30" spans="1:20" s="232" customFormat="1" ht="16.5" customHeight="1">
      <c r="A30" s="102" t="s">
        <v>340</v>
      </c>
      <c r="B30" s="118"/>
      <c r="C30" s="324" t="s">
        <v>89</v>
      </c>
      <c r="D30" s="329" t="s">
        <v>575</v>
      </c>
      <c r="E30" s="329" t="s">
        <v>575</v>
      </c>
      <c r="F30" s="329" t="s">
        <v>575</v>
      </c>
      <c r="G30" s="329" t="s">
        <v>575</v>
      </c>
      <c r="H30" s="329" t="s">
        <v>575</v>
      </c>
      <c r="I30" s="329" t="s">
        <v>575</v>
      </c>
      <c r="J30" s="329" t="s">
        <v>575</v>
      </c>
      <c r="K30" s="329" t="s">
        <v>575</v>
      </c>
      <c r="L30" s="329" t="s">
        <v>575</v>
      </c>
      <c r="M30" s="329" t="s">
        <v>575</v>
      </c>
      <c r="N30" s="329" t="s">
        <v>575</v>
      </c>
      <c r="O30" s="329" t="s">
        <v>575</v>
      </c>
      <c r="P30" s="329" t="s">
        <v>575</v>
      </c>
      <c r="Q30" s="329" t="s">
        <v>575</v>
      </c>
      <c r="R30" s="329" t="s">
        <v>575</v>
      </c>
      <c r="S30" s="377"/>
      <c r="T30" s="294"/>
    </row>
    <row r="31" spans="1:20" s="232" customFormat="1" ht="16.5" customHeight="1">
      <c r="A31" s="102" t="s">
        <v>341</v>
      </c>
      <c r="B31" s="118"/>
      <c r="C31" s="324" t="s">
        <v>98</v>
      </c>
      <c r="D31" s="329" t="s">
        <v>575</v>
      </c>
      <c r="E31" s="329" t="s">
        <v>575</v>
      </c>
      <c r="F31" s="329" t="s">
        <v>575</v>
      </c>
      <c r="G31" s="329" t="s">
        <v>575</v>
      </c>
      <c r="H31" s="329" t="s">
        <v>575</v>
      </c>
      <c r="I31" s="329" t="s">
        <v>575</v>
      </c>
      <c r="J31" s="329" t="s">
        <v>575</v>
      </c>
      <c r="K31" s="329" t="s">
        <v>575</v>
      </c>
      <c r="L31" s="329" t="s">
        <v>575</v>
      </c>
      <c r="M31" s="329" t="s">
        <v>575</v>
      </c>
      <c r="N31" s="329" t="s">
        <v>575</v>
      </c>
      <c r="O31" s="329" t="s">
        <v>575</v>
      </c>
      <c r="P31" s="329" t="s">
        <v>575</v>
      </c>
      <c r="Q31" s="329" t="s">
        <v>575</v>
      </c>
      <c r="R31" s="329" t="s">
        <v>575</v>
      </c>
      <c r="S31" s="377"/>
      <c r="T31" s="294"/>
    </row>
    <row r="32" spans="1:20" s="232" customFormat="1" ht="16.5" customHeight="1">
      <c r="A32" s="99"/>
      <c r="B32" s="118"/>
      <c r="C32" s="120"/>
      <c r="D32" s="371" t="s">
        <v>575</v>
      </c>
      <c r="E32" s="372" t="s">
        <v>575</v>
      </c>
      <c r="F32" s="372" t="s">
        <v>575</v>
      </c>
      <c r="G32" s="372" t="s">
        <v>575</v>
      </c>
      <c r="H32" s="372" t="s">
        <v>575</v>
      </c>
      <c r="I32" s="372" t="s">
        <v>575</v>
      </c>
      <c r="J32" s="372" t="s">
        <v>575</v>
      </c>
      <c r="K32" s="372" t="s">
        <v>575</v>
      </c>
      <c r="L32" s="372" t="s">
        <v>575</v>
      </c>
      <c r="M32" s="372" t="s">
        <v>575</v>
      </c>
      <c r="N32" s="372" t="s">
        <v>575</v>
      </c>
      <c r="O32" s="372" t="s">
        <v>575</v>
      </c>
      <c r="P32" s="372" t="s">
        <v>575</v>
      </c>
      <c r="Q32" s="372" t="s">
        <v>575</v>
      </c>
      <c r="R32" s="372" t="s">
        <v>575</v>
      </c>
      <c r="S32" s="377"/>
      <c r="T32" s="294"/>
    </row>
    <row r="33" spans="1:20" s="232" customFormat="1" ht="16.5" customHeight="1">
      <c r="A33" s="102" t="s">
        <v>342</v>
      </c>
      <c r="B33" s="118"/>
      <c r="C33" s="324" t="s">
        <v>96</v>
      </c>
      <c r="D33" s="329" t="s">
        <v>575</v>
      </c>
      <c r="E33" s="329" t="s">
        <v>575</v>
      </c>
      <c r="F33" s="329" t="s">
        <v>575</v>
      </c>
      <c r="G33" s="329" t="s">
        <v>575</v>
      </c>
      <c r="H33" s="329" t="s">
        <v>575</v>
      </c>
      <c r="I33" s="329" t="s">
        <v>575</v>
      </c>
      <c r="J33" s="329" t="s">
        <v>575</v>
      </c>
      <c r="K33" s="329" t="s">
        <v>575</v>
      </c>
      <c r="L33" s="329" t="s">
        <v>575</v>
      </c>
      <c r="M33" s="329" t="s">
        <v>575</v>
      </c>
      <c r="N33" s="329" t="s">
        <v>575</v>
      </c>
      <c r="O33" s="329" t="s">
        <v>575</v>
      </c>
      <c r="P33" s="329" t="s">
        <v>575</v>
      </c>
      <c r="Q33" s="329" t="s">
        <v>575</v>
      </c>
      <c r="R33" s="329" t="s">
        <v>575</v>
      </c>
      <c r="S33" s="377"/>
      <c r="T33" s="294"/>
    </row>
    <row r="34" spans="1:20" s="232" customFormat="1" ht="16.5" customHeight="1">
      <c r="A34" s="102" t="s">
        <v>343</v>
      </c>
      <c r="B34" s="118"/>
      <c r="C34" s="324" t="s">
        <v>95</v>
      </c>
      <c r="D34" s="329" t="s">
        <v>575</v>
      </c>
      <c r="E34" s="329" t="s">
        <v>575</v>
      </c>
      <c r="F34" s="329" t="s">
        <v>575</v>
      </c>
      <c r="G34" s="329" t="s">
        <v>575</v>
      </c>
      <c r="H34" s="329" t="s">
        <v>575</v>
      </c>
      <c r="I34" s="329" t="s">
        <v>575</v>
      </c>
      <c r="J34" s="329" t="s">
        <v>575</v>
      </c>
      <c r="K34" s="329" t="s">
        <v>575</v>
      </c>
      <c r="L34" s="329" t="s">
        <v>575</v>
      </c>
      <c r="M34" s="329" t="s">
        <v>575</v>
      </c>
      <c r="N34" s="329" t="s">
        <v>575</v>
      </c>
      <c r="O34" s="329" t="s">
        <v>575</v>
      </c>
      <c r="P34" s="329" t="s">
        <v>575</v>
      </c>
      <c r="Q34" s="329" t="s">
        <v>575</v>
      </c>
      <c r="R34" s="329" t="s">
        <v>575</v>
      </c>
      <c r="S34" s="377"/>
      <c r="T34" s="294"/>
    </row>
    <row r="35" spans="1:20" s="232" customFormat="1" ht="16.5" customHeight="1">
      <c r="A35" s="197" t="s">
        <v>485</v>
      </c>
      <c r="B35" s="118"/>
      <c r="C35" s="326" t="s">
        <v>122</v>
      </c>
      <c r="D35" s="329" t="s">
        <v>575</v>
      </c>
      <c r="E35" s="329" t="s">
        <v>575</v>
      </c>
      <c r="F35" s="329" t="s">
        <v>575</v>
      </c>
      <c r="G35" s="329" t="s">
        <v>575</v>
      </c>
      <c r="H35" s="329" t="s">
        <v>575</v>
      </c>
      <c r="I35" s="329" t="s">
        <v>575</v>
      </c>
      <c r="J35" s="329" t="s">
        <v>575</v>
      </c>
      <c r="K35" s="329" t="s">
        <v>575</v>
      </c>
      <c r="L35" s="329" t="s">
        <v>575</v>
      </c>
      <c r="M35" s="329" t="s">
        <v>575</v>
      </c>
      <c r="N35" s="329" t="s">
        <v>575</v>
      </c>
      <c r="O35" s="329" t="s">
        <v>575</v>
      </c>
      <c r="P35" s="329" t="s">
        <v>575</v>
      </c>
      <c r="Q35" s="329" t="s">
        <v>575</v>
      </c>
      <c r="R35" s="329" t="s">
        <v>575</v>
      </c>
      <c r="S35" s="377"/>
      <c r="T35" s="294"/>
    </row>
    <row r="36" spans="1:20" s="232" customFormat="1" ht="16.5" customHeight="1">
      <c r="A36" s="102" t="s">
        <v>344</v>
      </c>
      <c r="B36" s="118"/>
      <c r="C36" s="328" t="s">
        <v>97</v>
      </c>
      <c r="D36" s="329" t="s">
        <v>575</v>
      </c>
      <c r="E36" s="329" t="s">
        <v>575</v>
      </c>
      <c r="F36" s="329" t="s">
        <v>575</v>
      </c>
      <c r="G36" s="329" t="s">
        <v>575</v>
      </c>
      <c r="H36" s="329" t="s">
        <v>575</v>
      </c>
      <c r="I36" s="329" t="s">
        <v>575</v>
      </c>
      <c r="J36" s="329" t="s">
        <v>575</v>
      </c>
      <c r="K36" s="329" t="s">
        <v>575</v>
      </c>
      <c r="L36" s="329" t="s">
        <v>575</v>
      </c>
      <c r="M36" s="329" t="s">
        <v>575</v>
      </c>
      <c r="N36" s="329" t="s">
        <v>575</v>
      </c>
      <c r="O36" s="329" t="s">
        <v>575</v>
      </c>
      <c r="P36" s="329" t="s">
        <v>575</v>
      </c>
      <c r="Q36" s="329" t="s">
        <v>575</v>
      </c>
      <c r="R36" s="329" t="s">
        <v>575</v>
      </c>
      <c r="S36" s="377"/>
      <c r="T36" s="294"/>
    </row>
    <row r="37" spans="1:20" s="232" customFormat="1" ht="16.5" customHeight="1">
      <c r="A37" s="99"/>
      <c r="B37" s="118"/>
      <c r="C37" s="120"/>
      <c r="D37" s="371" t="s">
        <v>575</v>
      </c>
      <c r="E37" s="372" t="s">
        <v>575</v>
      </c>
      <c r="F37" s="372" t="s">
        <v>575</v>
      </c>
      <c r="G37" s="372" t="s">
        <v>575</v>
      </c>
      <c r="H37" s="372" t="s">
        <v>575</v>
      </c>
      <c r="I37" s="372" t="s">
        <v>575</v>
      </c>
      <c r="J37" s="372" t="s">
        <v>575</v>
      </c>
      <c r="K37" s="372" t="s">
        <v>575</v>
      </c>
      <c r="L37" s="372" t="s">
        <v>575</v>
      </c>
      <c r="M37" s="372" t="s">
        <v>575</v>
      </c>
      <c r="N37" s="372" t="s">
        <v>575</v>
      </c>
      <c r="O37" s="372" t="s">
        <v>575</v>
      </c>
      <c r="P37" s="372" t="s">
        <v>575</v>
      </c>
      <c r="Q37" s="372" t="s">
        <v>575</v>
      </c>
      <c r="R37" s="372" t="s">
        <v>575</v>
      </c>
      <c r="S37" s="377"/>
      <c r="T37" s="294"/>
    </row>
    <row r="38" spans="1:20" s="232" customFormat="1" ht="16.5" customHeight="1">
      <c r="A38" s="102" t="s">
        <v>345</v>
      </c>
      <c r="B38" s="118"/>
      <c r="C38" s="324" t="s">
        <v>143</v>
      </c>
      <c r="D38" s="329" t="s">
        <v>575</v>
      </c>
      <c r="E38" s="329" t="s">
        <v>575</v>
      </c>
      <c r="F38" s="329" t="s">
        <v>575</v>
      </c>
      <c r="G38" s="329" t="s">
        <v>575</v>
      </c>
      <c r="H38" s="329" t="s">
        <v>575</v>
      </c>
      <c r="I38" s="329" t="s">
        <v>575</v>
      </c>
      <c r="J38" s="329" t="s">
        <v>575</v>
      </c>
      <c r="K38" s="329" t="s">
        <v>575</v>
      </c>
      <c r="L38" s="329" t="s">
        <v>575</v>
      </c>
      <c r="M38" s="329" t="s">
        <v>575</v>
      </c>
      <c r="N38" s="329" t="s">
        <v>575</v>
      </c>
      <c r="O38" s="329" t="s">
        <v>575</v>
      </c>
      <c r="P38" s="329" t="s">
        <v>575</v>
      </c>
      <c r="Q38" s="329" t="s">
        <v>575</v>
      </c>
      <c r="R38" s="329" t="s">
        <v>575</v>
      </c>
      <c r="S38" s="377"/>
      <c r="T38" s="294"/>
    </row>
    <row r="39" spans="1:20" s="232" customFormat="1" ht="16.5" customHeight="1">
      <c r="A39" s="102" t="s">
        <v>346</v>
      </c>
      <c r="B39" s="118"/>
      <c r="C39" s="324" t="s">
        <v>144</v>
      </c>
      <c r="D39" s="329" t="s">
        <v>575</v>
      </c>
      <c r="E39" s="329" t="s">
        <v>575</v>
      </c>
      <c r="F39" s="329" t="s">
        <v>575</v>
      </c>
      <c r="G39" s="329" t="s">
        <v>575</v>
      </c>
      <c r="H39" s="329" t="s">
        <v>575</v>
      </c>
      <c r="I39" s="329" t="s">
        <v>575</v>
      </c>
      <c r="J39" s="329" t="s">
        <v>575</v>
      </c>
      <c r="K39" s="329" t="s">
        <v>575</v>
      </c>
      <c r="L39" s="329" t="s">
        <v>575</v>
      </c>
      <c r="M39" s="329" t="s">
        <v>575</v>
      </c>
      <c r="N39" s="329" t="s">
        <v>575</v>
      </c>
      <c r="O39" s="329" t="s">
        <v>575</v>
      </c>
      <c r="P39" s="329" t="s">
        <v>575</v>
      </c>
      <c r="Q39" s="329" t="s">
        <v>575</v>
      </c>
      <c r="R39" s="329" t="s">
        <v>575</v>
      </c>
      <c r="S39" s="377"/>
      <c r="T39" s="294"/>
    </row>
    <row r="40" spans="1:20" s="232" customFormat="1" ht="16.5" customHeight="1">
      <c r="A40" s="102" t="s">
        <v>347</v>
      </c>
      <c r="B40" s="118"/>
      <c r="C40" s="324" t="s">
        <v>145</v>
      </c>
      <c r="D40" s="329" t="s">
        <v>575</v>
      </c>
      <c r="E40" s="329" t="s">
        <v>575</v>
      </c>
      <c r="F40" s="329" t="s">
        <v>575</v>
      </c>
      <c r="G40" s="329" t="s">
        <v>575</v>
      </c>
      <c r="H40" s="329" t="s">
        <v>575</v>
      </c>
      <c r="I40" s="329" t="s">
        <v>575</v>
      </c>
      <c r="J40" s="329" t="s">
        <v>575</v>
      </c>
      <c r="K40" s="329" t="s">
        <v>575</v>
      </c>
      <c r="L40" s="329" t="s">
        <v>575</v>
      </c>
      <c r="M40" s="329" t="s">
        <v>575</v>
      </c>
      <c r="N40" s="329" t="s">
        <v>575</v>
      </c>
      <c r="O40" s="329" t="s">
        <v>575</v>
      </c>
      <c r="P40" s="329" t="s">
        <v>575</v>
      </c>
      <c r="Q40" s="329" t="s">
        <v>575</v>
      </c>
      <c r="R40" s="329" t="s">
        <v>575</v>
      </c>
      <c r="S40" s="377"/>
      <c r="T40" s="294"/>
    </row>
    <row r="41" spans="1:20" s="232" customFormat="1" ht="16.5" customHeight="1">
      <c r="A41" s="99"/>
      <c r="B41" s="118"/>
      <c r="C41" s="120"/>
      <c r="D41" s="371" t="s">
        <v>575</v>
      </c>
      <c r="E41" s="372" t="s">
        <v>575</v>
      </c>
      <c r="F41" s="372" t="s">
        <v>575</v>
      </c>
      <c r="G41" s="372" t="s">
        <v>575</v>
      </c>
      <c r="H41" s="372" t="s">
        <v>575</v>
      </c>
      <c r="I41" s="372" t="s">
        <v>575</v>
      </c>
      <c r="J41" s="372" t="s">
        <v>575</v>
      </c>
      <c r="K41" s="372" t="s">
        <v>575</v>
      </c>
      <c r="L41" s="372" t="s">
        <v>575</v>
      </c>
      <c r="M41" s="372" t="s">
        <v>575</v>
      </c>
      <c r="N41" s="372" t="s">
        <v>575</v>
      </c>
      <c r="O41" s="372" t="s">
        <v>575</v>
      </c>
      <c r="P41" s="372" t="s">
        <v>575</v>
      </c>
      <c r="Q41" s="372" t="s">
        <v>575</v>
      </c>
      <c r="R41" s="372" t="s">
        <v>575</v>
      </c>
      <c r="S41" s="377"/>
      <c r="T41" s="294"/>
    </row>
    <row r="42" spans="1:20" s="232" customFormat="1" ht="16.5" customHeight="1">
      <c r="A42" s="102" t="s">
        <v>348</v>
      </c>
      <c r="B42" s="118"/>
      <c r="C42" s="131" t="s">
        <v>90</v>
      </c>
      <c r="D42" s="329" t="s">
        <v>575</v>
      </c>
      <c r="E42" s="329" t="s">
        <v>575</v>
      </c>
      <c r="F42" s="329" t="s">
        <v>575</v>
      </c>
      <c r="G42" s="329" t="s">
        <v>575</v>
      </c>
      <c r="H42" s="329" t="s">
        <v>575</v>
      </c>
      <c r="I42" s="329" t="s">
        <v>575</v>
      </c>
      <c r="J42" s="329" t="s">
        <v>575</v>
      </c>
      <c r="K42" s="329" t="s">
        <v>575</v>
      </c>
      <c r="L42" s="329" t="s">
        <v>575</v>
      </c>
      <c r="M42" s="329" t="s">
        <v>575</v>
      </c>
      <c r="N42" s="329" t="s">
        <v>575</v>
      </c>
      <c r="O42" s="329" t="s">
        <v>575</v>
      </c>
      <c r="P42" s="329" t="s">
        <v>575</v>
      </c>
      <c r="Q42" s="329" t="s">
        <v>575</v>
      </c>
      <c r="R42" s="329" t="s">
        <v>575</v>
      </c>
      <c r="S42" s="377"/>
      <c r="T42" s="294"/>
    </row>
    <row r="43" spans="1:20" s="232" customFormat="1" ht="16.5" customHeight="1">
      <c r="A43" s="102" t="s">
        <v>349</v>
      </c>
      <c r="B43" s="118"/>
      <c r="C43" s="324" t="s">
        <v>109</v>
      </c>
      <c r="D43" s="329" t="s">
        <v>575</v>
      </c>
      <c r="E43" s="329" t="s">
        <v>575</v>
      </c>
      <c r="F43" s="329" t="s">
        <v>575</v>
      </c>
      <c r="G43" s="329" t="s">
        <v>575</v>
      </c>
      <c r="H43" s="329" t="s">
        <v>575</v>
      </c>
      <c r="I43" s="329" t="s">
        <v>575</v>
      </c>
      <c r="J43" s="329" t="s">
        <v>575</v>
      </c>
      <c r="K43" s="329" t="s">
        <v>575</v>
      </c>
      <c r="L43" s="329" t="s">
        <v>575</v>
      </c>
      <c r="M43" s="329" t="s">
        <v>575</v>
      </c>
      <c r="N43" s="329" t="s">
        <v>575</v>
      </c>
      <c r="O43" s="329" t="s">
        <v>575</v>
      </c>
      <c r="P43" s="329" t="s">
        <v>575</v>
      </c>
      <c r="Q43" s="329" t="s">
        <v>575</v>
      </c>
      <c r="R43" s="329" t="s">
        <v>575</v>
      </c>
      <c r="S43" s="377"/>
      <c r="T43" s="294"/>
    </row>
    <row r="44" spans="1:20" s="232" customFormat="1" ht="16.5" customHeight="1">
      <c r="A44" s="102" t="s">
        <v>350</v>
      </c>
      <c r="B44" s="118"/>
      <c r="C44" s="324" t="s">
        <v>88</v>
      </c>
      <c r="D44" s="329" t="s">
        <v>575</v>
      </c>
      <c r="E44" s="329" t="s">
        <v>575</v>
      </c>
      <c r="F44" s="329" t="s">
        <v>575</v>
      </c>
      <c r="G44" s="329" t="s">
        <v>575</v>
      </c>
      <c r="H44" s="329" t="s">
        <v>575</v>
      </c>
      <c r="I44" s="329" t="s">
        <v>575</v>
      </c>
      <c r="J44" s="329" t="s">
        <v>575</v>
      </c>
      <c r="K44" s="329" t="s">
        <v>575</v>
      </c>
      <c r="L44" s="329" t="s">
        <v>575</v>
      </c>
      <c r="M44" s="329" t="s">
        <v>575</v>
      </c>
      <c r="N44" s="329" t="s">
        <v>575</v>
      </c>
      <c r="O44" s="329" t="s">
        <v>575</v>
      </c>
      <c r="P44" s="329" t="s">
        <v>575</v>
      </c>
      <c r="Q44" s="329" t="s">
        <v>575</v>
      </c>
      <c r="R44" s="329" t="s">
        <v>575</v>
      </c>
      <c r="S44" s="377"/>
      <c r="T44" s="294"/>
    </row>
    <row r="45" spans="1:20" s="232" customFormat="1" ht="13.5" customHeight="1" thickBot="1">
      <c r="A45" s="99"/>
      <c r="B45" s="118"/>
      <c r="C45" s="119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8"/>
      <c r="T45" s="294"/>
    </row>
    <row r="46" spans="1:20" s="232" customFormat="1" ht="19.5" customHeight="1" thickBot="1" thickTop="1">
      <c r="A46" s="121" t="s">
        <v>351</v>
      </c>
      <c r="B46" s="118"/>
      <c r="C46" s="116" t="s">
        <v>153</v>
      </c>
      <c r="D46" s="375" t="s">
        <v>575</v>
      </c>
      <c r="E46" s="375" t="s">
        <v>575</v>
      </c>
      <c r="F46" s="375" t="s">
        <v>575</v>
      </c>
      <c r="G46" s="375" t="s">
        <v>575</v>
      </c>
      <c r="H46" s="375" t="s">
        <v>575</v>
      </c>
      <c r="I46" s="375" t="s">
        <v>575</v>
      </c>
      <c r="J46" s="375" t="s">
        <v>575</v>
      </c>
      <c r="K46" s="375" t="s">
        <v>575</v>
      </c>
      <c r="L46" s="375" t="s">
        <v>575</v>
      </c>
      <c r="M46" s="375" t="s">
        <v>575</v>
      </c>
      <c r="N46" s="375" t="s">
        <v>575</v>
      </c>
      <c r="O46" s="375" t="s">
        <v>575</v>
      </c>
      <c r="P46" s="375" t="s">
        <v>575</v>
      </c>
      <c r="Q46" s="375" t="s">
        <v>575</v>
      </c>
      <c r="R46" s="379" t="s">
        <v>575</v>
      </c>
      <c r="S46" s="147"/>
      <c r="T46" s="294"/>
    </row>
    <row r="47" spans="1:20" ht="9" customHeight="1" thickBot="1" thickTop="1">
      <c r="A47" s="99"/>
      <c r="B47" s="61"/>
      <c r="C47" s="122"/>
      <c r="D47" s="382" t="s">
        <v>575</v>
      </c>
      <c r="E47" s="382" t="s">
        <v>575</v>
      </c>
      <c r="F47" s="382" t="s">
        <v>575</v>
      </c>
      <c r="G47" s="382" t="s">
        <v>575</v>
      </c>
      <c r="H47" s="382" t="s">
        <v>575</v>
      </c>
      <c r="I47" s="382" t="s">
        <v>575</v>
      </c>
      <c r="J47" s="382" t="s">
        <v>575</v>
      </c>
      <c r="K47" s="382" t="s">
        <v>575</v>
      </c>
      <c r="L47" s="382" t="s">
        <v>575</v>
      </c>
      <c r="M47" s="382" t="s">
        <v>575</v>
      </c>
      <c r="N47" s="382" t="s">
        <v>575</v>
      </c>
      <c r="O47" s="382" t="s">
        <v>575</v>
      </c>
      <c r="P47" s="382" t="s">
        <v>575</v>
      </c>
      <c r="Q47" s="382" t="s">
        <v>575</v>
      </c>
      <c r="R47" s="382" t="s">
        <v>575</v>
      </c>
      <c r="S47" s="149"/>
      <c r="T47" s="266"/>
    </row>
    <row r="48" spans="1:20" ht="9" customHeight="1" thickBot="1" thickTop="1">
      <c r="A48" s="115"/>
      <c r="B48" s="61"/>
      <c r="C48" s="123"/>
      <c r="D48" s="383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150"/>
      <c r="T48" s="266"/>
    </row>
    <row r="49" spans="1:20" ht="18.75" thickBot="1" thickTop="1">
      <c r="A49" s="121" t="s">
        <v>377</v>
      </c>
      <c r="B49" s="61"/>
      <c r="C49" s="116" t="s">
        <v>154</v>
      </c>
      <c r="D49" s="354" t="s">
        <v>575</v>
      </c>
      <c r="E49" s="354" t="s">
        <v>575</v>
      </c>
      <c r="F49" s="354" t="s">
        <v>575</v>
      </c>
      <c r="G49" s="354" t="s">
        <v>575</v>
      </c>
      <c r="H49" s="354" t="s">
        <v>575</v>
      </c>
      <c r="I49" s="354" t="s">
        <v>575</v>
      </c>
      <c r="J49" s="354" t="s">
        <v>575</v>
      </c>
      <c r="K49" s="354" t="s">
        <v>575</v>
      </c>
      <c r="L49" s="354" t="s">
        <v>575</v>
      </c>
      <c r="M49" s="354" t="s">
        <v>575</v>
      </c>
      <c r="N49" s="354" t="s">
        <v>575</v>
      </c>
      <c r="O49" s="354" t="s">
        <v>575</v>
      </c>
      <c r="P49" s="354" t="s">
        <v>575</v>
      </c>
      <c r="Q49" s="354" t="s">
        <v>575</v>
      </c>
      <c r="R49" s="376" t="s">
        <v>575</v>
      </c>
      <c r="S49" s="145"/>
      <c r="T49" s="266"/>
    </row>
    <row r="50" spans="1:20" ht="15.75" thickTop="1">
      <c r="A50" s="102" t="s">
        <v>378</v>
      </c>
      <c r="B50" s="61"/>
      <c r="C50" s="324" t="s">
        <v>156</v>
      </c>
      <c r="D50" s="329" t="s">
        <v>575</v>
      </c>
      <c r="E50" s="329" t="s">
        <v>575</v>
      </c>
      <c r="F50" s="329" t="s">
        <v>575</v>
      </c>
      <c r="G50" s="329" t="s">
        <v>575</v>
      </c>
      <c r="H50" s="329" t="s">
        <v>575</v>
      </c>
      <c r="I50" s="329" t="s">
        <v>575</v>
      </c>
      <c r="J50" s="329" t="s">
        <v>575</v>
      </c>
      <c r="K50" s="329" t="s">
        <v>575</v>
      </c>
      <c r="L50" s="329" t="s">
        <v>575</v>
      </c>
      <c r="M50" s="329" t="s">
        <v>575</v>
      </c>
      <c r="N50" s="329" t="s">
        <v>575</v>
      </c>
      <c r="O50" s="329" t="s">
        <v>575</v>
      </c>
      <c r="P50" s="329" t="s">
        <v>575</v>
      </c>
      <c r="Q50" s="329" t="s">
        <v>575</v>
      </c>
      <c r="R50" s="329" t="s">
        <v>575</v>
      </c>
      <c r="S50" s="377"/>
      <c r="T50" s="266"/>
    </row>
    <row r="51" spans="1:20" ht="15">
      <c r="A51" s="102" t="s">
        <v>379</v>
      </c>
      <c r="B51" s="61"/>
      <c r="C51" s="330" t="s">
        <v>157</v>
      </c>
      <c r="D51" s="331" t="s">
        <v>575</v>
      </c>
      <c r="E51" s="331" t="s">
        <v>575</v>
      </c>
      <c r="F51" s="331" t="s">
        <v>575</v>
      </c>
      <c r="G51" s="331" t="s">
        <v>575</v>
      </c>
      <c r="H51" s="331" t="s">
        <v>575</v>
      </c>
      <c r="I51" s="331" t="s">
        <v>575</v>
      </c>
      <c r="J51" s="331" t="s">
        <v>575</v>
      </c>
      <c r="K51" s="331" t="s">
        <v>575</v>
      </c>
      <c r="L51" s="331" t="s">
        <v>575</v>
      </c>
      <c r="M51" s="331" t="s">
        <v>575</v>
      </c>
      <c r="N51" s="331" t="s">
        <v>575</v>
      </c>
      <c r="O51" s="331" t="s">
        <v>575</v>
      </c>
      <c r="P51" s="331" t="s">
        <v>575</v>
      </c>
      <c r="Q51" s="331" t="s">
        <v>575</v>
      </c>
      <c r="R51" s="331" t="s">
        <v>575</v>
      </c>
      <c r="S51" s="385"/>
      <c r="T51" s="266"/>
    </row>
    <row r="52" spans="1:20" ht="9.75" customHeight="1" thickBot="1">
      <c r="A52" s="115"/>
      <c r="B52" s="61"/>
      <c r="C52" s="119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303"/>
      <c r="T52" s="266"/>
    </row>
    <row r="53" spans="1:22" ht="39" thickBot="1" thickTop="1">
      <c r="A53" s="115"/>
      <c r="B53" s="61"/>
      <c r="C53" s="419" t="s">
        <v>91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7"/>
      <c r="T53" s="266"/>
      <c r="V53" s="221"/>
    </row>
    <row r="54" spans="1:22" ht="8.25" customHeight="1" thickTop="1">
      <c r="A54" s="115"/>
      <c r="B54" s="61"/>
      <c r="C54" s="124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9"/>
      <c r="T54" s="266"/>
      <c r="V54" s="221"/>
    </row>
    <row r="55" spans="1:22" ht="15.75">
      <c r="A55" s="115"/>
      <c r="B55" s="61"/>
      <c r="C55" s="184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34"/>
      <c r="T55" s="266"/>
      <c r="V55" s="221"/>
    </row>
    <row r="56" spans="1:22" ht="15.75">
      <c r="A56" s="115"/>
      <c r="B56" s="61"/>
      <c r="C56" s="25" t="s">
        <v>146</v>
      </c>
      <c r="D56" s="221"/>
      <c r="E56" s="221"/>
      <c r="F56" s="221"/>
      <c r="G56" s="221"/>
      <c r="H56" s="221"/>
      <c r="I56" s="221"/>
      <c r="J56" s="221"/>
      <c r="K56" s="234"/>
      <c r="L56" s="234"/>
      <c r="M56" s="234"/>
      <c r="N56" s="221"/>
      <c r="O56" s="221"/>
      <c r="P56" s="221"/>
      <c r="Q56" s="221"/>
      <c r="R56" s="221"/>
      <c r="S56" s="234"/>
      <c r="T56" s="266"/>
      <c r="V56" s="221"/>
    </row>
    <row r="57" spans="1:22" ht="15.75">
      <c r="A57" s="115"/>
      <c r="B57" s="61"/>
      <c r="C57" s="49" t="s">
        <v>152</v>
      </c>
      <c r="D57" s="221"/>
      <c r="E57" s="221"/>
      <c r="F57" s="221"/>
      <c r="G57" s="221"/>
      <c r="H57" s="221"/>
      <c r="I57" s="221"/>
      <c r="J57" s="221"/>
      <c r="K57" s="234"/>
      <c r="L57" s="234"/>
      <c r="M57" s="234"/>
      <c r="N57" s="221"/>
      <c r="O57" s="221"/>
      <c r="P57" s="221"/>
      <c r="Q57" s="221"/>
      <c r="R57" s="221"/>
      <c r="S57" s="234"/>
      <c r="T57" s="266"/>
      <c r="V57" s="221"/>
    </row>
    <row r="58" spans="1:22" ht="15.75">
      <c r="A58" s="115"/>
      <c r="B58" s="61"/>
      <c r="C58" s="49" t="s">
        <v>140</v>
      </c>
      <c r="D58" s="221"/>
      <c r="E58" s="221"/>
      <c r="F58" s="221"/>
      <c r="G58" s="221"/>
      <c r="H58" s="221"/>
      <c r="I58" s="221"/>
      <c r="J58" s="221"/>
      <c r="K58" s="234"/>
      <c r="L58" s="234"/>
      <c r="M58" s="234"/>
      <c r="S58" s="234"/>
      <c r="T58" s="266"/>
      <c r="V58" s="221"/>
    </row>
    <row r="59" spans="1:22" ht="9.75" customHeight="1" thickBot="1">
      <c r="A59" s="125"/>
      <c r="B59" s="126"/>
      <c r="C59" s="173"/>
      <c r="D59" s="304"/>
      <c r="E59" s="304"/>
      <c r="F59" s="304"/>
      <c r="G59" s="304"/>
      <c r="H59" s="304"/>
      <c r="I59" s="304"/>
      <c r="J59" s="304"/>
      <c r="K59" s="305"/>
      <c r="L59" s="305"/>
      <c r="M59" s="305"/>
      <c r="N59" s="305"/>
      <c r="O59" s="305"/>
      <c r="P59" s="305"/>
      <c r="Q59" s="305"/>
      <c r="R59" s="305"/>
      <c r="S59" s="305"/>
      <c r="T59" s="273"/>
      <c r="V59" s="221"/>
    </row>
    <row r="60" spans="1:22" ht="16.5" thickTop="1">
      <c r="A60" s="35"/>
      <c r="B60" s="128"/>
      <c r="C60" s="49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221"/>
      <c r="U60" s="221"/>
      <c r="V60" s="221"/>
    </row>
    <row r="61" spans="1:19" ht="15">
      <c r="A61" s="31"/>
      <c r="B61" s="171"/>
      <c r="C61" s="172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</row>
    <row r="62" spans="1:21" ht="15" customHeight="1">
      <c r="A62" s="31"/>
      <c r="B62" s="207" t="s">
        <v>187</v>
      </c>
      <c r="C62" s="200"/>
      <c r="D62" s="446" t="str">
        <f>IF(COUNTA(D10:R10,D12:R27,D29:R31,D33:R36,D38:R40,D42:R44,D46:R46,D49:R51)/510*100=100,"OK - Table 3C is fully completed","WARNING - Table 3C is not fully completed, please fill in figure, L, M or 0")</f>
        <v>OK - Table 3C is fully completed</v>
      </c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277"/>
      <c r="T62" s="230"/>
      <c r="U62" s="301"/>
    </row>
    <row r="63" spans="1:21" ht="15">
      <c r="A63" s="31"/>
      <c r="B63" s="189" t="s">
        <v>188</v>
      </c>
      <c r="C63" s="11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45"/>
      <c r="T63" s="231"/>
      <c r="U63" s="301"/>
    </row>
    <row r="64" spans="1:21" ht="15.75">
      <c r="A64" s="31"/>
      <c r="B64" s="208"/>
      <c r="C64" s="202" t="s">
        <v>520</v>
      </c>
      <c r="D64" s="346">
        <f>IF(D46="M",0,D46)-IF(D10="M",0,D10)-IF(D12="M",0,D12)-IF(D29="M",0,D29)-IF(D42="M",0,D42)</f>
        <v>0</v>
      </c>
      <c r="E64" s="346">
        <f>IF(E46="M",0,E46)-IF(E10="M",0,E10)-IF(E12="M",0,E12)-IF(E29="M",0,E29)-IF(E42="M",0,E42)</f>
        <v>0</v>
      </c>
      <c r="F64" s="346">
        <f>IF(F46="M",0,F46)-IF(F10="M",0,F10)-IF(F12="M",0,F12)-IF(F29="M",0,F29)-IF(F42="M",0,F42)</f>
        <v>0</v>
      </c>
      <c r="G64" s="346">
        <f>IF(G46="M",0,G46)-IF(G10="M",0,G10)-IF(G12="M",0,G12)-IF(G29="M",0,G29)-IF(G42="M",0,G42)</f>
        <v>0</v>
      </c>
      <c r="H64" s="346">
        <f>IF(H46="M",0,H46)-IF(H10="M",0,H10)-IF(H12="M",0,H12)-IF(H29="M",0,H29)-IF(H42="M",0,H42)</f>
        <v>0</v>
      </c>
      <c r="I64" s="346">
        <f>IF(I46="M",0,I46)-IF(I10="M",0,I10)-IF(I12="M",0,I12)-IF(I29="M",0,I29)-IF(I42="M",0,I42)</f>
        <v>0</v>
      </c>
      <c r="J64" s="346">
        <f aca="true" t="shared" si="2" ref="J64:R64">IF(J46="M",0,J46)-IF(J10="M",0,J10)-IF(J12="M",0,J12)-IF(J29="M",0,J29)-IF(J42="M",0,J42)</f>
        <v>0</v>
      </c>
      <c r="K64" s="346">
        <f t="shared" si="2"/>
        <v>0</v>
      </c>
      <c r="L64" s="346">
        <f t="shared" si="2"/>
        <v>0</v>
      </c>
      <c r="M64" s="346">
        <f t="shared" si="2"/>
        <v>0</v>
      </c>
      <c r="N64" s="346">
        <f t="shared" si="2"/>
        <v>0</v>
      </c>
      <c r="O64" s="346">
        <f t="shared" si="2"/>
        <v>0</v>
      </c>
      <c r="P64" s="346">
        <f t="shared" si="2"/>
        <v>0</v>
      </c>
      <c r="Q64" s="346">
        <f t="shared" si="2"/>
        <v>0</v>
      </c>
      <c r="R64" s="346">
        <f t="shared" si="2"/>
        <v>0</v>
      </c>
      <c r="S64" s="302"/>
      <c r="T64" s="231"/>
      <c r="U64" s="301"/>
    </row>
    <row r="65" spans="1:21" ht="15.75">
      <c r="A65" s="31"/>
      <c r="B65" s="208"/>
      <c r="C65" s="202" t="s">
        <v>521</v>
      </c>
      <c r="D65" s="346">
        <f>IF(D12="M",0,D12)-IF(D13="M",0,D13)-IF(D14="M",0,D14)-IF(D15="M",0,D15)-IF(D22="M",0,D22)-IF(D27="M",0,D27)</f>
        <v>0</v>
      </c>
      <c r="E65" s="346">
        <f>IF(E12="M",0,E12)-IF(E13="M",0,E13)-IF(E14="M",0,E14)-IF(E15="M",0,E15)-IF(E22="M",0,E22)-IF(E27="M",0,E27)</f>
        <v>0</v>
      </c>
      <c r="F65" s="346">
        <f>IF(F12="M",0,F12)-IF(F13="M",0,F13)-IF(F14="M",0,F14)-IF(F15="M",0,F15)-IF(F22="M",0,F22)-IF(F27="M",0,F27)</f>
        <v>0</v>
      </c>
      <c r="G65" s="346">
        <f>IF(G12="M",0,G12)-IF(G13="M",0,G13)-IF(G14="M",0,G14)-IF(G15="M",0,G15)-IF(G22="M",0,G22)-IF(G27="M",0,G27)</f>
        <v>0</v>
      </c>
      <c r="H65" s="346">
        <f>IF(H12="M",0,H12)-IF(H13="M",0,H13)-IF(H14="M",0,H14)-IF(H15="M",0,H15)-IF(H22="M",0,H22)-IF(H27="M",0,H27)</f>
        <v>0</v>
      </c>
      <c r="I65" s="346">
        <f>IF(I12="M",0,I12)-IF(I13="M",0,I13)-IF(I14="M",0,I14)-IF(I15="M",0,I15)-IF(I22="M",0,I22)-IF(I27="M",0,I27)</f>
        <v>0</v>
      </c>
      <c r="J65" s="346">
        <f aca="true" t="shared" si="3" ref="J65:R65">IF(J12="M",0,J12)-IF(J13="M",0,J13)-IF(J14="M",0,J14)-IF(J15="M",0,J15)-IF(J22="M",0,J22)-IF(J27="M",0,J27)</f>
        <v>0</v>
      </c>
      <c r="K65" s="346">
        <f t="shared" si="3"/>
        <v>0</v>
      </c>
      <c r="L65" s="346">
        <f t="shared" si="3"/>
        <v>0</v>
      </c>
      <c r="M65" s="346">
        <f t="shared" si="3"/>
        <v>0</v>
      </c>
      <c r="N65" s="346">
        <f t="shared" si="3"/>
        <v>0</v>
      </c>
      <c r="O65" s="346">
        <f t="shared" si="3"/>
        <v>0</v>
      </c>
      <c r="P65" s="346">
        <f t="shared" si="3"/>
        <v>0</v>
      </c>
      <c r="Q65" s="346">
        <f t="shared" si="3"/>
        <v>0</v>
      </c>
      <c r="R65" s="346">
        <f t="shared" si="3"/>
        <v>0</v>
      </c>
      <c r="S65" s="302"/>
      <c r="T65" s="231"/>
      <c r="U65" s="301"/>
    </row>
    <row r="66" spans="1:21" ht="15.75">
      <c r="A66" s="31"/>
      <c r="B66" s="208"/>
      <c r="C66" s="136" t="s">
        <v>522</v>
      </c>
      <c r="D66" s="346">
        <f>IF(D15="M",0,D15)-IF(D18="M",0,D18)-IF(D19="M",0,D19)</f>
        <v>0</v>
      </c>
      <c r="E66" s="346">
        <f>IF(E15="M",0,E15)-IF(E18="M",0,E18)-IF(E19="M",0,E19)</f>
        <v>0</v>
      </c>
      <c r="F66" s="346">
        <f>IF(F15="M",0,F15)-IF(F18="M",0,F18)-IF(F19="M",0,F19)</f>
        <v>0</v>
      </c>
      <c r="G66" s="346">
        <f>IF(G15="M",0,G15)-IF(G18="M",0,G18)-IF(G19="M",0,G19)</f>
        <v>0</v>
      </c>
      <c r="H66" s="346">
        <f>IF(H15="M",0,H15)-IF(H18="M",0,H18)-IF(H19="M",0,H19)</f>
        <v>0</v>
      </c>
      <c r="I66" s="346">
        <f>IF(I15="M",0,I15)-IF(I18="M",0,I18)-IF(I19="M",0,I19)</f>
        <v>0</v>
      </c>
      <c r="J66" s="346">
        <f aca="true" t="shared" si="4" ref="J66:R66">IF(J15="M",0,J15)-IF(J18="M",0,J18)-IF(J19="M",0,J19)</f>
        <v>0</v>
      </c>
      <c r="K66" s="346">
        <f t="shared" si="4"/>
        <v>0</v>
      </c>
      <c r="L66" s="346">
        <f t="shared" si="4"/>
        <v>0</v>
      </c>
      <c r="M66" s="346">
        <f t="shared" si="4"/>
        <v>0</v>
      </c>
      <c r="N66" s="346">
        <f t="shared" si="4"/>
        <v>0</v>
      </c>
      <c r="O66" s="346">
        <f t="shared" si="4"/>
        <v>0</v>
      </c>
      <c r="P66" s="346">
        <f t="shared" si="4"/>
        <v>0</v>
      </c>
      <c r="Q66" s="346">
        <f t="shared" si="4"/>
        <v>0</v>
      </c>
      <c r="R66" s="346">
        <f t="shared" si="4"/>
        <v>0</v>
      </c>
      <c r="S66" s="302"/>
      <c r="T66" s="231"/>
      <c r="U66" s="301"/>
    </row>
    <row r="67" spans="1:21" ht="15.75">
      <c r="A67" s="31"/>
      <c r="B67" s="208"/>
      <c r="C67" s="202" t="s">
        <v>523</v>
      </c>
      <c r="D67" s="346">
        <f>IF(D15="M",0,D15)-IF(D16="M",0,D16)-IF(D17="M",0,D17)</f>
        <v>0</v>
      </c>
      <c r="E67" s="346">
        <f>IF(E15="M",0,E15)-IF(E16="M",0,E16)-IF(E17="M",0,E17)</f>
        <v>0</v>
      </c>
      <c r="F67" s="346">
        <f>IF(F15="M",0,F15)-IF(F16="M",0,F16)-IF(F17="M",0,F17)</f>
        <v>0</v>
      </c>
      <c r="G67" s="346">
        <f>IF(G15="M",0,G15)-IF(G16="M",0,G16)-IF(G17="M",0,G17)</f>
        <v>0</v>
      </c>
      <c r="H67" s="346">
        <f>IF(H15="M",0,H15)-IF(H16="M",0,H16)-IF(H17="M",0,H17)</f>
        <v>0</v>
      </c>
      <c r="I67" s="346">
        <f>IF(I15="M",0,I15)-IF(I16="M",0,I16)-IF(I17="M",0,I17)</f>
        <v>0</v>
      </c>
      <c r="J67" s="346">
        <f aca="true" t="shared" si="5" ref="J67:R67">IF(J15="M",0,J15)-IF(J16="M",0,J16)-IF(J17="M",0,J17)</f>
        <v>0</v>
      </c>
      <c r="K67" s="346">
        <f t="shared" si="5"/>
        <v>0</v>
      </c>
      <c r="L67" s="346">
        <f t="shared" si="5"/>
        <v>0</v>
      </c>
      <c r="M67" s="346">
        <f t="shared" si="5"/>
        <v>0</v>
      </c>
      <c r="N67" s="346">
        <f t="shared" si="5"/>
        <v>0</v>
      </c>
      <c r="O67" s="346">
        <f t="shared" si="5"/>
        <v>0</v>
      </c>
      <c r="P67" s="346">
        <f t="shared" si="5"/>
        <v>0</v>
      </c>
      <c r="Q67" s="346">
        <f t="shared" si="5"/>
        <v>0</v>
      </c>
      <c r="R67" s="346">
        <f t="shared" si="5"/>
        <v>0</v>
      </c>
      <c r="S67" s="302"/>
      <c r="T67" s="231"/>
      <c r="U67" s="301"/>
    </row>
    <row r="68" spans="1:21" ht="15.75">
      <c r="A68" s="31"/>
      <c r="B68" s="208"/>
      <c r="C68" s="202" t="s">
        <v>524</v>
      </c>
      <c r="D68" s="346">
        <f>IF(D19="M",0,D19)-IF(D20="M",0,D20)-IF(D21="M",0,D21)</f>
        <v>0</v>
      </c>
      <c r="E68" s="346">
        <f>IF(E19="M",0,E19)-IF(E20="M",0,E20)-IF(E21="M",0,E21)</f>
        <v>0</v>
      </c>
      <c r="F68" s="346">
        <f>IF(F19="M",0,F19)-IF(F20="M",0,F20)-IF(F21="M",0,F21)</f>
        <v>0</v>
      </c>
      <c r="G68" s="346">
        <f>IF(G19="M",0,G19)-IF(G20="M",0,G20)-IF(G21="M",0,G21)</f>
        <v>0</v>
      </c>
      <c r="H68" s="346">
        <f>IF(H19="M",0,H19)-IF(H20="M",0,H20)-IF(H21="M",0,H21)</f>
        <v>0</v>
      </c>
      <c r="I68" s="346">
        <f>IF(I19="M",0,I19)-IF(I20="M",0,I20)-IF(I21="M",0,I21)</f>
        <v>0</v>
      </c>
      <c r="J68" s="346">
        <f aca="true" t="shared" si="6" ref="J68:R68">IF(J19="M",0,J19)-IF(J20="M",0,J20)-IF(J21="M",0,J21)</f>
        <v>0</v>
      </c>
      <c r="K68" s="346">
        <f t="shared" si="6"/>
        <v>0</v>
      </c>
      <c r="L68" s="346">
        <f t="shared" si="6"/>
        <v>0</v>
      </c>
      <c r="M68" s="346">
        <f t="shared" si="6"/>
        <v>0</v>
      </c>
      <c r="N68" s="346">
        <f t="shared" si="6"/>
        <v>0</v>
      </c>
      <c r="O68" s="346">
        <f t="shared" si="6"/>
        <v>0</v>
      </c>
      <c r="P68" s="346">
        <f t="shared" si="6"/>
        <v>0</v>
      </c>
      <c r="Q68" s="346">
        <f t="shared" si="6"/>
        <v>0</v>
      </c>
      <c r="R68" s="346">
        <f t="shared" si="6"/>
        <v>0</v>
      </c>
      <c r="S68" s="302"/>
      <c r="T68" s="231"/>
      <c r="U68" s="301"/>
    </row>
    <row r="69" spans="1:21" ht="15.75">
      <c r="A69" s="31"/>
      <c r="B69" s="208"/>
      <c r="C69" s="202" t="s">
        <v>525</v>
      </c>
      <c r="D69" s="346">
        <f>IF(D22="M",0,D22)-IF(D23="M",0,D23)-IF(D24="M",0,D24)</f>
        <v>0</v>
      </c>
      <c r="E69" s="346">
        <f>IF(E22="M",0,E22)-IF(E23="M",0,E23)-IF(E24="M",0,E24)</f>
        <v>0</v>
      </c>
      <c r="F69" s="346">
        <f>IF(F22="M",0,F22)-IF(F23="M",0,F23)-IF(F24="M",0,F24)</f>
        <v>0</v>
      </c>
      <c r="G69" s="346">
        <f>IF(G22="M",0,G22)-IF(G23="M",0,G23)-IF(G24="M",0,G24)</f>
        <v>0</v>
      </c>
      <c r="H69" s="346">
        <f>IF(H22="M",0,H22)-IF(H23="M",0,H23)-IF(H24="M",0,H24)</f>
        <v>0</v>
      </c>
      <c r="I69" s="346">
        <f>IF(I22="M",0,I22)-IF(I23="M",0,I23)-IF(I24="M",0,I24)</f>
        <v>0</v>
      </c>
      <c r="J69" s="346">
        <f aca="true" t="shared" si="7" ref="J69:R69">IF(J22="M",0,J22)-IF(J23="M",0,J23)-IF(J24="M",0,J24)</f>
        <v>0</v>
      </c>
      <c r="K69" s="346">
        <f t="shared" si="7"/>
        <v>0</v>
      </c>
      <c r="L69" s="346">
        <f t="shared" si="7"/>
        <v>0</v>
      </c>
      <c r="M69" s="346">
        <f t="shared" si="7"/>
        <v>0</v>
      </c>
      <c r="N69" s="346">
        <f t="shared" si="7"/>
        <v>0</v>
      </c>
      <c r="O69" s="346">
        <f t="shared" si="7"/>
        <v>0</v>
      </c>
      <c r="P69" s="346">
        <f t="shared" si="7"/>
        <v>0</v>
      </c>
      <c r="Q69" s="346">
        <f t="shared" si="7"/>
        <v>0</v>
      </c>
      <c r="R69" s="346">
        <f t="shared" si="7"/>
        <v>0</v>
      </c>
      <c r="S69" s="302"/>
      <c r="T69" s="231"/>
      <c r="U69" s="301"/>
    </row>
    <row r="70" spans="1:21" ht="15.75">
      <c r="A70" s="31"/>
      <c r="B70" s="208"/>
      <c r="C70" s="202" t="s">
        <v>526</v>
      </c>
      <c r="D70" s="346">
        <f>IF(D24="M",0,D24)-IF(D25="M",0,D25)-IF(D26="M",0,D26)</f>
        <v>0</v>
      </c>
      <c r="E70" s="346">
        <f>IF(E24="M",0,E24)-IF(E25="M",0,E25)-IF(E26="M",0,E26)</f>
        <v>0</v>
      </c>
      <c r="F70" s="346">
        <f>IF(F24="M",0,F24)-IF(F25="M",0,F25)-IF(F26="M",0,F26)</f>
        <v>0</v>
      </c>
      <c r="G70" s="346">
        <f>IF(G24="M",0,G24)-IF(G25="M",0,G25)-IF(G26="M",0,G26)</f>
        <v>0</v>
      </c>
      <c r="H70" s="346">
        <f>IF(H24="M",0,H24)-IF(H25="M",0,H25)-IF(H26="M",0,H26)</f>
        <v>0</v>
      </c>
      <c r="I70" s="346">
        <f>IF(I24="M",0,I24)-IF(I25="M",0,I25)-IF(I26="M",0,I26)</f>
        <v>0</v>
      </c>
      <c r="J70" s="346">
        <f aca="true" t="shared" si="8" ref="J70:R70">IF(J24="M",0,J24)-IF(J25="M",0,J25)-IF(J26="M",0,J26)</f>
        <v>0</v>
      </c>
      <c r="K70" s="346">
        <f t="shared" si="8"/>
        <v>0</v>
      </c>
      <c r="L70" s="346">
        <f t="shared" si="8"/>
        <v>0</v>
      </c>
      <c r="M70" s="346">
        <f t="shared" si="8"/>
        <v>0</v>
      </c>
      <c r="N70" s="346">
        <f t="shared" si="8"/>
        <v>0</v>
      </c>
      <c r="O70" s="346">
        <f t="shared" si="8"/>
        <v>0</v>
      </c>
      <c r="P70" s="346">
        <f t="shared" si="8"/>
        <v>0</v>
      </c>
      <c r="Q70" s="346">
        <f t="shared" si="8"/>
        <v>0</v>
      </c>
      <c r="R70" s="346">
        <f t="shared" si="8"/>
        <v>0</v>
      </c>
      <c r="S70" s="302"/>
      <c r="T70" s="231"/>
      <c r="U70" s="301"/>
    </row>
    <row r="71" spans="1:21" ht="23.25">
      <c r="A71" s="31"/>
      <c r="B71" s="208"/>
      <c r="C71" s="202" t="s">
        <v>562</v>
      </c>
      <c r="D71" s="346">
        <f>IF(D29="M",0,D29)-IF(D30="M",0,D30)-IF(D31="M",0,D31)-IF(D33="M",0,D33)-IF(D34="M",0,D34)-IF(D36="M",0,D36)-IF(D38="M",0,D38)-IF(D39="M",0,D39)-IF(D40="M",0,D40)</f>
        <v>0</v>
      </c>
      <c r="E71" s="346">
        <f>IF(E29="M",0,E29)-IF(E30="M",0,E30)-IF(E31="M",0,E31)-IF(E33="M",0,E33)-IF(E34="M",0,E34)-IF(E36="M",0,E36)-IF(E38="M",0,E38)-IF(E39="M",0,E39)-IF(E40="M",0,E40)</f>
        <v>0</v>
      </c>
      <c r="F71" s="346">
        <f>IF(F29="M",0,F29)-IF(F30="M",0,F30)-IF(F31="M",0,F31)-IF(F33="M",0,F33)-IF(F34="M",0,F34)-IF(F36="M",0,F36)-IF(F38="M",0,F38)-IF(F39="M",0,F39)-IF(F40="M",0,F40)</f>
        <v>0</v>
      </c>
      <c r="G71" s="346">
        <f>IF(G29="M",0,G29)-IF(G30="M",0,G30)-IF(G31="M",0,G31)-IF(G33="M",0,G33)-IF(G34="M",0,G34)-IF(G36="M",0,G36)-IF(G38="M",0,G38)-IF(G39="M",0,G39)-IF(G40="M",0,G40)</f>
        <v>0</v>
      </c>
      <c r="H71" s="346">
        <f>IF(H29="M",0,H29)-IF(H30="M",0,H30)-IF(H31="M",0,H31)-IF(H33="M",0,H33)-IF(H34="M",0,H34)-IF(H36="M",0,H36)-IF(H38="M",0,H38)-IF(H39="M",0,H39)-IF(H40="M",0,H40)</f>
        <v>0</v>
      </c>
      <c r="I71" s="346">
        <f>IF(I29="M",0,I29)-IF(I30="M",0,I30)-IF(I31="M",0,I31)-IF(I33="M",0,I33)-IF(I34="M",0,I34)-IF(I36="M",0,I36)-IF(I38="M",0,I38)-IF(I39="M",0,I39)-IF(I40="M",0,I40)</f>
        <v>0</v>
      </c>
      <c r="J71" s="346">
        <f aca="true" t="shared" si="9" ref="J71:R71">IF(J29="M",0,J29)-IF(J30="M",0,J30)-IF(J31="M",0,J31)-IF(J33="M",0,J33)-IF(J34="M",0,J34)-IF(J36="M",0,J36)-IF(J38="M",0,J38)-IF(J39="M",0,J39)-IF(J40="M",0,J40)</f>
        <v>0</v>
      </c>
      <c r="K71" s="346">
        <f t="shared" si="9"/>
        <v>0</v>
      </c>
      <c r="L71" s="346">
        <f t="shared" si="9"/>
        <v>0</v>
      </c>
      <c r="M71" s="346">
        <f t="shared" si="9"/>
        <v>0</v>
      </c>
      <c r="N71" s="346">
        <f t="shared" si="9"/>
        <v>0</v>
      </c>
      <c r="O71" s="346">
        <f t="shared" si="9"/>
        <v>0</v>
      </c>
      <c r="P71" s="346">
        <f t="shared" si="9"/>
        <v>0</v>
      </c>
      <c r="Q71" s="346">
        <f t="shared" si="9"/>
        <v>0</v>
      </c>
      <c r="R71" s="346">
        <f t="shared" si="9"/>
        <v>0</v>
      </c>
      <c r="S71" s="302"/>
      <c r="T71" s="231"/>
      <c r="U71" s="301"/>
    </row>
    <row r="72" spans="1:20" ht="15.75">
      <c r="A72" s="31"/>
      <c r="B72" s="208"/>
      <c r="C72" s="202" t="s">
        <v>527</v>
      </c>
      <c r="D72" s="346">
        <f>IF(D42="M",0,D42)-IF(D43="M",0,D43)-IF(D44="M",0,D44)</f>
        <v>0</v>
      </c>
      <c r="E72" s="346">
        <f>IF(E42="M",0,E42)-IF(E43="M",0,E43)-IF(E44="M",0,E44)</f>
        <v>0</v>
      </c>
      <c r="F72" s="346">
        <f>IF(F42="M",0,F42)-IF(F43="M",0,F43)-IF(F44="M",0,F44)</f>
        <v>0</v>
      </c>
      <c r="G72" s="346">
        <f>IF(G42="M",0,G42)-IF(G43="M",0,G43)-IF(G44="M",0,G44)</f>
        <v>0</v>
      </c>
      <c r="H72" s="346">
        <f>IF(H42="M",0,H42)-IF(H43="M",0,H43)-IF(H44="M",0,H44)</f>
        <v>0</v>
      </c>
      <c r="I72" s="346">
        <f>IF(I42="M",0,I42)-IF(I43="M",0,I43)-IF(I44="M",0,I44)</f>
        <v>0</v>
      </c>
      <c r="J72" s="346">
        <f aca="true" t="shared" si="10" ref="J72:R72">IF(J42="M",0,J42)-IF(J43="M",0,J43)-IF(J44="M",0,J44)</f>
        <v>0</v>
      </c>
      <c r="K72" s="346">
        <f t="shared" si="10"/>
        <v>0</v>
      </c>
      <c r="L72" s="346">
        <f t="shared" si="10"/>
        <v>0</v>
      </c>
      <c r="M72" s="346">
        <f t="shared" si="10"/>
        <v>0</v>
      </c>
      <c r="N72" s="346">
        <f t="shared" si="10"/>
        <v>0</v>
      </c>
      <c r="O72" s="346">
        <f t="shared" si="10"/>
        <v>0</v>
      </c>
      <c r="P72" s="346">
        <f t="shared" si="10"/>
        <v>0</v>
      </c>
      <c r="Q72" s="346">
        <f t="shared" si="10"/>
        <v>0</v>
      </c>
      <c r="R72" s="346">
        <f t="shared" si="10"/>
        <v>0</v>
      </c>
      <c r="S72" s="245"/>
      <c r="T72" s="231"/>
    </row>
    <row r="73" spans="1:20" ht="15.75">
      <c r="A73" s="31"/>
      <c r="B73" s="208"/>
      <c r="C73" s="202" t="s">
        <v>528</v>
      </c>
      <c r="D73" s="346">
        <f>IF(D49="M",0,D49)-IF(D50="M",0,D50)+IF(D51="M",0,D51)</f>
        <v>0</v>
      </c>
      <c r="E73" s="346">
        <f>IF(E49="M",0,E49)-IF(E50="M",0,E50)+IF(E51="M",0,E51)</f>
        <v>0</v>
      </c>
      <c r="F73" s="346">
        <f>IF(F49="M",0,F49)-IF(F50="M",0,F50)+IF(F51="M",0,F51)</f>
        <v>0</v>
      </c>
      <c r="G73" s="346">
        <f>IF(G49="M",0,G49)-IF(G50="M",0,G50)+IF(G51="M",0,G51)</f>
        <v>0</v>
      </c>
      <c r="H73" s="346">
        <f>IF(H49="M",0,H49)-IF(H50="M",0,H50)+IF(H51="M",0,H51)</f>
        <v>0</v>
      </c>
      <c r="I73" s="346">
        <f>IF(I49="M",0,I49)-IF(I50="M",0,I50)+IF(I51="M",0,I51)</f>
        <v>0</v>
      </c>
      <c r="J73" s="346">
        <f aca="true" t="shared" si="11" ref="J73:R73">IF(J49="M",0,J49)-IF(J50="M",0,J50)+IF(J51="M",0,J51)</f>
        <v>0</v>
      </c>
      <c r="K73" s="346">
        <f t="shared" si="11"/>
        <v>0</v>
      </c>
      <c r="L73" s="346">
        <f t="shared" si="11"/>
        <v>0</v>
      </c>
      <c r="M73" s="346">
        <f t="shared" si="11"/>
        <v>0</v>
      </c>
      <c r="N73" s="346">
        <f t="shared" si="11"/>
        <v>0</v>
      </c>
      <c r="O73" s="346">
        <f t="shared" si="11"/>
        <v>0</v>
      </c>
      <c r="P73" s="346">
        <f t="shared" si="11"/>
        <v>0</v>
      </c>
      <c r="Q73" s="346">
        <f t="shared" si="11"/>
        <v>0</v>
      </c>
      <c r="R73" s="346">
        <f t="shared" si="11"/>
        <v>0</v>
      </c>
      <c r="S73" s="245"/>
      <c r="T73" s="231"/>
    </row>
    <row r="74" spans="1:20" ht="15.75">
      <c r="A74" s="31"/>
      <c r="B74" s="204" t="s">
        <v>463</v>
      </c>
      <c r="C74" s="209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245"/>
      <c r="T74" s="231"/>
    </row>
    <row r="75" spans="1:20" ht="15.75">
      <c r="A75" s="31"/>
      <c r="B75" s="210"/>
      <c r="C75" s="206" t="s">
        <v>529</v>
      </c>
      <c r="D75" s="345">
        <f>IF('Table 1'!E12="M",0,'Table 1'!E12)+IF(D10="M",0,D10)</f>
        <v>0</v>
      </c>
      <c r="E75" s="345">
        <f>IF('Table 1'!F12="M",0,'Table 1'!F12)+IF(E10="M",0,E10)</f>
        <v>0</v>
      </c>
      <c r="F75" s="345">
        <f>IF('Table 1'!G12="M",0,'Table 1'!G12)+IF(F10="M",0,F10)</f>
        <v>0</v>
      </c>
      <c r="G75" s="345">
        <f>IF('Table 1'!H12="M",0,'Table 1'!H12)+IF(G10="M",0,G10)</f>
        <v>0</v>
      </c>
      <c r="H75" s="345">
        <f>IF('Table 1'!I12="M",0,'Table 1'!I12)+IF(H10="M",0,H10)</f>
        <v>0</v>
      </c>
      <c r="I75" s="345">
        <f>IF('Table 1'!J12="M",0,'Table 1'!J12)+IF(I10="M",0,I10)</f>
        <v>0</v>
      </c>
      <c r="J75" s="345">
        <f>IF('Table 1'!K12="M",0,'Table 1'!K12)+IF(J10="M",0,J10)</f>
        <v>0</v>
      </c>
      <c r="K75" s="345">
        <f>IF('Table 1'!L12="M",0,'Table 1'!L12)+IF(K10="M",0,K10)</f>
        <v>0</v>
      </c>
      <c r="L75" s="345">
        <f>IF('Table 1'!M12="M",0,'Table 1'!M12)+IF(L10="M",0,L10)</f>
        <v>0</v>
      </c>
      <c r="M75" s="345">
        <f>IF('Table 1'!N12="M",0,'Table 1'!N12)+IF(M10="M",0,M10)</f>
        <v>0</v>
      </c>
      <c r="N75" s="345">
        <f>IF('Table 1'!O12="M",0,'Table 1'!O12)+IF(N10="M",0,N10)</f>
        <v>0</v>
      </c>
      <c r="O75" s="345">
        <f>IF('Table 1'!P12="M",0,'Table 1'!P12)+IF(O10="M",0,O10)</f>
        <v>0</v>
      </c>
      <c r="P75" s="345">
        <f>IF('Table 1'!Q12="M",0,'Table 1'!Q12)+IF(P10="M",0,P10)</f>
        <v>0</v>
      </c>
      <c r="Q75" s="345">
        <f>IF('Table 1'!R12="M",0,'Table 1'!R12)+IF(Q10="M",0,Q10)</f>
        <v>0</v>
      </c>
      <c r="R75" s="345">
        <f>IF('Table 1'!S12="M",0,'Table 1'!S12)+IF(R10="M",0,R10)</f>
        <v>0</v>
      </c>
      <c r="S75" s="279"/>
      <c r="T75" s="280"/>
    </row>
  </sheetData>
  <sheetProtection password="CA3F" sheet="1" objects="1" scenarios="1" formatColumns="0" formatRows="0"/>
  <mergeCells count="2">
    <mergeCell ref="D62:R62"/>
    <mergeCell ref="D6:R6"/>
  </mergeCells>
  <conditionalFormatting sqref="D62:O62">
    <cfRule type="cellIs" priority="1" dxfId="31" operator="notEqual" stopIfTrue="1">
      <formula>"OK - Table 3C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Németh Adrienn</cp:lastModifiedBy>
  <cp:lastPrinted>2012-02-28T21:10:15Z</cp:lastPrinted>
  <dcterms:created xsi:type="dcterms:W3CDTF">1997-11-05T15:09:39Z</dcterms:created>
  <dcterms:modified xsi:type="dcterms:W3CDTF">2014-04-18T09:25:25Z</dcterms:modified>
  <cp:category/>
  <cp:version/>
  <cp:contentType/>
  <cp:contentStatus/>
</cp:coreProperties>
</file>