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N:\Kormanyzat\2024\2025. II. notifikáció\"/>
    </mc:Choice>
  </mc:AlternateContent>
  <xr:revisionPtr revIDLastSave="0" documentId="13_ncr:1_{B6EF1B3B-6482-455A-8CD2-DF7DB6D8A36E}" xr6:coauthVersionLast="36" xr6:coauthVersionMax="47" xr10:uidLastSave="{00000000-0000-0000-0000-000000000000}"/>
  <bookViews>
    <workbookView xWindow="0" yWindow="0" windowWidth="28740" windowHeight="12045" tabRatio="727" xr2:uid="{00000000-000D-0000-FFFF-FFFF00000000}"/>
  </bookViews>
  <sheets>
    <sheet name="Cover page" sheetId="13" r:id="rId1"/>
    <sheet name="readme" sheetId="16" state="hidden" r:id="rId2"/>
    <sheet name="Table 1" sheetId="12" r:id="rId3"/>
    <sheet name="Table 2A" sheetId="11" r:id="rId4"/>
    <sheet name="Table 2B" sheetId="10" r:id="rId5"/>
    <sheet name="Table 2C" sheetId="9" r:id="rId6"/>
    <sheet name="Table 2D" sheetId="8" r:id="rId7"/>
    <sheet name="Table 3A" sheetId="15" r:id="rId8"/>
    <sheet name="Table 3B" sheetId="6" r:id="rId9"/>
    <sheet name="Table 3C" sheetId="5" r:id="rId10"/>
    <sheet name="Table 3D" sheetId="4" r:id="rId11"/>
    <sheet name="Table 3E" sheetId="3" r:id="rId12"/>
    <sheet name="Table 4" sheetId="2" r:id="rId13"/>
  </sheets>
  <definedNames>
    <definedName name="_TAB1" localSheetId="2">'Table 1'!$B$1:$AK$38</definedName>
    <definedName name="_TAB4" localSheetId="12">'Table 4'!$C$1:$AL$31</definedName>
    <definedName name="CodeRng1" localSheetId="2">'Table 1'!$BM$8:$BM$35</definedName>
    <definedName name="CodeRng1" localSheetId="3">'Table 2A'!$BM$8:$BM$112</definedName>
    <definedName name="CodeRng1" localSheetId="4">'Table 2B'!$BM$8:$BM$43</definedName>
    <definedName name="CodeRng1" localSheetId="5">'Table 2C'!$BM$8:$BM$49</definedName>
    <definedName name="CodeRng1" localSheetId="6">'Table 2D'!$BM$8:$BM$45</definedName>
    <definedName name="CodeRng1" localSheetId="7">'Table 3A'!$BM$10:$BM$48</definedName>
    <definedName name="CodeRng1" localSheetId="8">'Table 3B'!$BM$10:$BM$53</definedName>
    <definedName name="CodeRng1" localSheetId="9">'Table 3C'!$BM$10:$BM$53</definedName>
    <definedName name="CodeRng1" localSheetId="10">'Table 3D'!$BM$10:$BM$53</definedName>
    <definedName name="CodeRng1" localSheetId="11">'Table 3E'!$BM$10:$BM$53</definedName>
    <definedName name="CodeRng1" localSheetId="12">'Table 4'!$BM$8:$BM$38</definedName>
    <definedName name="CountryArray" localSheetId="1">'Cover page'!$BA$1:$BC$43</definedName>
    <definedName name="CountryCode">readme!$B$2</definedName>
    <definedName name="COVER" localSheetId="0">'Cover page'!$A$1:$N$41</definedName>
    <definedName name="DataRng1" localSheetId="2">'Table 1'!$E$8:$AJ$35</definedName>
    <definedName name="DataRng1" localSheetId="3">'Table 2A'!$D$8:$AI$112</definedName>
    <definedName name="DataRng1" localSheetId="4">'Table 2B'!$D$8:$AI$43</definedName>
    <definedName name="DataRng1" localSheetId="5">'Table 2C'!$D$8:$AI$49</definedName>
    <definedName name="DataRng1" localSheetId="6">'Table 2D'!$D$8:$AI$45</definedName>
    <definedName name="DataRng1" localSheetId="7">'Table 3A'!$D$10:$AI$48</definedName>
    <definedName name="DataRng1" localSheetId="8">'Table 3B'!$D$10:$AI$53</definedName>
    <definedName name="DataRng1" localSheetId="9">'Table 3C'!$D$10:$AI$53</definedName>
    <definedName name="DataRng1" localSheetId="10">'Table 3D'!$D$10:$AI$53</definedName>
    <definedName name="DataRng1" localSheetId="11">'Table 3E'!$D$10:$AI$53</definedName>
    <definedName name="DataRng1" localSheetId="12">'Table 4'!$F$8:$AK$38</definedName>
    <definedName name="Domain" localSheetId="1">readme!$B$5</definedName>
    <definedName name="FileType" localSheetId="1">readme!$B$1</definedName>
    <definedName name="_xlnm.Print_Area" localSheetId="0">'Cover page'!$A$1:$N$37</definedName>
    <definedName name="_xlnm.Print_Area" localSheetId="2">'Table 1'!$C$1:$AK$38</definedName>
    <definedName name="_xlnm.Print_Area" localSheetId="3">'Table 2A'!$C$1:$AK$117</definedName>
    <definedName name="_xlnm.Print_Area" localSheetId="4">'Table 2B'!$C$1:$AK$48</definedName>
    <definedName name="_xlnm.Print_Area" localSheetId="5">'Table 2C'!$C$1:$AK$54</definedName>
    <definedName name="_xlnm.Print_Area" localSheetId="6">'Table 2D'!$C$1:$AK$50</definedName>
    <definedName name="_xlnm.Print_Area" localSheetId="7">'Table 3A'!$C$1:$AK$56</definedName>
    <definedName name="_xlnm.Print_Area" localSheetId="8">'Table 3B'!$C$1:$AK$61</definedName>
    <definedName name="_xlnm.Print_Area" localSheetId="9">'Table 3C'!$C$1:$AK$61</definedName>
    <definedName name="_xlnm.Print_Area" localSheetId="10">'Table 3D'!$C$1:$AK$61</definedName>
    <definedName name="_xlnm.Print_Area" localSheetId="11">'Table 3E'!$C$1:$AK$61</definedName>
    <definedName name="_xlnm.Print_Area" localSheetId="12">'Table 4'!$C$1:$AL$42</definedName>
    <definedName name="OK_to_loadQ" localSheetId="1">readme!$B$3</definedName>
    <definedName name="RefVintage">readme!$B$4</definedName>
    <definedName name="StatusTable">readme!$A$12:$B$21</definedName>
    <definedName name="TAB2A" localSheetId="3">'Table 2A'!$A$1:$AL$117</definedName>
    <definedName name="TAB2B" localSheetId="4">'Table 2B'!$B$1:$AL$48</definedName>
    <definedName name="TAB2C" localSheetId="5">'Table 2C'!$B$1:$AL$54</definedName>
    <definedName name="TAB2D" localSheetId="6">'Table 2D'!$B$1:$AL$50</definedName>
    <definedName name="TAB3A" localSheetId="8">'Table 3B'!$B$2:$AM$62</definedName>
    <definedName name="TAB3B" localSheetId="9">'Table 3C'!$B$2:$AM$62</definedName>
    <definedName name="TAB3C" localSheetId="10">'Table 3D'!$B$1:$AM$62</definedName>
    <definedName name="TAB3D" localSheetId="11">'Table 3E'!$B$1:$AM$63</definedName>
    <definedName name="TAB3E" localSheetId="7">'Table 3A'!$B$2:$AM$57</definedName>
    <definedName name="TimeRng1" localSheetId="2">'Table 1'!$E$5:$AJ$5</definedName>
    <definedName name="TimeRng1" localSheetId="3">'Table 2A'!$D$5:$AI$5</definedName>
    <definedName name="TimeRng1" localSheetId="4">'Table 2B'!$D$5:$AI$5</definedName>
    <definedName name="TimeRng1" localSheetId="5">'Table 2C'!$D$5:$AI$5</definedName>
    <definedName name="TimeRng1" localSheetId="6">'Table 2D'!$D$5:$AI$5</definedName>
    <definedName name="TimeRng1" localSheetId="7">'Table 3A'!$D$7:$AI$7</definedName>
    <definedName name="TimeRng1" localSheetId="8">'Table 3B'!$D$7:$AI$7</definedName>
    <definedName name="TimeRng1" localSheetId="9">'Table 3C'!$D$7:$AI$7</definedName>
    <definedName name="TimeRng1" localSheetId="10">'Table 3D'!$D$7:$AI$7</definedName>
    <definedName name="TimeRng1" localSheetId="11">'Table 3E'!$D$7:$AI$7</definedName>
    <definedName name="TimeRng1" localSheetId="12">'Table 4'!$F$6:$AK$6</definedName>
  </definedNames>
  <calcPr calcId="191029"/>
</workbook>
</file>

<file path=xl/calcChain.xml><?xml version="1.0" encoding="utf-8"?>
<calcChain xmlns="http://schemas.openxmlformats.org/spreadsheetml/2006/main">
  <c r="AD36" i="12" l="1"/>
  <c r="AC36" i="12"/>
  <c r="AB36" i="12"/>
  <c r="AA36" i="12"/>
  <c r="Z36" i="12"/>
  <c r="Y36" i="12"/>
  <c r="X36" i="12"/>
  <c r="W36" i="12"/>
  <c r="V36" i="12"/>
  <c r="U36" i="12"/>
  <c r="T36" i="12"/>
  <c r="AD10" i="15" l="1"/>
  <c r="AE10" i="15"/>
  <c r="AF10" i="15"/>
  <c r="AG10" i="15"/>
  <c r="AH10" i="15"/>
  <c r="AI10" i="15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T37" i="12" s="1"/>
  <c r="U18" i="12"/>
  <c r="U37" i="12" s="1"/>
  <c r="V18" i="12"/>
  <c r="V37" i="12" s="1"/>
  <c r="W18" i="12"/>
  <c r="W37" i="12" s="1"/>
  <c r="X18" i="12"/>
  <c r="X37" i="12" s="1"/>
  <c r="Y18" i="12"/>
  <c r="Y37" i="12" s="1"/>
  <c r="Z18" i="12"/>
  <c r="Z37" i="12" s="1"/>
  <c r="AA18" i="12"/>
  <c r="AA37" i="12" s="1"/>
  <c r="AB18" i="12"/>
  <c r="AB37" i="12" s="1"/>
  <c r="AC18" i="12"/>
  <c r="AC37" i="12" s="1"/>
  <c r="AD18" i="12"/>
  <c r="AD37" i="12" s="1"/>
  <c r="E18" i="12"/>
  <c r="AE8" i="2" l="1"/>
  <c r="AC10" i="8"/>
  <c r="AC10" i="10"/>
  <c r="AC10" i="9"/>
  <c r="AC10" i="11"/>
  <c r="AD9" i="12"/>
  <c r="AD17" i="12"/>
  <c r="W77" i="3"/>
  <c r="X77" i="3"/>
  <c r="Y77" i="3"/>
  <c r="Z77" i="3"/>
  <c r="AA77" i="3"/>
  <c r="AB77" i="3"/>
  <c r="AC77" i="3"/>
  <c r="AD77" i="3"/>
  <c r="AE77" i="3"/>
  <c r="AF77" i="3"/>
  <c r="AG77" i="3"/>
  <c r="AH77" i="3"/>
  <c r="AI77" i="3"/>
  <c r="U77" i="3"/>
  <c r="V77" i="3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U77" i="5"/>
  <c r="V77" i="5"/>
  <c r="W77" i="5"/>
  <c r="X77" i="5"/>
  <c r="Y77" i="5"/>
  <c r="Z77" i="5"/>
  <c r="AA77" i="5"/>
  <c r="AB77" i="5"/>
  <c r="AC77" i="5"/>
  <c r="AD77" i="5"/>
  <c r="AE77" i="5"/>
  <c r="AF77" i="5"/>
  <c r="AG77" i="5"/>
  <c r="AH77" i="5"/>
  <c r="AI77" i="5"/>
  <c r="E72" i="15" l="1"/>
  <c r="F72" i="15"/>
  <c r="G72" i="15"/>
  <c r="H72" i="15"/>
  <c r="I72" i="15"/>
  <c r="J72" i="15"/>
  <c r="K72" i="15"/>
  <c r="L72" i="15"/>
  <c r="M72" i="15"/>
  <c r="N72" i="15"/>
  <c r="O72" i="15"/>
  <c r="P72" i="15"/>
  <c r="Q72" i="15"/>
  <c r="R72" i="15"/>
  <c r="S72" i="15"/>
  <c r="T72" i="15"/>
  <c r="U72" i="15"/>
  <c r="V72" i="15"/>
  <c r="W72" i="15"/>
  <c r="X72" i="15"/>
  <c r="Y72" i="15"/>
  <c r="Z72" i="15"/>
  <c r="AA72" i="15"/>
  <c r="AB72" i="15"/>
  <c r="AC72" i="15"/>
  <c r="AD72" i="15"/>
  <c r="AE72" i="15"/>
  <c r="AF72" i="15"/>
  <c r="AG72" i="15"/>
  <c r="AH72" i="15"/>
  <c r="AI72" i="15"/>
  <c r="E10" i="10"/>
  <c r="F10" i="10"/>
  <c r="G10" i="10"/>
  <c r="H10" i="10"/>
  <c r="I10" i="10"/>
  <c r="J10" i="10"/>
  <c r="K10" i="10"/>
  <c r="L10" i="10"/>
  <c r="M10" i="10"/>
  <c r="N10" i="10"/>
  <c r="O10" i="10"/>
  <c r="P10" i="10"/>
  <c r="Q10" i="10"/>
  <c r="R10" i="10"/>
  <c r="S10" i="10"/>
  <c r="T10" i="10"/>
  <c r="U10" i="10"/>
  <c r="V10" i="10"/>
  <c r="W10" i="10"/>
  <c r="X10" i="10"/>
  <c r="Y10" i="10"/>
  <c r="Z10" i="10"/>
  <c r="AA10" i="10"/>
  <c r="AB10" i="10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I75" i="4" l="1"/>
  <c r="AH75" i="4"/>
  <c r="AG75" i="4"/>
  <c r="AF75" i="4"/>
  <c r="AE75" i="4"/>
  <c r="AD75" i="4"/>
  <c r="AC75" i="4"/>
  <c r="AB75" i="4"/>
  <c r="AA75" i="4"/>
  <c r="Z75" i="4"/>
  <c r="Y75" i="4"/>
  <c r="X75" i="4"/>
  <c r="W75" i="4"/>
  <c r="V75" i="4"/>
  <c r="U75" i="4"/>
  <c r="AI74" i="4"/>
  <c r="AH74" i="4"/>
  <c r="AG74" i="4"/>
  <c r="AF74" i="4"/>
  <c r="AE74" i="4"/>
  <c r="AD74" i="4"/>
  <c r="AG73" i="4"/>
  <c r="Y73" i="4"/>
  <c r="U73" i="4"/>
  <c r="AI72" i="4"/>
  <c r="AH72" i="4"/>
  <c r="AG72" i="4"/>
  <c r="AF72" i="4"/>
  <c r="AE72" i="4"/>
  <c r="AD72" i="4"/>
  <c r="AC72" i="4"/>
  <c r="AB72" i="4"/>
  <c r="AA72" i="4"/>
  <c r="Z72" i="4"/>
  <c r="Y72" i="4"/>
  <c r="X72" i="4"/>
  <c r="W72" i="4"/>
  <c r="V72" i="4"/>
  <c r="U72" i="4"/>
  <c r="AI71" i="4"/>
  <c r="AH71" i="4"/>
  <c r="AG71" i="4"/>
  <c r="AF71" i="4"/>
  <c r="AE71" i="4"/>
  <c r="AD71" i="4"/>
  <c r="AC71" i="4"/>
  <c r="AB71" i="4"/>
  <c r="AA71" i="4"/>
  <c r="Z71" i="4"/>
  <c r="Y71" i="4"/>
  <c r="X71" i="4"/>
  <c r="W71" i="4"/>
  <c r="V71" i="4"/>
  <c r="U71" i="4"/>
  <c r="AI70" i="4"/>
  <c r="AH70" i="4"/>
  <c r="AG70" i="4"/>
  <c r="AF70" i="4"/>
  <c r="AE70" i="4"/>
  <c r="AD70" i="4"/>
  <c r="AC70" i="4"/>
  <c r="AB70" i="4"/>
  <c r="AA70" i="4"/>
  <c r="Z70" i="4"/>
  <c r="Y70" i="4"/>
  <c r="X70" i="4"/>
  <c r="W70" i="4"/>
  <c r="V70" i="4"/>
  <c r="U70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AI68" i="4"/>
  <c r="AH68" i="4"/>
  <c r="AG68" i="4"/>
  <c r="AF68" i="4"/>
  <c r="AE68" i="4"/>
  <c r="AD68" i="4"/>
  <c r="AC68" i="4"/>
  <c r="AB68" i="4"/>
  <c r="AA68" i="4"/>
  <c r="Z68" i="4"/>
  <c r="Y68" i="4"/>
  <c r="X68" i="4"/>
  <c r="W68" i="4"/>
  <c r="V68" i="4"/>
  <c r="U68" i="4"/>
  <c r="AI31" i="4"/>
  <c r="AI73" i="4" s="1"/>
  <c r="AH31" i="4"/>
  <c r="AH73" i="4" s="1"/>
  <c r="AG31" i="4"/>
  <c r="AF31" i="4"/>
  <c r="AF73" i="4" s="1"/>
  <c r="AE31" i="4"/>
  <c r="AE73" i="4" s="1"/>
  <c r="AD31" i="4"/>
  <c r="AD73" i="4" s="1"/>
  <c r="AC31" i="4"/>
  <c r="AB31" i="4"/>
  <c r="AA31" i="4"/>
  <c r="Z31" i="4"/>
  <c r="Y31" i="4"/>
  <c r="X31" i="4"/>
  <c r="W31" i="4"/>
  <c r="V31" i="4"/>
  <c r="U31" i="4"/>
  <c r="AI12" i="4"/>
  <c r="AI66" i="4" s="1"/>
  <c r="AH12" i="4"/>
  <c r="AH67" i="4" s="1"/>
  <c r="AG12" i="4"/>
  <c r="AG66" i="4" s="1"/>
  <c r="AF12" i="4"/>
  <c r="AF66" i="4" s="1"/>
  <c r="AE12" i="4"/>
  <c r="AE67" i="4" s="1"/>
  <c r="AD12" i="4"/>
  <c r="AD67" i="4" s="1"/>
  <c r="AC12" i="4"/>
  <c r="AB12" i="4"/>
  <c r="AA12" i="4"/>
  <c r="Z12" i="4"/>
  <c r="Y12" i="4"/>
  <c r="X12" i="4"/>
  <c r="W12" i="4"/>
  <c r="V12" i="4"/>
  <c r="U12" i="4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AI74" i="3"/>
  <c r="AH74" i="3"/>
  <c r="AG74" i="3"/>
  <c r="AF74" i="3"/>
  <c r="AE74" i="3"/>
  <c r="AD74" i="3"/>
  <c r="AD73" i="3"/>
  <c r="Z73" i="3"/>
  <c r="V73" i="3"/>
  <c r="AI72" i="3"/>
  <c r="AH72" i="3"/>
  <c r="AG72" i="3"/>
  <c r="AF72" i="3"/>
  <c r="AE72" i="3"/>
  <c r="AD72" i="3"/>
  <c r="AC72" i="3"/>
  <c r="AB72" i="3"/>
  <c r="AA72" i="3"/>
  <c r="Z72" i="3"/>
  <c r="Y72" i="3"/>
  <c r="X72" i="3"/>
  <c r="W72" i="3"/>
  <c r="V72" i="3"/>
  <c r="U72" i="3"/>
  <c r="AI71" i="3"/>
  <c r="AH71" i="3"/>
  <c r="AG71" i="3"/>
  <c r="AF71" i="3"/>
  <c r="AE71" i="3"/>
  <c r="AD71" i="3"/>
  <c r="AC71" i="3"/>
  <c r="AB71" i="3"/>
  <c r="AA71" i="3"/>
  <c r="Z71" i="3"/>
  <c r="Y71" i="3"/>
  <c r="X71" i="3"/>
  <c r="W71" i="3"/>
  <c r="V71" i="3"/>
  <c r="U71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AI69" i="3"/>
  <c r="AH69" i="3"/>
  <c r="AG69" i="3"/>
  <c r="AF69" i="3"/>
  <c r="AE69" i="3"/>
  <c r="AD69" i="3"/>
  <c r="AC69" i="3"/>
  <c r="AB69" i="3"/>
  <c r="AA69" i="3"/>
  <c r="Z69" i="3"/>
  <c r="Y69" i="3"/>
  <c r="X69" i="3"/>
  <c r="W69" i="3"/>
  <c r="V69" i="3"/>
  <c r="U69" i="3"/>
  <c r="AI68" i="3"/>
  <c r="AH68" i="3"/>
  <c r="AG68" i="3"/>
  <c r="AF68" i="3"/>
  <c r="AE68" i="3"/>
  <c r="AD68" i="3"/>
  <c r="AC68" i="3"/>
  <c r="AB68" i="3"/>
  <c r="AA68" i="3"/>
  <c r="Z68" i="3"/>
  <c r="Y68" i="3"/>
  <c r="X68" i="3"/>
  <c r="W68" i="3"/>
  <c r="V68" i="3"/>
  <c r="U68" i="3"/>
  <c r="AI31" i="3"/>
  <c r="AI73" i="3" s="1"/>
  <c r="AH31" i="3"/>
  <c r="AH73" i="3" s="1"/>
  <c r="AG31" i="3"/>
  <c r="AG73" i="3" s="1"/>
  <c r="AF31" i="3"/>
  <c r="AF73" i="3" s="1"/>
  <c r="AE31" i="3"/>
  <c r="AE73" i="3" s="1"/>
  <c r="AD31" i="3"/>
  <c r="AC31" i="3"/>
  <c r="AC73" i="3" s="1"/>
  <c r="AB31" i="3"/>
  <c r="AB73" i="3" s="1"/>
  <c r="AA31" i="3"/>
  <c r="AA73" i="3" s="1"/>
  <c r="Z31" i="3"/>
  <c r="Y31" i="3"/>
  <c r="Y73" i="3" s="1"/>
  <c r="X31" i="3"/>
  <c r="X73" i="3" s="1"/>
  <c r="W31" i="3"/>
  <c r="W73" i="3" s="1"/>
  <c r="V31" i="3"/>
  <c r="U31" i="3"/>
  <c r="U73" i="3" s="1"/>
  <c r="AI12" i="3"/>
  <c r="AI67" i="3" s="1"/>
  <c r="AH12" i="3"/>
  <c r="AH66" i="3" s="1"/>
  <c r="AG12" i="3"/>
  <c r="AF12" i="3"/>
  <c r="AF67" i="3" s="1"/>
  <c r="AE12" i="3"/>
  <c r="AE67" i="3" s="1"/>
  <c r="AD12" i="3"/>
  <c r="AD66" i="3" s="1"/>
  <c r="AC12" i="3"/>
  <c r="AB12" i="3"/>
  <c r="AA12" i="3"/>
  <c r="Z12" i="3"/>
  <c r="Y12" i="3"/>
  <c r="X12" i="3"/>
  <c r="W12" i="3"/>
  <c r="V12" i="3"/>
  <c r="U12" i="3"/>
  <c r="AI75" i="5"/>
  <c r="AH75" i="5"/>
  <c r="AG75" i="5"/>
  <c r="AF75" i="5"/>
  <c r="AE75" i="5"/>
  <c r="AD75" i="5"/>
  <c r="AC75" i="5"/>
  <c r="AB75" i="5"/>
  <c r="AA75" i="5"/>
  <c r="Z75" i="5"/>
  <c r="Y75" i="5"/>
  <c r="X75" i="5"/>
  <c r="W75" i="5"/>
  <c r="V75" i="5"/>
  <c r="U75" i="5"/>
  <c r="AI74" i="5"/>
  <c r="AH74" i="5"/>
  <c r="AG74" i="5"/>
  <c r="AF74" i="5"/>
  <c r="AE74" i="5"/>
  <c r="AD74" i="5"/>
  <c r="AC74" i="5"/>
  <c r="AB74" i="5"/>
  <c r="AA74" i="5"/>
  <c r="Z74" i="5"/>
  <c r="Y74" i="5"/>
  <c r="X74" i="5"/>
  <c r="W74" i="5"/>
  <c r="V74" i="5"/>
  <c r="U74" i="5"/>
  <c r="AI73" i="5"/>
  <c r="AE73" i="5"/>
  <c r="AI72" i="5"/>
  <c r="AH72" i="5"/>
  <c r="AG72" i="5"/>
  <c r="AF72" i="5"/>
  <c r="AE72" i="5"/>
  <c r="AD72" i="5"/>
  <c r="AC72" i="5"/>
  <c r="AB72" i="5"/>
  <c r="AA72" i="5"/>
  <c r="Z72" i="5"/>
  <c r="Y72" i="5"/>
  <c r="X72" i="5"/>
  <c r="W72" i="5"/>
  <c r="V72" i="5"/>
  <c r="U72" i="5"/>
  <c r="AI71" i="5"/>
  <c r="AH71" i="5"/>
  <c r="AG71" i="5"/>
  <c r="AF71" i="5"/>
  <c r="AE71" i="5"/>
  <c r="AD71" i="5"/>
  <c r="AC71" i="5"/>
  <c r="AB71" i="5"/>
  <c r="AA71" i="5"/>
  <c r="Z71" i="5"/>
  <c r="Y71" i="5"/>
  <c r="X71" i="5"/>
  <c r="W71" i="5"/>
  <c r="V71" i="5"/>
  <c r="U71" i="5"/>
  <c r="AI70" i="5"/>
  <c r="AH70" i="5"/>
  <c r="AG70" i="5"/>
  <c r="AF70" i="5"/>
  <c r="AE70" i="5"/>
  <c r="AD70" i="5"/>
  <c r="AC70" i="5"/>
  <c r="AB70" i="5"/>
  <c r="AA70" i="5"/>
  <c r="Z70" i="5"/>
  <c r="Y70" i="5"/>
  <c r="X70" i="5"/>
  <c r="W70" i="5"/>
  <c r="V70" i="5"/>
  <c r="U70" i="5"/>
  <c r="AI69" i="5"/>
  <c r="AH69" i="5"/>
  <c r="AG69" i="5"/>
  <c r="AF69" i="5"/>
  <c r="AE69" i="5"/>
  <c r="AD69" i="5"/>
  <c r="AC69" i="5"/>
  <c r="AB69" i="5"/>
  <c r="AA69" i="5"/>
  <c r="Z69" i="5"/>
  <c r="Y69" i="5"/>
  <c r="X69" i="5"/>
  <c r="W69" i="5"/>
  <c r="V69" i="5"/>
  <c r="U69" i="5"/>
  <c r="AI68" i="5"/>
  <c r="AH68" i="5"/>
  <c r="AG68" i="5"/>
  <c r="AF68" i="5"/>
  <c r="AE68" i="5"/>
  <c r="AD68" i="5"/>
  <c r="AC68" i="5"/>
  <c r="AB68" i="5"/>
  <c r="AA68" i="5"/>
  <c r="Z68" i="5"/>
  <c r="Y68" i="5"/>
  <c r="X68" i="5"/>
  <c r="W68" i="5"/>
  <c r="V68" i="5"/>
  <c r="U68" i="5"/>
  <c r="AI31" i="5"/>
  <c r="AH31" i="5"/>
  <c r="AH73" i="5" s="1"/>
  <c r="AG31" i="5"/>
  <c r="AG73" i="5" s="1"/>
  <c r="AF31" i="5"/>
  <c r="AF73" i="5" s="1"/>
  <c r="AE31" i="5"/>
  <c r="AD31" i="5"/>
  <c r="AD73" i="5" s="1"/>
  <c r="AC31" i="5"/>
  <c r="AC73" i="5" s="1"/>
  <c r="AB31" i="5"/>
  <c r="AB73" i="5" s="1"/>
  <c r="AA31" i="5"/>
  <c r="AA73" i="5" s="1"/>
  <c r="Z31" i="5"/>
  <c r="Z73" i="5" s="1"/>
  <c r="Y31" i="5"/>
  <c r="Y73" i="5" s="1"/>
  <c r="X31" i="5"/>
  <c r="X73" i="5" s="1"/>
  <c r="W31" i="5"/>
  <c r="W73" i="5" s="1"/>
  <c r="V31" i="5"/>
  <c r="V73" i="5" s="1"/>
  <c r="U31" i="5"/>
  <c r="U73" i="5" s="1"/>
  <c r="AI12" i="5"/>
  <c r="AI66" i="5" s="1"/>
  <c r="AH12" i="5"/>
  <c r="AH66" i="5" s="1"/>
  <c r="AG12" i="5"/>
  <c r="AG67" i="5" s="1"/>
  <c r="AF12" i="5"/>
  <c r="AF67" i="5" s="1"/>
  <c r="AE12" i="5"/>
  <c r="AD12" i="5"/>
  <c r="AC12" i="5"/>
  <c r="AB12" i="5"/>
  <c r="AB67" i="5" s="1"/>
  <c r="AA12" i="5"/>
  <c r="Z12" i="5"/>
  <c r="Z66" i="5" s="1"/>
  <c r="Y12" i="5"/>
  <c r="Y67" i="5" s="1"/>
  <c r="X12" i="5"/>
  <c r="X67" i="5" s="1"/>
  <c r="W12" i="5"/>
  <c r="V12" i="5"/>
  <c r="U12" i="5"/>
  <c r="U67" i="5" s="1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AH74" i="6"/>
  <c r="AG74" i="6"/>
  <c r="AF74" i="6"/>
  <c r="AE74" i="6"/>
  <c r="AD74" i="6"/>
  <c r="AE73" i="6"/>
  <c r="AD73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AH31" i="6"/>
  <c r="AH73" i="6" s="1"/>
  <c r="AG31" i="6"/>
  <c r="AG73" i="6" s="1"/>
  <c r="AF31" i="6"/>
  <c r="AF73" i="6" s="1"/>
  <c r="AE31" i="6"/>
  <c r="AD31" i="6"/>
  <c r="AC31" i="6"/>
  <c r="AB31" i="6"/>
  <c r="AA31" i="6"/>
  <c r="Z31" i="6"/>
  <c r="Y31" i="6"/>
  <c r="X31" i="6"/>
  <c r="W31" i="6"/>
  <c r="V31" i="6"/>
  <c r="U31" i="6"/>
  <c r="AH12" i="6"/>
  <c r="AG12" i="6"/>
  <c r="AG67" i="6" s="1"/>
  <c r="AF12" i="6"/>
  <c r="AF67" i="6" s="1"/>
  <c r="AE12" i="6"/>
  <c r="AD12" i="6"/>
  <c r="AD66" i="6" s="1"/>
  <c r="AC12" i="6"/>
  <c r="AB12" i="6"/>
  <c r="AA12" i="6"/>
  <c r="Z12" i="6"/>
  <c r="Y12" i="6"/>
  <c r="X12" i="6"/>
  <c r="W12" i="6"/>
  <c r="V12" i="6"/>
  <c r="U12" i="6"/>
  <c r="AH75" i="15"/>
  <c r="AG75" i="15"/>
  <c r="AF75" i="15"/>
  <c r="AE75" i="15"/>
  <c r="AD75" i="15"/>
  <c r="AH73" i="15"/>
  <c r="AG73" i="15"/>
  <c r="AF73" i="15"/>
  <c r="AE73" i="15"/>
  <c r="AD73" i="15"/>
  <c r="AC73" i="15"/>
  <c r="AB73" i="15"/>
  <c r="AA73" i="15"/>
  <c r="Z73" i="15"/>
  <c r="Y73" i="15"/>
  <c r="X73" i="15"/>
  <c r="W73" i="15"/>
  <c r="V73" i="15"/>
  <c r="U73" i="15"/>
  <c r="AH71" i="15"/>
  <c r="AG71" i="15"/>
  <c r="AF71" i="15"/>
  <c r="AE71" i="15"/>
  <c r="AD71" i="15"/>
  <c r="AC71" i="15"/>
  <c r="AB71" i="15"/>
  <c r="AA71" i="15"/>
  <c r="Z71" i="15"/>
  <c r="Y71" i="15"/>
  <c r="X71" i="15"/>
  <c r="W71" i="15"/>
  <c r="V71" i="15"/>
  <c r="U71" i="15"/>
  <c r="AH69" i="15"/>
  <c r="AG69" i="15"/>
  <c r="AF69" i="15"/>
  <c r="AE69" i="15"/>
  <c r="AD69" i="15"/>
  <c r="AH67" i="15"/>
  <c r="AG67" i="15"/>
  <c r="AF67" i="15"/>
  <c r="AE67" i="15"/>
  <c r="AD67" i="15"/>
  <c r="AC67" i="15"/>
  <c r="AB67" i="15"/>
  <c r="AA67" i="15"/>
  <c r="Z67" i="15"/>
  <c r="Y67" i="15"/>
  <c r="X67" i="15"/>
  <c r="W67" i="15"/>
  <c r="V67" i="15"/>
  <c r="U67" i="15"/>
  <c r="AH66" i="15"/>
  <c r="AG66" i="15"/>
  <c r="AF66" i="15"/>
  <c r="AE66" i="15"/>
  <c r="AD66" i="15"/>
  <c r="AC66" i="15"/>
  <c r="AB66" i="15"/>
  <c r="AA66" i="15"/>
  <c r="Z66" i="15"/>
  <c r="Y66" i="15"/>
  <c r="X66" i="15"/>
  <c r="W66" i="15"/>
  <c r="V66" i="15"/>
  <c r="U66" i="15"/>
  <c r="AH65" i="15"/>
  <c r="AG65" i="15"/>
  <c r="AF65" i="15"/>
  <c r="AE65" i="15"/>
  <c r="AD65" i="15"/>
  <c r="AC65" i="15"/>
  <c r="AB65" i="15"/>
  <c r="AA65" i="15"/>
  <c r="Z65" i="15"/>
  <c r="Y65" i="15"/>
  <c r="X65" i="15"/>
  <c r="W65" i="15"/>
  <c r="V65" i="15"/>
  <c r="U65" i="15"/>
  <c r="AH64" i="15"/>
  <c r="AG64" i="15"/>
  <c r="AF64" i="15"/>
  <c r="AE64" i="15"/>
  <c r="AD64" i="15"/>
  <c r="AC64" i="15"/>
  <c r="AB64" i="15"/>
  <c r="AA64" i="15"/>
  <c r="Z64" i="15"/>
  <c r="Y64" i="15"/>
  <c r="X64" i="15"/>
  <c r="W64" i="15"/>
  <c r="V64" i="15"/>
  <c r="U64" i="15"/>
  <c r="AH63" i="15"/>
  <c r="AG63" i="15"/>
  <c r="AF63" i="15"/>
  <c r="AE63" i="15"/>
  <c r="AD63" i="15"/>
  <c r="AC63" i="15"/>
  <c r="AB63" i="15"/>
  <c r="AA63" i="15"/>
  <c r="Z63" i="15"/>
  <c r="Y63" i="15"/>
  <c r="X63" i="15"/>
  <c r="W63" i="15"/>
  <c r="V63" i="15"/>
  <c r="U63" i="15"/>
  <c r="AH31" i="15"/>
  <c r="AH68" i="15" s="1"/>
  <c r="AG31" i="15"/>
  <c r="AF31" i="15"/>
  <c r="AF68" i="15" s="1"/>
  <c r="AE31" i="15"/>
  <c r="AE68" i="15" s="1"/>
  <c r="AD31" i="15"/>
  <c r="AD68" i="15" s="1"/>
  <c r="AC31" i="15"/>
  <c r="AB31" i="15"/>
  <c r="AA31" i="15"/>
  <c r="Z31" i="15"/>
  <c r="Y31" i="15"/>
  <c r="X31" i="15"/>
  <c r="W31" i="15"/>
  <c r="V31" i="15"/>
  <c r="U31" i="15"/>
  <c r="AH12" i="15"/>
  <c r="AH62" i="15" s="1"/>
  <c r="AG12" i="15"/>
  <c r="AG62" i="15" s="1"/>
  <c r="AF12" i="15"/>
  <c r="AE12" i="15"/>
  <c r="AE62" i="15" s="1"/>
  <c r="AD12" i="15"/>
  <c r="AD62" i="15" s="1"/>
  <c r="AC12" i="15"/>
  <c r="AB12" i="15"/>
  <c r="AA12" i="15"/>
  <c r="Z12" i="15"/>
  <c r="Y12" i="15"/>
  <c r="X12" i="15"/>
  <c r="W12" i="15"/>
  <c r="V12" i="15"/>
  <c r="U12" i="15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AB10" i="8"/>
  <c r="AA10" i="8"/>
  <c r="Z10" i="8"/>
  <c r="Y10" i="8"/>
  <c r="X10" i="8"/>
  <c r="W10" i="8"/>
  <c r="V10" i="8"/>
  <c r="U10" i="8"/>
  <c r="AI63" i="9"/>
  <c r="AH63" i="9"/>
  <c r="AG63" i="9"/>
  <c r="AF63" i="9"/>
  <c r="AE63" i="9"/>
  <c r="AD63" i="9"/>
  <c r="AC63" i="9"/>
  <c r="AB63" i="9"/>
  <c r="AA63" i="9"/>
  <c r="Z63" i="9"/>
  <c r="Y63" i="9"/>
  <c r="X63" i="9"/>
  <c r="W63" i="9"/>
  <c r="V63" i="9"/>
  <c r="U63" i="9"/>
  <c r="AI61" i="9"/>
  <c r="AH61" i="9"/>
  <c r="AG61" i="9"/>
  <c r="AF61" i="9"/>
  <c r="AE61" i="9"/>
  <c r="AD61" i="9"/>
  <c r="AC61" i="9"/>
  <c r="AB61" i="9"/>
  <c r="AA61" i="9"/>
  <c r="Z61" i="9"/>
  <c r="Y61" i="9"/>
  <c r="X61" i="9"/>
  <c r="W61" i="9"/>
  <c r="V61" i="9"/>
  <c r="U61" i="9"/>
  <c r="AI60" i="9"/>
  <c r="AH60" i="9"/>
  <c r="AG60" i="9"/>
  <c r="AF60" i="9"/>
  <c r="AE60" i="9"/>
  <c r="AD60" i="9"/>
  <c r="AC60" i="9"/>
  <c r="AB60" i="9"/>
  <c r="AA60" i="9"/>
  <c r="Z60" i="9"/>
  <c r="Y60" i="9"/>
  <c r="X60" i="9"/>
  <c r="W60" i="9"/>
  <c r="V60" i="9"/>
  <c r="U60" i="9"/>
  <c r="AI59" i="9"/>
  <c r="AH59" i="9"/>
  <c r="AG59" i="9"/>
  <c r="AF59" i="9"/>
  <c r="AE59" i="9"/>
  <c r="AD59" i="9"/>
  <c r="AC59" i="9"/>
  <c r="AB59" i="9"/>
  <c r="AA59" i="9"/>
  <c r="Z59" i="9"/>
  <c r="Y59" i="9"/>
  <c r="X59" i="9"/>
  <c r="W59" i="9"/>
  <c r="V59" i="9"/>
  <c r="U59" i="9"/>
  <c r="AB10" i="9"/>
  <c r="AA10" i="9"/>
  <c r="Z10" i="9"/>
  <c r="Y10" i="9"/>
  <c r="X10" i="9"/>
  <c r="W10" i="9"/>
  <c r="V10" i="9"/>
  <c r="U10" i="9"/>
  <c r="AH57" i="10"/>
  <c r="AG57" i="10"/>
  <c r="AF57" i="10"/>
  <c r="AE57" i="10"/>
  <c r="AD57" i="10"/>
  <c r="AC57" i="10"/>
  <c r="AB57" i="10"/>
  <c r="AA57" i="10"/>
  <c r="Z57" i="10"/>
  <c r="Y57" i="10"/>
  <c r="X57" i="10"/>
  <c r="W57" i="10"/>
  <c r="V57" i="10"/>
  <c r="U57" i="10"/>
  <c r="AH55" i="10"/>
  <c r="AG55" i="10"/>
  <c r="AF55" i="10"/>
  <c r="AE55" i="10"/>
  <c r="AD55" i="10"/>
  <c r="AC55" i="10"/>
  <c r="AB55" i="10"/>
  <c r="AA55" i="10"/>
  <c r="Z55" i="10"/>
  <c r="Y55" i="10"/>
  <c r="X55" i="10"/>
  <c r="W55" i="10"/>
  <c r="V55" i="10"/>
  <c r="U55" i="10"/>
  <c r="AH54" i="10"/>
  <c r="AG54" i="10"/>
  <c r="AF54" i="10"/>
  <c r="AE54" i="10"/>
  <c r="AD54" i="10"/>
  <c r="AC54" i="10"/>
  <c r="AB54" i="10"/>
  <c r="AA54" i="10"/>
  <c r="Z54" i="10"/>
  <c r="Y54" i="10"/>
  <c r="X54" i="10"/>
  <c r="W54" i="10"/>
  <c r="V54" i="10"/>
  <c r="U54" i="10"/>
  <c r="AH53" i="10"/>
  <c r="AG53" i="10"/>
  <c r="AF53" i="10"/>
  <c r="AE53" i="10"/>
  <c r="AD53" i="10"/>
  <c r="AC53" i="10"/>
  <c r="AB53" i="10"/>
  <c r="AA53" i="10"/>
  <c r="Z53" i="10"/>
  <c r="Y53" i="10"/>
  <c r="X53" i="10"/>
  <c r="W53" i="10"/>
  <c r="V53" i="10"/>
  <c r="U53" i="10"/>
  <c r="AH126" i="11"/>
  <c r="AG126" i="11"/>
  <c r="AF126" i="11"/>
  <c r="AE126" i="11"/>
  <c r="AD126" i="11"/>
  <c r="AC126" i="11"/>
  <c r="AB126" i="11"/>
  <c r="AA126" i="11"/>
  <c r="Z126" i="11"/>
  <c r="Y126" i="11"/>
  <c r="X126" i="11"/>
  <c r="W126" i="11"/>
  <c r="V126" i="11"/>
  <c r="U126" i="11"/>
  <c r="AH124" i="11"/>
  <c r="AG124" i="11"/>
  <c r="AF124" i="11"/>
  <c r="AE124" i="11"/>
  <c r="AD124" i="11"/>
  <c r="AC124" i="11"/>
  <c r="AB124" i="11"/>
  <c r="AA124" i="11"/>
  <c r="Z124" i="11"/>
  <c r="Y124" i="11"/>
  <c r="X124" i="11"/>
  <c r="W124" i="11"/>
  <c r="V124" i="11"/>
  <c r="U124" i="11"/>
  <c r="AH123" i="11"/>
  <c r="AG123" i="11"/>
  <c r="AF123" i="11"/>
  <c r="AE123" i="11"/>
  <c r="AD123" i="11"/>
  <c r="AC123" i="11"/>
  <c r="AB123" i="11"/>
  <c r="AA123" i="11"/>
  <c r="Z123" i="11"/>
  <c r="Y123" i="11"/>
  <c r="X123" i="11"/>
  <c r="W123" i="11"/>
  <c r="V123" i="11"/>
  <c r="U123" i="11"/>
  <c r="AH122" i="11"/>
  <c r="AG122" i="11"/>
  <c r="AF122" i="11"/>
  <c r="AE122" i="11"/>
  <c r="AD122" i="11"/>
  <c r="AC122" i="11"/>
  <c r="AB122" i="11"/>
  <c r="AA122" i="11"/>
  <c r="Z122" i="11"/>
  <c r="Y122" i="11"/>
  <c r="X122" i="11"/>
  <c r="W122" i="11"/>
  <c r="V122" i="11"/>
  <c r="U122" i="11"/>
  <c r="AB10" i="11"/>
  <c r="AA10" i="11"/>
  <c r="Z10" i="11"/>
  <c r="Y10" i="11"/>
  <c r="X10" i="11"/>
  <c r="W10" i="11"/>
  <c r="V10" i="11"/>
  <c r="U10" i="11"/>
  <c r="AD8" i="2"/>
  <c r="AC8" i="2"/>
  <c r="AB8" i="2"/>
  <c r="AA8" i="2"/>
  <c r="Z8" i="2"/>
  <c r="Y8" i="2"/>
  <c r="X8" i="2"/>
  <c r="W8" i="2"/>
  <c r="V8" i="2"/>
  <c r="G45" i="2"/>
  <c r="H45" i="2" s="1"/>
  <c r="E65" i="5"/>
  <c r="F7" i="5" s="1"/>
  <c r="G65" i="4"/>
  <c r="E65" i="4"/>
  <c r="F65" i="4" s="1"/>
  <c r="E65" i="3"/>
  <c r="F65" i="3" s="1"/>
  <c r="E65" i="6"/>
  <c r="F7" i="6" s="1"/>
  <c r="E60" i="15"/>
  <c r="F60" i="15" s="1"/>
  <c r="E58" i="9"/>
  <c r="F5" i="9" s="1"/>
  <c r="F57" i="9" s="1"/>
  <c r="E54" i="8"/>
  <c r="F54" i="8" s="1"/>
  <c r="G5" i="8" s="1"/>
  <c r="G53" i="8" s="1"/>
  <c r="E52" i="10"/>
  <c r="F5" i="10" s="1"/>
  <c r="F51" i="10" s="1"/>
  <c r="E121" i="11"/>
  <c r="F121" i="11" s="1"/>
  <c r="AI46" i="12"/>
  <c r="AH46" i="12"/>
  <c r="AG46" i="12"/>
  <c r="AF46" i="12"/>
  <c r="AE46" i="12"/>
  <c r="AD46" i="12"/>
  <c r="AC46" i="12"/>
  <c r="AB46" i="12"/>
  <c r="AA46" i="12"/>
  <c r="Z46" i="12"/>
  <c r="Y46" i="12"/>
  <c r="X46" i="12"/>
  <c r="W46" i="12"/>
  <c r="V46" i="12"/>
  <c r="AI45" i="12"/>
  <c r="AH45" i="12"/>
  <c r="AG45" i="12"/>
  <c r="AF45" i="12"/>
  <c r="AE45" i="12"/>
  <c r="AD45" i="12"/>
  <c r="AC45" i="12"/>
  <c r="AB45" i="12"/>
  <c r="AA45" i="12"/>
  <c r="Z45" i="12"/>
  <c r="Y45" i="12"/>
  <c r="X45" i="12"/>
  <c r="W45" i="12"/>
  <c r="V45" i="12"/>
  <c r="AI44" i="12"/>
  <c r="AH44" i="12"/>
  <c r="AG44" i="12"/>
  <c r="AF44" i="12"/>
  <c r="AE44" i="12"/>
  <c r="AD44" i="12"/>
  <c r="AC44" i="12"/>
  <c r="AB44" i="12"/>
  <c r="AA44" i="12"/>
  <c r="Z44" i="12"/>
  <c r="Y44" i="12"/>
  <c r="X44" i="12"/>
  <c r="W44" i="12"/>
  <c r="V44" i="12"/>
  <c r="AI43" i="12"/>
  <c r="AH43" i="12"/>
  <c r="AG43" i="12"/>
  <c r="AF43" i="12"/>
  <c r="AE43" i="12"/>
  <c r="AD43" i="12"/>
  <c r="AC43" i="12"/>
  <c r="AB43" i="12"/>
  <c r="AA43" i="12"/>
  <c r="Z43" i="12"/>
  <c r="Y43" i="12"/>
  <c r="X43" i="12"/>
  <c r="W43" i="12"/>
  <c r="V43" i="12"/>
  <c r="AC9" i="12"/>
  <c r="AB9" i="12"/>
  <c r="AA9" i="12"/>
  <c r="Z9" i="12"/>
  <c r="Y9" i="12"/>
  <c r="X9" i="12"/>
  <c r="W9" i="12"/>
  <c r="V9" i="12"/>
  <c r="F42" i="12"/>
  <c r="G5" i="12" s="1"/>
  <c r="G41" i="12" s="1"/>
  <c r="U9" i="12"/>
  <c r="U43" i="12"/>
  <c r="U44" i="12"/>
  <c r="U45" i="12"/>
  <c r="U46" i="12"/>
  <c r="G6" i="2"/>
  <c r="G44" i="2" s="1"/>
  <c r="F7" i="4"/>
  <c r="G7" i="4"/>
  <c r="E7" i="5"/>
  <c r="E7" i="4"/>
  <c r="E7" i="3"/>
  <c r="E7" i="6"/>
  <c r="F7" i="15"/>
  <c r="E7" i="15"/>
  <c r="F5" i="8"/>
  <c r="F53" i="8" s="1"/>
  <c r="E5" i="9"/>
  <c r="E57" i="9" s="1"/>
  <c r="E5" i="8"/>
  <c r="E53" i="8" s="1"/>
  <c r="E5" i="10"/>
  <c r="E51" i="10" s="1"/>
  <c r="E5" i="11"/>
  <c r="E120" i="11" s="1"/>
  <c r="F5" i="12"/>
  <c r="F41" i="12" s="1"/>
  <c r="AB73" i="4" l="1"/>
  <c r="V73" i="4"/>
  <c r="W73" i="4"/>
  <c r="X73" i="4"/>
  <c r="AA73" i="4"/>
  <c r="AC73" i="4"/>
  <c r="Z73" i="4"/>
  <c r="AB45" i="4"/>
  <c r="AC45" i="4"/>
  <c r="W73" i="6"/>
  <c r="AB73" i="6"/>
  <c r="V73" i="6"/>
  <c r="X73" i="6"/>
  <c r="Y73" i="6"/>
  <c r="AC73" i="6"/>
  <c r="AA73" i="6"/>
  <c r="U73" i="6"/>
  <c r="Z73" i="6"/>
  <c r="AC68" i="15"/>
  <c r="Z68" i="15"/>
  <c r="AA68" i="15"/>
  <c r="AB68" i="15"/>
  <c r="U68" i="15"/>
  <c r="V68" i="15"/>
  <c r="W68" i="15"/>
  <c r="X68" i="15"/>
  <c r="W45" i="15"/>
  <c r="X45" i="15"/>
  <c r="AB45" i="15"/>
  <c r="X45" i="4"/>
  <c r="Z45" i="6"/>
  <c r="U45" i="4"/>
  <c r="W67" i="4"/>
  <c r="W45" i="4"/>
  <c r="G42" i="12"/>
  <c r="F7" i="3"/>
  <c r="AE66" i="6"/>
  <c r="AA66" i="5"/>
  <c r="AE66" i="3"/>
  <c r="Y45" i="4"/>
  <c r="AF66" i="5"/>
  <c r="AI66" i="3"/>
  <c r="Z67" i="4"/>
  <c r="Z45" i="4"/>
  <c r="X67" i="6"/>
  <c r="X45" i="6"/>
  <c r="F52" i="10"/>
  <c r="G52" i="10" s="1"/>
  <c r="V67" i="4"/>
  <c r="V45" i="4"/>
  <c r="AC67" i="6"/>
  <c r="AC45" i="6"/>
  <c r="U67" i="6"/>
  <c r="U45" i="6"/>
  <c r="AC66" i="5"/>
  <c r="AA67" i="4"/>
  <c r="AA45" i="4"/>
  <c r="AA45" i="6"/>
  <c r="AB67" i="6"/>
  <c r="AB45" i="6"/>
  <c r="V45" i="6"/>
  <c r="AH66" i="6"/>
  <c r="AD66" i="5"/>
  <c r="AD66" i="4"/>
  <c r="Y67" i="6"/>
  <c r="Y45" i="6"/>
  <c r="H6" i="2"/>
  <c r="H44" i="2" s="1"/>
  <c r="W45" i="6"/>
  <c r="AE66" i="5"/>
  <c r="AG66" i="3"/>
  <c r="AH66" i="4"/>
  <c r="F5" i="11"/>
  <c r="F120" i="11" s="1"/>
  <c r="U45" i="3"/>
  <c r="U44" i="3" s="1"/>
  <c r="U74" i="3" s="1"/>
  <c r="AA67" i="3"/>
  <c r="AA45" i="3"/>
  <c r="AA44" i="3" s="1"/>
  <c r="AA74" i="3" s="1"/>
  <c r="AC45" i="3"/>
  <c r="AC44" i="3" s="1"/>
  <c r="AC74" i="3" s="1"/>
  <c r="X67" i="3"/>
  <c r="X45" i="3"/>
  <c r="X44" i="3" s="1"/>
  <c r="X74" i="3" s="1"/>
  <c r="Y45" i="3"/>
  <c r="Y44" i="3" s="1"/>
  <c r="Y74" i="3" s="1"/>
  <c r="Z45" i="3"/>
  <c r="Z44" i="3" s="1"/>
  <c r="Z74" i="3" s="1"/>
  <c r="V45" i="3"/>
  <c r="V44" i="3" s="1"/>
  <c r="V74" i="3" s="1"/>
  <c r="W67" i="3"/>
  <c r="W45" i="3"/>
  <c r="W44" i="3" s="1"/>
  <c r="W74" i="3" s="1"/>
  <c r="AB45" i="3"/>
  <c r="AB44" i="3" s="1"/>
  <c r="AB74" i="3" s="1"/>
  <c r="X66" i="5"/>
  <c r="V66" i="5"/>
  <c r="W66" i="5"/>
  <c r="AB66" i="5"/>
  <c r="U62" i="15"/>
  <c r="U45" i="15"/>
  <c r="V62" i="15"/>
  <c r="V45" i="15"/>
  <c r="Y62" i="15"/>
  <c r="Y45" i="15"/>
  <c r="Z62" i="15"/>
  <c r="Z45" i="15"/>
  <c r="AA62" i="15"/>
  <c r="AA45" i="15"/>
  <c r="AC62" i="15"/>
  <c r="AC45" i="15"/>
  <c r="AG61" i="15"/>
  <c r="AC67" i="5"/>
  <c r="AB67" i="3"/>
  <c r="AI67" i="4"/>
  <c r="U66" i="5"/>
  <c r="Y66" i="5"/>
  <c r="AG66" i="5"/>
  <c r="V67" i="5"/>
  <c r="Z67" i="5"/>
  <c r="AD67" i="5"/>
  <c r="AH67" i="5"/>
  <c r="AF66" i="3"/>
  <c r="U67" i="3"/>
  <c r="Y67" i="3"/>
  <c r="AC67" i="3"/>
  <c r="AG67" i="3"/>
  <c r="AE66" i="4"/>
  <c r="X67" i="4"/>
  <c r="AB67" i="4"/>
  <c r="AF67" i="4"/>
  <c r="W67" i="5"/>
  <c r="AA67" i="5"/>
  <c r="AE67" i="5"/>
  <c r="AI67" i="5"/>
  <c r="V67" i="3"/>
  <c r="Z67" i="3"/>
  <c r="AD67" i="3"/>
  <c r="AH67" i="3"/>
  <c r="U67" i="4"/>
  <c r="Y67" i="4"/>
  <c r="AC67" i="4"/>
  <c r="AG67" i="4"/>
  <c r="W74" i="15"/>
  <c r="AF66" i="6"/>
  <c r="V67" i="6"/>
  <c r="Z67" i="6"/>
  <c r="AD67" i="6"/>
  <c r="AH67" i="6"/>
  <c r="X74" i="15"/>
  <c r="AB74" i="15"/>
  <c r="AF74" i="15"/>
  <c r="AG66" i="6"/>
  <c r="W67" i="6"/>
  <c r="AA67" i="6"/>
  <c r="AE67" i="6"/>
  <c r="W62" i="15"/>
  <c r="U74" i="15"/>
  <c r="Y74" i="15"/>
  <c r="AC74" i="15"/>
  <c r="AG74" i="15"/>
  <c r="AD61" i="15"/>
  <c r="X62" i="15"/>
  <c r="AF62" i="15"/>
  <c r="Z74" i="15"/>
  <c r="AH74" i="15"/>
  <c r="AE61" i="15"/>
  <c r="Y68" i="15"/>
  <c r="AG68" i="15"/>
  <c r="AA74" i="15"/>
  <c r="AE74" i="15"/>
  <c r="AH61" i="15"/>
  <c r="AB62" i="15"/>
  <c r="V74" i="15"/>
  <c r="AD74" i="15"/>
  <c r="AF61" i="15"/>
  <c r="I45" i="2"/>
  <c r="I6" i="2"/>
  <c r="I44" i="2" s="1"/>
  <c r="H7" i="4"/>
  <c r="H65" i="4"/>
  <c r="F65" i="6"/>
  <c r="G65" i="3"/>
  <c r="G7" i="3"/>
  <c r="F65" i="5"/>
  <c r="G60" i="15"/>
  <c r="G7" i="15"/>
  <c r="H52" i="10"/>
  <c r="H5" i="10"/>
  <c r="H51" i="10" s="1"/>
  <c r="G54" i="8"/>
  <c r="F58" i="9"/>
  <c r="G121" i="11"/>
  <c r="G5" i="11"/>
  <c r="G120" i="11" s="1"/>
  <c r="U44" i="4" l="1"/>
  <c r="V44" i="4"/>
  <c r="Y44" i="4"/>
  <c r="X44" i="4"/>
  <c r="AC44" i="4"/>
  <c r="AA44" i="4"/>
  <c r="AA66" i="4" s="1"/>
  <c r="Z44" i="4"/>
  <c r="W44" i="4"/>
  <c r="AB44" i="4"/>
  <c r="U44" i="6"/>
  <c r="AB44" i="6"/>
  <c r="X44" i="6"/>
  <c r="Z44" i="6"/>
  <c r="AA44" i="6"/>
  <c r="AA66" i="6" s="1"/>
  <c r="W44" i="6"/>
  <c r="AC44" i="6"/>
  <c r="V44" i="6"/>
  <c r="Y44" i="6"/>
  <c r="X44" i="15"/>
  <c r="AB44" i="15"/>
  <c r="W44" i="15"/>
  <c r="H42" i="12"/>
  <c r="H5" i="12"/>
  <c r="H41" i="12" s="1"/>
  <c r="V66" i="4"/>
  <c r="W66" i="4"/>
  <c r="Z66" i="6"/>
  <c r="G5" i="10"/>
  <c r="G51" i="10" s="1"/>
  <c r="AA66" i="3"/>
  <c r="U66" i="3"/>
  <c r="V66" i="3"/>
  <c r="AC66" i="3"/>
  <c r="Y66" i="3"/>
  <c r="AB66" i="3"/>
  <c r="X75" i="15"/>
  <c r="AB75" i="15"/>
  <c r="W75" i="15"/>
  <c r="X66" i="3"/>
  <c r="Z66" i="3"/>
  <c r="W66" i="3"/>
  <c r="Y44" i="15"/>
  <c r="Y75" i="15"/>
  <c r="V44" i="15"/>
  <c r="V75" i="15"/>
  <c r="U44" i="15"/>
  <c r="U75" i="15"/>
  <c r="AA44" i="15"/>
  <c r="AA75" i="15"/>
  <c r="Z44" i="15"/>
  <c r="Z75" i="15"/>
  <c r="AC44" i="15"/>
  <c r="AC75" i="15"/>
  <c r="J6" i="2"/>
  <c r="J44" i="2" s="1"/>
  <c r="J45" i="2"/>
  <c r="H65" i="3"/>
  <c r="H7" i="3"/>
  <c r="G65" i="6"/>
  <c r="G7" i="6"/>
  <c r="G65" i="5"/>
  <c r="G7" i="5"/>
  <c r="I65" i="4"/>
  <c r="I7" i="4"/>
  <c r="H7" i="15"/>
  <c r="H60" i="15"/>
  <c r="H5" i="8"/>
  <c r="H53" i="8" s="1"/>
  <c r="H54" i="8"/>
  <c r="G58" i="9"/>
  <c r="G5" i="9"/>
  <c r="G57" i="9" s="1"/>
  <c r="I52" i="10"/>
  <c r="I5" i="10"/>
  <c r="I51" i="10" s="1"/>
  <c r="H5" i="11"/>
  <c r="H120" i="11" s="1"/>
  <c r="H121" i="11"/>
  <c r="AB74" i="4" l="1"/>
  <c r="AB66" i="4"/>
  <c r="Y74" i="4"/>
  <c r="Y66" i="4"/>
  <c r="AC74" i="4"/>
  <c r="AC66" i="4"/>
  <c r="X74" i="4"/>
  <c r="W74" i="4"/>
  <c r="V74" i="4"/>
  <c r="AA74" i="4"/>
  <c r="X66" i="4"/>
  <c r="Z74" i="4"/>
  <c r="Z66" i="4"/>
  <c r="U74" i="4"/>
  <c r="U66" i="4"/>
  <c r="W74" i="6"/>
  <c r="AA74" i="6"/>
  <c r="Y74" i="6"/>
  <c r="Y66" i="6"/>
  <c r="X74" i="6"/>
  <c r="X66" i="6"/>
  <c r="W66" i="6"/>
  <c r="AB74" i="6"/>
  <c r="AB66" i="6"/>
  <c r="Z74" i="6"/>
  <c r="V74" i="6"/>
  <c r="V66" i="6"/>
  <c r="AC74" i="6"/>
  <c r="AC66" i="6"/>
  <c r="U74" i="6"/>
  <c r="U66" i="6"/>
  <c r="AB69" i="15"/>
  <c r="AB61" i="15"/>
  <c r="W69" i="15"/>
  <c r="W61" i="15"/>
  <c r="X69" i="15"/>
  <c r="X61" i="15"/>
  <c r="I42" i="12"/>
  <c r="I5" i="12"/>
  <c r="I41" i="12" s="1"/>
  <c r="AC69" i="15"/>
  <c r="AC61" i="15"/>
  <c r="Z69" i="15"/>
  <c r="Z61" i="15"/>
  <c r="AA69" i="15"/>
  <c r="AA61" i="15"/>
  <c r="U69" i="15"/>
  <c r="U61" i="15"/>
  <c r="V69" i="15"/>
  <c r="V61" i="15"/>
  <c r="Y69" i="15"/>
  <c r="Y61" i="15"/>
  <c r="K6" i="2"/>
  <c r="K44" i="2" s="1"/>
  <c r="K45" i="2"/>
  <c r="J65" i="4"/>
  <c r="J7" i="4"/>
  <c r="H65" i="6"/>
  <c r="H7" i="6"/>
  <c r="H65" i="5"/>
  <c r="H7" i="5"/>
  <c r="I65" i="3"/>
  <c r="I7" i="3"/>
  <c r="I60" i="15"/>
  <c r="I7" i="15"/>
  <c r="I54" i="8"/>
  <c r="I5" i="8"/>
  <c r="I53" i="8" s="1"/>
  <c r="H5" i="9"/>
  <c r="H57" i="9" s="1"/>
  <c r="H58" i="9"/>
  <c r="J5" i="10"/>
  <c r="J51" i="10" s="1"/>
  <c r="J52" i="10"/>
  <c r="I5" i="11"/>
  <c r="I120" i="11" s="1"/>
  <c r="I121" i="11"/>
  <c r="J5" i="12" l="1"/>
  <c r="J41" i="12" s="1"/>
  <c r="J42" i="12"/>
  <c r="L6" i="2"/>
  <c r="L44" i="2" s="1"/>
  <c r="L45" i="2"/>
  <c r="J7" i="3"/>
  <c r="J65" i="3"/>
  <c r="I7" i="6"/>
  <c r="I65" i="6"/>
  <c r="I65" i="5"/>
  <c r="I7" i="5"/>
  <c r="K7" i="4"/>
  <c r="K65" i="4"/>
  <c r="J60" i="15"/>
  <c r="J7" i="15"/>
  <c r="I5" i="9"/>
  <c r="I57" i="9" s="1"/>
  <c r="I58" i="9"/>
  <c r="K52" i="10"/>
  <c r="K5" i="10"/>
  <c r="K51" i="10" s="1"/>
  <c r="J54" i="8"/>
  <c r="J5" i="8"/>
  <c r="J53" i="8" s="1"/>
  <c r="J5" i="11"/>
  <c r="J120" i="11" s="1"/>
  <c r="J121" i="11"/>
  <c r="K42" i="12" l="1"/>
  <c r="K5" i="12"/>
  <c r="K41" i="12" s="1"/>
  <c r="M45" i="2"/>
  <c r="M6" i="2"/>
  <c r="M44" i="2" s="1"/>
  <c r="L7" i="4"/>
  <c r="L65" i="4"/>
  <c r="K65" i="3"/>
  <c r="K7" i="3"/>
  <c r="J65" i="6"/>
  <c r="J7" i="6"/>
  <c r="J7" i="5"/>
  <c r="J65" i="5"/>
  <c r="K60" i="15"/>
  <c r="K7" i="15"/>
  <c r="L52" i="10"/>
  <c r="L5" i="10"/>
  <c r="L51" i="10" s="1"/>
  <c r="J5" i="9"/>
  <c r="J57" i="9" s="1"/>
  <c r="J58" i="9"/>
  <c r="K5" i="8"/>
  <c r="K53" i="8" s="1"/>
  <c r="K54" i="8"/>
  <c r="K121" i="11"/>
  <c r="K5" i="11"/>
  <c r="K120" i="11" s="1"/>
  <c r="L5" i="12" l="1"/>
  <c r="L41" i="12" s="1"/>
  <c r="L42" i="12"/>
  <c r="N6" i="2"/>
  <c r="N44" i="2" s="1"/>
  <c r="N45" i="2"/>
  <c r="K65" i="5"/>
  <c r="K7" i="5"/>
  <c r="L65" i="3"/>
  <c r="L7" i="3"/>
  <c r="M65" i="4"/>
  <c r="M7" i="4"/>
  <c r="K65" i="6"/>
  <c r="K7" i="6"/>
  <c r="L7" i="15"/>
  <c r="L60" i="15"/>
  <c r="K58" i="9"/>
  <c r="K5" i="9"/>
  <c r="K57" i="9" s="1"/>
  <c r="L5" i="8"/>
  <c r="L53" i="8" s="1"/>
  <c r="L54" i="8"/>
  <c r="M52" i="10"/>
  <c r="M5" i="10"/>
  <c r="M51" i="10" s="1"/>
  <c r="L5" i="11"/>
  <c r="L120" i="11" s="1"/>
  <c r="L121" i="11"/>
  <c r="M5" i="12" l="1"/>
  <c r="M41" i="12" s="1"/>
  <c r="M42" i="12"/>
  <c r="O6" i="2"/>
  <c r="O44" i="2" s="1"/>
  <c r="O45" i="2"/>
  <c r="L65" i="6"/>
  <c r="L7" i="6"/>
  <c r="M65" i="3"/>
  <c r="M7" i="3"/>
  <c r="N65" i="4"/>
  <c r="N7" i="4"/>
  <c r="L65" i="5"/>
  <c r="L7" i="5"/>
  <c r="M7" i="15"/>
  <c r="M60" i="15"/>
  <c r="M54" i="8"/>
  <c r="M5" i="8"/>
  <c r="M53" i="8" s="1"/>
  <c r="N5" i="10"/>
  <c r="N51" i="10" s="1"/>
  <c r="N52" i="10"/>
  <c r="L5" i="9"/>
  <c r="L57" i="9" s="1"/>
  <c r="L58" i="9"/>
  <c r="M121" i="11"/>
  <c r="M5" i="11"/>
  <c r="M120" i="11" s="1"/>
  <c r="N5" i="12" l="1"/>
  <c r="N41" i="12" s="1"/>
  <c r="N42" i="12"/>
  <c r="P6" i="2"/>
  <c r="P44" i="2" s="1"/>
  <c r="P45" i="2"/>
  <c r="M65" i="5"/>
  <c r="M7" i="5"/>
  <c r="N7" i="3"/>
  <c r="N65" i="3"/>
  <c r="O7" i="4"/>
  <c r="O65" i="4"/>
  <c r="M7" i="6"/>
  <c r="M65" i="6"/>
  <c r="N7" i="15"/>
  <c r="N60" i="15"/>
  <c r="M5" i="9"/>
  <c r="M57" i="9" s="1"/>
  <c r="M58" i="9"/>
  <c r="O52" i="10"/>
  <c r="O5" i="10"/>
  <c r="O51" i="10" s="1"/>
  <c r="N54" i="8"/>
  <c r="N5" i="8"/>
  <c r="N53" i="8" s="1"/>
  <c r="N121" i="11"/>
  <c r="N5" i="11"/>
  <c r="N120" i="11" s="1"/>
  <c r="O42" i="12" l="1"/>
  <c r="O5" i="12"/>
  <c r="O41" i="12" s="1"/>
  <c r="Q45" i="2"/>
  <c r="Q6" i="2"/>
  <c r="Q44" i="2" s="1"/>
  <c r="N65" i="6"/>
  <c r="N7" i="6"/>
  <c r="O65" i="3"/>
  <c r="O7" i="3"/>
  <c r="P7" i="4"/>
  <c r="P65" i="4"/>
  <c r="N7" i="5"/>
  <c r="N65" i="5"/>
  <c r="O60" i="15"/>
  <c r="O7" i="15"/>
  <c r="P5" i="10"/>
  <c r="P51" i="10" s="1"/>
  <c r="P52" i="10"/>
  <c r="N5" i="9"/>
  <c r="N57" i="9" s="1"/>
  <c r="N58" i="9"/>
  <c r="O5" i="8"/>
  <c r="O53" i="8" s="1"/>
  <c r="O54" i="8"/>
  <c r="O121" i="11"/>
  <c r="O5" i="11"/>
  <c r="O120" i="11" s="1"/>
  <c r="P42" i="12" l="1"/>
  <c r="P5" i="12"/>
  <c r="P41" i="12" s="1"/>
  <c r="R6" i="2"/>
  <c r="R44" i="2" s="1"/>
  <c r="R45" i="2"/>
  <c r="O65" i="5"/>
  <c r="O7" i="5"/>
  <c r="P65" i="3"/>
  <c r="P7" i="3"/>
  <c r="Q65" i="4"/>
  <c r="Q7" i="4"/>
  <c r="O65" i="6"/>
  <c r="O7" i="6"/>
  <c r="P7" i="15"/>
  <c r="P60" i="15"/>
  <c r="P5" i="8"/>
  <c r="P53" i="8" s="1"/>
  <c r="P54" i="8"/>
  <c r="Q52" i="10"/>
  <c r="Q5" i="10"/>
  <c r="Q51" i="10" s="1"/>
  <c r="O58" i="9"/>
  <c r="O5" i="9"/>
  <c r="O57" i="9" s="1"/>
  <c r="P5" i="11"/>
  <c r="P120" i="11" s="1"/>
  <c r="P121" i="11"/>
  <c r="Q42" i="12" l="1"/>
  <c r="Q5" i="12"/>
  <c r="Q41" i="12" s="1"/>
  <c r="S45" i="2"/>
  <c r="S6" i="2"/>
  <c r="S44" i="2" s="1"/>
  <c r="P65" i="6"/>
  <c r="P7" i="6"/>
  <c r="Q65" i="3"/>
  <c r="Q7" i="3"/>
  <c r="R65" i="4"/>
  <c r="R7" i="4"/>
  <c r="P65" i="5"/>
  <c r="P7" i="5"/>
  <c r="Q60" i="15"/>
  <c r="Q7" i="15"/>
  <c r="R5" i="10"/>
  <c r="R51" i="10" s="1"/>
  <c r="R52" i="10"/>
  <c r="Q54" i="8"/>
  <c r="Q5" i="8"/>
  <c r="Q53" i="8" s="1"/>
  <c r="P5" i="9"/>
  <c r="P57" i="9" s="1"/>
  <c r="P58" i="9"/>
  <c r="Q5" i="11"/>
  <c r="Q120" i="11" s="1"/>
  <c r="Q121" i="11"/>
  <c r="R5" i="12" l="1"/>
  <c r="R41" i="12" s="1"/>
  <c r="R42" i="12"/>
  <c r="T45" i="2"/>
  <c r="T6" i="2"/>
  <c r="T44" i="2" s="1"/>
  <c r="S65" i="4"/>
  <c r="S7" i="4"/>
  <c r="Q7" i="6"/>
  <c r="Q65" i="6"/>
  <c r="Q65" i="5"/>
  <c r="Q7" i="5"/>
  <c r="R7" i="3"/>
  <c r="R65" i="3"/>
  <c r="R60" i="15"/>
  <c r="R7" i="15"/>
  <c r="R54" i="8"/>
  <c r="R5" i="8"/>
  <c r="R53" i="8" s="1"/>
  <c r="Q5" i="9"/>
  <c r="Q57" i="9" s="1"/>
  <c r="Q58" i="9"/>
  <c r="S52" i="10"/>
  <c r="S5" i="10"/>
  <c r="S51" i="10" s="1"/>
  <c r="R5" i="11"/>
  <c r="R120" i="11" s="1"/>
  <c r="R121" i="11"/>
  <c r="S42" i="12" l="1"/>
  <c r="S5" i="12"/>
  <c r="S41" i="12" s="1"/>
  <c r="U45" i="2"/>
  <c r="U6" i="2"/>
  <c r="U44" i="2" s="1"/>
  <c r="S65" i="3"/>
  <c r="S7" i="3"/>
  <c r="R65" i="6"/>
  <c r="R7" i="6"/>
  <c r="R7" i="5"/>
  <c r="R65" i="5"/>
  <c r="T7" i="4"/>
  <c r="T65" i="4"/>
  <c r="S60" i="15"/>
  <c r="S7" i="15"/>
  <c r="R5" i="9"/>
  <c r="R57" i="9" s="1"/>
  <c r="R58" i="9"/>
  <c r="T52" i="10"/>
  <c r="T5" i="10"/>
  <c r="T51" i="10" s="1"/>
  <c r="S5" i="8"/>
  <c r="S53" i="8" s="1"/>
  <c r="S54" i="8"/>
  <c r="S121" i="11"/>
  <c r="S5" i="11"/>
  <c r="S120" i="11" s="1"/>
  <c r="V6" i="2" l="1"/>
  <c r="V44" i="2" s="1"/>
  <c r="V45" i="2"/>
  <c r="U7" i="4"/>
  <c r="U64" i="4" s="1"/>
  <c r="U65" i="4"/>
  <c r="U52" i="10"/>
  <c r="U5" i="10"/>
  <c r="U51" i="10" s="1"/>
  <c r="T42" i="12"/>
  <c r="T5" i="12"/>
  <c r="T41" i="12" s="1"/>
  <c r="S65" i="6"/>
  <c r="S7" i="6"/>
  <c r="S65" i="5"/>
  <c r="S7" i="5"/>
  <c r="T65" i="3"/>
  <c r="T7" i="3"/>
  <c r="T7" i="15"/>
  <c r="T60" i="15"/>
  <c r="T5" i="8"/>
  <c r="T53" i="8" s="1"/>
  <c r="T54" i="8"/>
  <c r="S58" i="9"/>
  <c r="S5" i="9"/>
  <c r="S57" i="9" s="1"/>
  <c r="T5" i="11"/>
  <c r="T120" i="11" s="1"/>
  <c r="T121" i="11"/>
  <c r="V52" i="10" l="1"/>
  <c r="V5" i="10"/>
  <c r="V51" i="10" s="1"/>
  <c r="U5" i="12"/>
  <c r="U41" i="12" s="1"/>
  <c r="U42" i="12"/>
  <c r="U54" i="8"/>
  <c r="U5" i="8"/>
  <c r="U53" i="8" s="1"/>
  <c r="U7" i="15"/>
  <c r="U59" i="15" s="1"/>
  <c r="U60" i="15"/>
  <c r="V65" i="4"/>
  <c r="V7" i="4"/>
  <c r="V64" i="4" s="1"/>
  <c r="W45" i="2"/>
  <c r="W6" i="2"/>
  <c r="W44" i="2" s="1"/>
  <c r="U7" i="3"/>
  <c r="U64" i="3" s="1"/>
  <c r="U65" i="3"/>
  <c r="U5" i="11"/>
  <c r="U120" i="11" s="1"/>
  <c r="U121" i="11"/>
  <c r="T65" i="6"/>
  <c r="T7" i="6"/>
  <c r="T7" i="5"/>
  <c r="T65" i="5"/>
  <c r="T5" i="9"/>
  <c r="T57" i="9" s="1"/>
  <c r="T58" i="9"/>
  <c r="X45" i="2" l="1"/>
  <c r="X6" i="2"/>
  <c r="X44" i="2" s="1"/>
  <c r="U7" i="5"/>
  <c r="U64" i="5" s="1"/>
  <c r="U65" i="5"/>
  <c r="V60" i="15"/>
  <c r="V7" i="15"/>
  <c r="V59" i="15" s="1"/>
  <c r="U65" i="6"/>
  <c r="U7" i="6"/>
  <c r="U64" i="6" s="1"/>
  <c r="V54" i="8"/>
  <c r="V5" i="8"/>
  <c r="V53" i="8" s="1"/>
  <c r="W65" i="4"/>
  <c r="W7" i="4"/>
  <c r="W64" i="4" s="1"/>
  <c r="V42" i="12"/>
  <c r="V5" i="12"/>
  <c r="V41" i="12" s="1"/>
  <c r="V7" i="3"/>
  <c r="V64" i="3" s="1"/>
  <c r="V65" i="3"/>
  <c r="W5" i="10"/>
  <c r="W51" i="10" s="1"/>
  <c r="W52" i="10"/>
  <c r="U5" i="9"/>
  <c r="U57" i="9" s="1"/>
  <c r="U58" i="9"/>
  <c r="V121" i="11"/>
  <c r="V5" i="11"/>
  <c r="V120" i="11" s="1"/>
  <c r="W7" i="15" l="1"/>
  <c r="W59" i="15" s="1"/>
  <c r="W60" i="15"/>
  <c r="V7" i="6"/>
  <c r="V64" i="6" s="1"/>
  <c r="V65" i="6"/>
  <c r="X52" i="10"/>
  <c r="X5" i="10"/>
  <c r="X51" i="10" s="1"/>
  <c r="W65" i="3"/>
  <c r="W7" i="3"/>
  <c r="W64" i="3" s="1"/>
  <c r="V65" i="5"/>
  <c r="V7" i="5"/>
  <c r="V64" i="5" s="1"/>
  <c r="X65" i="4"/>
  <c r="X7" i="4"/>
  <c r="X64" i="4" s="1"/>
  <c r="W5" i="8"/>
  <c r="W53" i="8" s="1"/>
  <c r="W54" i="8"/>
  <c r="W42" i="12"/>
  <c r="W5" i="12"/>
  <c r="W41" i="12" s="1"/>
  <c r="Y6" i="2"/>
  <c r="Y44" i="2" s="1"/>
  <c r="Y45" i="2"/>
  <c r="V5" i="9"/>
  <c r="V57" i="9" s="1"/>
  <c r="V58" i="9"/>
  <c r="W5" i="11"/>
  <c r="W120" i="11" s="1"/>
  <c r="W121" i="11"/>
  <c r="X7" i="3" l="1"/>
  <c r="X64" i="3" s="1"/>
  <c r="X65" i="3"/>
  <c r="Z45" i="2"/>
  <c r="Z6" i="2"/>
  <c r="Z44" i="2" s="1"/>
  <c r="Y52" i="10"/>
  <c r="Y5" i="10"/>
  <c r="Y51" i="10" s="1"/>
  <c r="W7" i="6"/>
  <c r="W64" i="6" s="1"/>
  <c r="W65" i="6"/>
  <c r="W65" i="5"/>
  <c r="W7" i="5"/>
  <c r="W64" i="5" s="1"/>
  <c r="Y7" i="4"/>
  <c r="Y64" i="4" s="1"/>
  <c r="Y65" i="4"/>
  <c r="X5" i="12"/>
  <c r="X41" i="12" s="1"/>
  <c r="X42" i="12"/>
  <c r="X5" i="8"/>
  <c r="X53" i="8" s="1"/>
  <c r="X54" i="8"/>
  <c r="X60" i="15"/>
  <c r="X7" i="15"/>
  <c r="X59" i="15" s="1"/>
  <c r="W58" i="9"/>
  <c r="W5" i="9"/>
  <c r="W57" i="9" s="1"/>
  <c r="X121" i="11"/>
  <c r="X5" i="11"/>
  <c r="X120" i="11" s="1"/>
  <c r="Y5" i="8" l="1"/>
  <c r="Y53" i="8" s="1"/>
  <c r="Y54" i="8"/>
  <c r="Y7" i="15"/>
  <c r="Y59" i="15" s="1"/>
  <c r="Y60" i="15"/>
  <c r="AA45" i="2"/>
  <c r="AA6" i="2"/>
  <c r="AA44" i="2" s="1"/>
  <c r="Y7" i="3"/>
  <c r="Y64" i="3" s="1"/>
  <c r="Y65" i="3"/>
  <c r="Z65" i="4"/>
  <c r="Z7" i="4"/>
  <c r="Z64" i="4" s="1"/>
  <c r="X7" i="5"/>
  <c r="X64" i="5" s="1"/>
  <c r="X65" i="5"/>
  <c r="X65" i="6"/>
  <c r="X7" i="6"/>
  <c r="X64" i="6" s="1"/>
  <c r="Z52" i="10"/>
  <c r="Z5" i="10"/>
  <c r="Z51" i="10" s="1"/>
  <c r="Y42" i="12"/>
  <c r="Y5" i="12"/>
  <c r="Y41" i="12" s="1"/>
  <c r="X58" i="9"/>
  <c r="X5" i="9"/>
  <c r="X57" i="9" s="1"/>
  <c r="Y5" i="11"/>
  <c r="Y120" i="11" s="1"/>
  <c r="Y121" i="11"/>
  <c r="BF7" i="13"/>
  <c r="BF9" i="13" s="1"/>
  <c r="BF11" i="13" s="1"/>
  <c r="BF13" i="13" s="1"/>
  <c r="BF15" i="13" s="1"/>
  <c r="BF8" i="13"/>
  <c r="BF10" i="13" s="1"/>
  <c r="BF12" i="13" s="1"/>
  <c r="BF14" i="13" s="1"/>
  <c r="BF16" i="13" s="1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T12" i="5"/>
  <c r="T64" i="5" s="1"/>
  <c r="S12" i="5"/>
  <c r="S64" i="5" s="1"/>
  <c r="R12" i="5"/>
  <c r="R64" i="5" s="1"/>
  <c r="Q12" i="5"/>
  <c r="P12" i="5"/>
  <c r="O12" i="5"/>
  <c r="N12" i="5"/>
  <c r="M12" i="5"/>
  <c r="L12" i="5"/>
  <c r="K12" i="5"/>
  <c r="J12" i="5"/>
  <c r="J64" i="5" s="1"/>
  <c r="I12" i="5"/>
  <c r="I64" i="5" s="1"/>
  <c r="H12" i="5"/>
  <c r="H64" i="5" s="1"/>
  <c r="G12" i="5"/>
  <c r="G64" i="5" s="1"/>
  <c r="F12" i="5"/>
  <c r="F64" i="5" s="1"/>
  <c r="E12" i="5"/>
  <c r="D12" i="5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T31" i="6"/>
  <c r="S31" i="6"/>
  <c r="R31" i="6"/>
  <c r="Q31" i="6"/>
  <c r="P31" i="6"/>
  <c r="O31" i="6"/>
  <c r="N31" i="6"/>
  <c r="M31" i="6"/>
  <c r="L31" i="6"/>
  <c r="K31" i="6"/>
  <c r="J31" i="6"/>
  <c r="I31" i="6"/>
  <c r="H31" i="6"/>
  <c r="G31" i="6"/>
  <c r="F31" i="6"/>
  <c r="E31" i="6"/>
  <c r="D31" i="6"/>
  <c r="T12" i="6"/>
  <c r="S12" i="6"/>
  <c r="R12" i="6"/>
  <c r="Q12" i="6"/>
  <c r="P12" i="6"/>
  <c r="O12" i="6"/>
  <c r="N12" i="6"/>
  <c r="M12" i="6"/>
  <c r="L12" i="6"/>
  <c r="K12" i="6"/>
  <c r="J12" i="6"/>
  <c r="I12" i="6"/>
  <c r="H12" i="6"/>
  <c r="G12" i="6"/>
  <c r="F12" i="6"/>
  <c r="E12" i="6"/>
  <c r="D12" i="6"/>
  <c r="AI31" i="6"/>
  <c r="AI73" i="6" s="1"/>
  <c r="AI12" i="6"/>
  <c r="AI67" i="6" s="1"/>
  <c r="T31" i="15"/>
  <c r="S31" i="15"/>
  <c r="R31" i="15"/>
  <c r="Q31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AI31" i="15"/>
  <c r="AI68" i="15" s="1"/>
  <c r="T12" i="15"/>
  <c r="S12" i="15"/>
  <c r="R12" i="15"/>
  <c r="Q12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D12" i="15"/>
  <c r="AI12" i="15"/>
  <c r="AI77" i="6"/>
  <c r="AI75" i="6"/>
  <c r="AI74" i="6"/>
  <c r="AI72" i="6"/>
  <c r="AI71" i="6"/>
  <c r="AI70" i="6"/>
  <c r="AI69" i="6"/>
  <c r="AI68" i="6"/>
  <c r="AI75" i="15"/>
  <c r="AI73" i="15"/>
  <c r="AI71" i="15"/>
  <c r="AI69" i="15"/>
  <c r="AI67" i="15"/>
  <c r="AI66" i="15"/>
  <c r="AI65" i="15"/>
  <c r="AI64" i="15"/>
  <c r="AI63" i="15"/>
  <c r="AI57" i="10"/>
  <c r="AI55" i="10"/>
  <c r="AI54" i="10"/>
  <c r="AI53" i="10"/>
  <c r="AI126" i="11"/>
  <c r="AI124" i="11"/>
  <c r="AI123" i="11"/>
  <c r="AI122" i="11"/>
  <c r="AJ46" i="12"/>
  <c r="AJ45" i="12"/>
  <c r="AJ44" i="12"/>
  <c r="AJ43" i="12"/>
  <c r="B4" i="16"/>
  <c r="N45" i="4" l="1"/>
  <c r="L45" i="4"/>
  <c r="M45" i="4"/>
  <c r="O45" i="4"/>
  <c r="K45" i="4"/>
  <c r="K45" i="6"/>
  <c r="H45" i="6"/>
  <c r="I45" i="6"/>
  <c r="T45" i="6"/>
  <c r="J45" i="6"/>
  <c r="G45" i="6"/>
  <c r="S45" i="6"/>
  <c r="J45" i="15"/>
  <c r="I45" i="15"/>
  <c r="L45" i="15"/>
  <c r="G45" i="15"/>
  <c r="S45" i="15"/>
  <c r="K45" i="15"/>
  <c r="H45" i="15"/>
  <c r="T45" i="15"/>
  <c r="D45" i="4"/>
  <c r="Q45" i="4"/>
  <c r="AA7" i="4"/>
  <c r="AA64" i="4" s="1"/>
  <c r="AA65" i="4"/>
  <c r="F45" i="4"/>
  <c r="R45" i="4"/>
  <c r="G45" i="4"/>
  <c r="S45" i="4"/>
  <c r="D45" i="6"/>
  <c r="P45" i="6"/>
  <c r="H45" i="4"/>
  <c r="T45" i="4"/>
  <c r="L45" i="6"/>
  <c r="N45" i="6"/>
  <c r="O45" i="6"/>
  <c r="E45" i="6"/>
  <c r="Q45" i="6"/>
  <c r="I45" i="4"/>
  <c r="K64" i="5"/>
  <c r="Z42" i="12"/>
  <c r="Z5" i="12"/>
  <c r="Z41" i="12" s="1"/>
  <c r="AB6" i="2"/>
  <c r="AB44" i="2" s="1"/>
  <c r="AB45" i="2"/>
  <c r="F45" i="6"/>
  <c r="R45" i="6"/>
  <c r="J45" i="4"/>
  <c r="L64" i="5"/>
  <c r="Z60" i="15"/>
  <c r="Z7" i="15"/>
  <c r="Z59" i="15" s="1"/>
  <c r="AA52" i="10"/>
  <c r="AA5" i="10"/>
  <c r="AA51" i="10" s="1"/>
  <c r="Y65" i="5"/>
  <c r="Y7" i="5"/>
  <c r="Y64" i="5" s="1"/>
  <c r="P45" i="4"/>
  <c r="M45" i="6"/>
  <c r="E45" i="4"/>
  <c r="Z5" i="8"/>
  <c r="Z53" i="8" s="1"/>
  <c r="Z54" i="8"/>
  <c r="Z65" i="3"/>
  <c r="Z7" i="3"/>
  <c r="Z64" i="3" s="1"/>
  <c r="Y7" i="6"/>
  <c r="Y64" i="6" s="1"/>
  <c r="Y65" i="6"/>
  <c r="Y5" i="9"/>
  <c r="Y57" i="9" s="1"/>
  <c r="Y58" i="9"/>
  <c r="Z121" i="11"/>
  <c r="Z5" i="11"/>
  <c r="Z120" i="11" s="1"/>
  <c r="D45" i="3"/>
  <c r="D44" i="3" s="1"/>
  <c r="H45" i="3"/>
  <c r="H44" i="3" s="1"/>
  <c r="H64" i="3" s="1"/>
  <c r="O45" i="3"/>
  <c r="O44" i="3" s="1"/>
  <c r="O64" i="3" s="1"/>
  <c r="F45" i="3"/>
  <c r="F44" i="3" s="1"/>
  <c r="F64" i="3" s="1"/>
  <c r="I45" i="3"/>
  <c r="I44" i="3" s="1"/>
  <c r="I64" i="3" s="1"/>
  <c r="E45" i="3"/>
  <c r="E44" i="3" s="1"/>
  <c r="E64" i="3" s="1"/>
  <c r="S45" i="3"/>
  <c r="S44" i="3" s="1"/>
  <c r="S64" i="3" s="1"/>
  <c r="J45" i="3"/>
  <c r="J44" i="3" s="1"/>
  <c r="J64" i="3" s="1"/>
  <c r="N45" i="3"/>
  <c r="N44" i="3" s="1"/>
  <c r="N64" i="3"/>
  <c r="Q45" i="3"/>
  <c r="Q44" i="3" s="1"/>
  <c r="Q64" i="3" s="1"/>
  <c r="K45" i="3"/>
  <c r="K44" i="3" s="1"/>
  <c r="K64" i="3"/>
  <c r="R45" i="3"/>
  <c r="R44" i="3" s="1"/>
  <c r="R64" i="3" s="1"/>
  <c r="L45" i="3"/>
  <c r="L44" i="3" s="1"/>
  <c r="L64" i="3" s="1"/>
  <c r="P45" i="3"/>
  <c r="P44" i="3" s="1"/>
  <c r="P64" i="3" s="1"/>
  <c r="G45" i="3"/>
  <c r="G44" i="3" s="1"/>
  <c r="G64" i="3" s="1"/>
  <c r="T45" i="3"/>
  <c r="T44" i="3" s="1"/>
  <c r="T64" i="3" s="1"/>
  <c r="M45" i="3"/>
  <c r="M44" i="3" s="1"/>
  <c r="M64" i="3" s="1"/>
  <c r="M64" i="5"/>
  <c r="N64" i="5"/>
  <c r="O64" i="5"/>
  <c r="P64" i="5"/>
  <c r="E64" i="5"/>
  <c r="Q64" i="5"/>
  <c r="M45" i="15"/>
  <c r="F45" i="15"/>
  <c r="N45" i="15"/>
  <c r="Q45" i="15"/>
  <c r="P45" i="15"/>
  <c r="E45" i="15"/>
  <c r="O45" i="15"/>
  <c r="R45" i="15"/>
  <c r="D45" i="15"/>
  <c r="AI74" i="15"/>
  <c r="AI61" i="15"/>
  <c r="AI62" i="15"/>
  <c r="AI66" i="6"/>
  <c r="G44" i="4" l="1"/>
  <c r="Q44" i="4"/>
  <c r="M44" i="4"/>
  <c r="R44" i="4"/>
  <c r="O44" i="4"/>
  <c r="J44" i="4"/>
  <c r="L44" i="4"/>
  <c r="S44" i="4"/>
  <c r="K44" i="4"/>
  <c r="E44" i="4"/>
  <c r="I44" i="4"/>
  <c r="F44" i="4"/>
  <c r="D44" i="4"/>
  <c r="T44" i="4"/>
  <c r="P44" i="4"/>
  <c r="H44" i="4"/>
  <c r="N44" i="4"/>
  <c r="R44" i="6"/>
  <c r="M44" i="6"/>
  <c r="J44" i="6"/>
  <c r="T44" i="6"/>
  <c r="O44" i="6"/>
  <c r="P44" i="6"/>
  <c r="D44" i="6"/>
  <c r="H44" i="6"/>
  <c r="N44" i="6"/>
  <c r="L44" i="6"/>
  <c r="G44" i="6"/>
  <c r="F44" i="6"/>
  <c r="I44" i="6"/>
  <c r="Q44" i="6"/>
  <c r="E44" i="6"/>
  <c r="S44" i="6"/>
  <c r="K44" i="6"/>
  <c r="K44" i="15"/>
  <c r="T44" i="15"/>
  <c r="I44" i="15"/>
  <c r="D44" i="15"/>
  <c r="S44" i="15"/>
  <c r="R44" i="15"/>
  <c r="O44" i="15"/>
  <c r="L44" i="15"/>
  <c r="Q44" i="15"/>
  <c r="N44" i="15"/>
  <c r="F44" i="15"/>
  <c r="G44" i="15"/>
  <c r="E44" i="15"/>
  <c r="P44" i="15"/>
  <c r="M44" i="15"/>
  <c r="H44" i="15"/>
  <c r="J44" i="15"/>
  <c r="AA54" i="8"/>
  <c r="AA5" i="8"/>
  <c r="AA53" i="8" s="1"/>
  <c r="AB65" i="4"/>
  <c r="AB7" i="4"/>
  <c r="AB64" i="4" s="1"/>
  <c r="AA42" i="12"/>
  <c r="AA5" i="12"/>
  <c r="AA41" i="12" s="1"/>
  <c r="Z65" i="6"/>
  <c r="Z7" i="6"/>
  <c r="Z64" i="6" s="1"/>
  <c r="AA60" i="15"/>
  <c r="AA7" i="15"/>
  <c r="AA59" i="15" s="1"/>
  <c r="Z65" i="5"/>
  <c r="Z7" i="5"/>
  <c r="Z64" i="5" s="1"/>
  <c r="AC6" i="2"/>
  <c r="AC44" i="2" s="1"/>
  <c r="AC45" i="2"/>
  <c r="AA65" i="3"/>
  <c r="AA7" i="3"/>
  <c r="AA64" i="3" s="1"/>
  <c r="AB52" i="10"/>
  <c r="AB5" i="10"/>
  <c r="AB51" i="10" s="1"/>
  <c r="Z5" i="9"/>
  <c r="Z57" i="9" s="1"/>
  <c r="Z58" i="9"/>
  <c r="AA121" i="11"/>
  <c r="AA5" i="11"/>
  <c r="AA120" i="11" s="1"/>
  <c r="BA36" i="13"/>
  <c r="BA38" i="13"/>
  <c r="BA41" i="13"/>
  <c r="BA43" i="13"/>
  <c r="J64" i="4" l="1"/>
  <c r="N64" i="4"/>
  <c r="O64" i="4"/>
  <c r="H64" i="4"/>
  <c r="F64" i="4"/>
  <c r="E64" i="4"/>
  <c r="K64" i="4"/>
  <c r="I64" i="4"/>
  <c r="R64" i="4"/>
  <c r="P64" i="4"/>
  <c r="M64" i="4"/>
  <c r="T64" i="4"/>
  <c r="S64" i="4"/>
  <c r="Q64" i="4"/>
  <c r="L64" i="4"/>
  <c r="G64" i="4"/>
  <c r="P64" i="6"/>
  <c r="S64" i="6"/>
  <c r="T64" i="6"/>
  <c r="E64" i="6"/>
  <c r="F64" i="6"/>
  <c r="N64" i="6"/>
  <c r="H64" i="6"/>
  <c r="J64" i="6"/>
  <c r="K64" i="6"/>
  <c r="G64" i="6"/>
  <c r="O64" i="6"/>
  <c r="L64" i="6"/>
  <c r="Q64" i="6"/>
  <c r="M64" i="6"/>
  <c r="I64" i="6"/>
  <c r="R64" i="6"/>
  <c r="G59" i="15"/>
  <c r="F59" i="15"/>
  <c r="R59" i="15"/>
  <c r="J59" i="15"/>
  <c r="S59" i="15"/>
  <c r="H59" i="15"/>
  <c r="N59" i="15"/>
  <c r="M59" i="15"/>
  <c r="I59" i="15"/>
  <c r="Q59" i="15"/>
  <c r="P59" i="15"/>
  <c r="L59" i="15"/>
  <c r="T59" i="15"/>
  <c r="E59" i="15"/>
  <c r="O59" i="15"/>
  <c r="K59" i="15"/>
  <c r="AC52" i="10"/>
  <c r="AC5" i="10"/>
  <c r="AC51" i="10" s="1"/>
  <c r="AA7" i="6"/>
  <c r="AA64" i="6" s="1"/>
  <c r="AA65" i="6"/>
  <c r="AB65" i="3"/>
  <c r="AB7" i="3"/>
  <c r="AB64" i="3" s="1"/>
  <c r="AB5" i="12"/>
  <c r="AB41" i="12" s="1"/>
  <c r="AB42" i="12"/>
  <c r="AD6" i="2"/>
  <c r="AD44" i="2" s="1"/>
  <c r="AD45" i="2"/>
  <c r="AC7" i="4"/>
  <c r="AC64" i="4" s="1"/>
  <c r="AC65" i="4"/>
  <c r="AB7" i="15"/>
  <c r="AB59" i="15" s="1"/>
  <c r="AB60" i="15"/>
  <c r="AA65" i="5"/>
  <c r="AA7" i="5"/>
  <c r="AA64" i="5" s="1"/>
  <c r="AB5" i="8"/>
  <c r="AB53" i="8" s="1"/>
  <c r="AB54" i="8"/>
  <c r="AA5" i="9"/>
  <c r="AA57" i="9" s="1"/>
  <c r="AA58" i="9"/>
  <c r="AB121" i="11"/>
  <c r="AB5" i="11"/>
  <c r="AB120" i="11" s="1"/>
  <c r="E5" i="12"/>
  <c r="E41" i="12" s="1"/>
  <c r="AC5" i="8" l="1"/>
  <c r="AC53" i="8" s="1"/>
  <c r="AC54" i="8"/>
  <c r="AC7" i="3"/>
  <c r="AC64" i="3" s="1"/>
  <c r="AC65" i="3"/>
  <c r="AD7" i="4"/>
  <c r="AD64" i="4" s="1"/>
  <c r="AD65" i="4"/>
  <c r="AE45" i="2"/>
  <c r="AE6" i="2"/>
  <c r="AE44" i="2" s="1"/>
  <c r="AB7" i="6"/>
  <c r="AB64" i="6" s="1"/>
  <c r="AB65" i="6"/>
  <c r="AC5" i="12"/>
  <c r="AC41" i="12" s="1"/>
  <c r="AC42" i="12"/>
  <c r="AB7" i="5"/>
  <c r="AB64" i="5" s="1"/>
  <c r="AB65" i="5"/>
  <c r="AC7" i="15"/>
  <c r="AC59" i="15" s="1"/>
  <c r="AC60" i="15"/>
  <c r="AD52" i="10"/>
  <c r="AD5" i="10"/>
  <c r="AD51" i="10" s="1"/>
  <c r="AB58" i="9"/>
  <c r="AB5" i="9"/>
  <c r="AB57" i="9" s="1"/>
  <c r="AC121" i="11"/>
  <c r="AC5" i="11"/>
  <c r="AC120" i="11" s="1"/>
  <c r="AM2" i="2"/>
  <c r="AN2" i="3"/>
  <c r="AN2" i="4"/>
  <c r="AN2" i="5"/>
  <c r="AN2" i="6"/>
  <c r="AN2" i="15"/>
  <c r="AN2" i="8"/>
  <c r="AN2" i="9"/>
  <c r="AN2" i="10"/>
  <c r="AL2" i="12"/>
  <c r="AN2" i="11"/>
  <c r="AF45" i="2" l="1"/>
  <c r="AF6" i="2"/>
  <c r="AF44" i="2" s="1"/>
  <c r="AE65" i="4"/>
  <c r="AE7" i="4"/>
  <c r="AE64" i="4" s="1"/>
  <c r="AC65" i="6"/>
  <c r="AC7" i="6"/>
  <c r="AC64" i="6" s="1"/>
  <c r="AE52" i="10"/>
  <c r="AE5" i="10"/>
  <c r="AE51" i="10" s="1"/>
  <c r="AD60" i="15"/>
  <c r="AD7" i="15"/>
  <c r="AD59" i="15" s="1"/>
  <c r="AD7" i="3"/>
  <c r="AD64" i="3" s="1"/>
  <c r="AD65" i="3"/>
  <c r="AD42" i="12"/>
  <c r="AD5" i="12"/>
  <c r="AD41" i="12" s="1"/>
  <c r="AC65" i="5"/>
  <c r="AC7" i="5"/>
  <c r="AC64" i="5" s="1"/>
  <c r="AD5" i="8"/>
  <c r="AD53" i="8" s="1"/>
  <c r="AD54" i="8"/>
  <c r="AC58" i="9"/>
  <c r="AC5" i="9"/>
  <c r="AC57" i="9" s="1"/>
  <c r="AD121" i="11"/>
  <c r="AD5" i="11"/>
  <c r="AD120" i="11" s="1"/>
  <c r="N1" i="13"/>
  <c r="BA31" i="13"/>
  <c r="BA32" i="13"/>
  <c r="BA33" i="13"/>
  <c r="BA34" i="13"/>
  <c r="BA35" i="13"/>
  <c r="BA37" i="13"/>
  <c r="BA30" i="13"/>
  <c r="BA2" i="13"/>
  <c r="AF52" i="10" l="1"/>
  <c r="AF5" i="10"/>
  <c r="AF51" i="10" s="1"/>
  <c r="AE54" i="8"/>
  <c r="AE5" i="8"/>
  <c r="AE53" i="8" s="1"/>
  <c r="AE7" i="15"/>
  <c r="AE59" i="15" s="1"/>
  <c r="AE60" i="15"/>
  <c r="AD65" i="6"/>
  <c r="AD7" i="6"/>
  <c r="AD64" i="6" s="1"/>
  <c r="AD65" i="5"/>
  <c r="AD7" i="5"/>
  <c r="AD64" i="5" s="1"/>
  <c r="AF65" i="4"/>
  <c r="AF7" i="4"/>
  <c r="AF64" i="4" s="1"/>
  <c r="AE65" i="3"/>
  <c r="AE7" i="3"/>
  <c r="AE64" i="3" s="1"/>
  <c r="AE5" i="12"/>
  <c r="AE41" i="12" s="1"/>
  <c r="AE42" i="12"/>
  <c r="AG6" i="2"/>
  <c r="AG44" i="2" s="1"/>
  <c r="AG45" i="2"/>
  <c r="AD5" i="9"/>
  <c r="AD57" i="9" s="1"/>
  <c r="AD58" i="9"/>
  <c r="AE121" i="11"/>
  <c r="AE5" i="11"/>
  <c r="AE120" i="11" s="1"/>
  <c r="T63" i="15"/>
  <c r="T64" i="15"/>
  <c r="T65" i="15"/>
  <c r="T66" i="15"/>
  <c r="T67" i="15"/>
  <c r="T69" i="15"/>
  <c r="T71" i="15"/>
  <c r="T73" i="15"/>
  <c r="T75" i="15"/>
  <c r="AE65" i="6" l="1"/>
  <c r="AE7" i="6"/>
  <c r="AE64" i="6" s="1"/>
  <c r="AH6" i="2"/>
  <c r="AH44" i="2" s="1"/>
  <c r="AH45" i="2"/>
  <c r="AF7" i="15"/>
  <c r="AF59" i="15" s="1"/>
  <c r="AF60" i="15"/>
  <c r="AG7" i="4"/>
  <c r="AG64" i="4" s="1"/>
  <c r="AG65" i="4"/>
  <c r="AE7" i="5"/>
  <c r="AE64" i="5" s="1"/>
  <c r="AE65" i="5"/>
  <c r="AF5" i="12"/>
  <c r="AF41" i="12" s="1"/>
  <c r="AF42" i="12"/>
  <c r="AF54" i="8"/>
  <c r="AF5" i="8"/>
  <c r="AF53" i="8" s="1"/>
  <c r="AF65" i="3"/>
  <c r="AF7" i="3"/>
  <c r="AF64" i="3" s="1"/>
  <c r="AG52" i="10"/>
  <c r="AG5" i="10"/>
  <c r="AG51" i="10" s="1"/>
  <c r="AE5" i="9"/>
  <c r="AE57" i="9" s="1"/>
  <c r="AE58" i="9"/>
  <c r="AF121" i="11"/>
  <c r="AF5" i="11"/>
  <c r="AF120" i="11" s="1"/>
  <c r="T68" i="5"/>
  <c r="T69" i="5"/>
  <c r="T70" i="5"/>
  <c r="T71" i="5"/>
  <c r="T72" i="5"/>
  <c r="T74" i="5"/>
  <c r="T75" i="5"/>
  <c r="T77" i="5"/>
  <c r="T68" i="4"/>
  <c r="T69" i="4"/>
  <c r="T70" i="4"/>
  <c r="T71" i="4"/>
  <c r="T72" i="4"/>
  <c r="T74" i="4"/>
  <c r="T75" i="4"/>
  <c r="T77" i="4"/>
  <c r="T68" i="3"/>
  <c r="T69" i="3"/>
  <c r="T70" i="3"/>
  <c r="T71" i="3"/>
  <c r="T72" i="3"/>
  <c r="T74" i="3"/>
  <c r="T75" i="3"/>
  <c r="T77" i="3"/>
  <c r="T68" i="6"/>
  <c r="T69" i="6"/>
  <c r="T70" i="6"/>
  <c r="T71" i="6"/>
  <c r="T72" i="6"/>
  <c r="T74" i="6"/>
  <c r="T75" i="6"/>
  <c r="T77" i="6"/>
  <c r="T67" i="5"/>
  <c r="T73" i="5"/>
  <c r="T67" i="4"/>
  <c r="T73" i="4"/>
  <c r="T66" i="3"/>
  <c r="T73" i="3"/>
  <c r="T67" i="6"/>
  <c r="T68" i="15"/>
  <c r="T59" i="9"/>
  <c r="T60" i="9"/>
  <c r="T61" i="9"/>
  <c r="T63" i="9"/>
  <c r="T55" i="8"/>
  <c r="T56" i="8"/>
  <c r="T57" i="8"/>
  <c r="T59" i="8"/>
  <c r="T53" i="10"/>
  <c r="T54" i="10"/>
  <c r="T55" i="10"/>
  <c r="T57" i="10"/>
  <c r="T10" i="9"/>
  <c r="T10" i="8"/>
  <c r="T122" i="11"/>
  <c r="T123" i="11"/>
  <c r="T124" i="11"/>
  <c r="T126" i="11"/>
  <c r="T10" i="11"/>
  <c r="AH7" i="4" l="1"/>
  <c r="AH64" i="4" s="1"/>
  <c r="AH65" i="4"/>
  <c r="AG7" i="15"/>
  <c r="AG59" i="15" s="1"/>
  <c r="AG60" i="15"/>
  <c r="AG5" i="12"/>
  <c r="AG41" i="12" s="1"/>
  <c r="AG42" i="12"/>
  <c r="AF7" i="5"/>
  <c r="AF64" i="5" s="1"/>
  <c r="AF65" i="5"/>
  <c r="AH52" i="10"/>
  <c r="AH5" i="10"/>
  <c r="AH51" i="10" s="1"/>
  <c r="AI45" i="2"/>
  <c r="AI6" i="2"/>
  <c r="AI44" i="2" s="1"/>
  <c r="AG7" i="3"/>
  <c r="AG64" i="3" s="1"/>
  <c r="AG65" i="3"/>
  <c r="AG5" i="8"/>
  <c r="AG53" i="8" s="1"/>
  <c r="AG54" i="8"/>
  <c r="AF7" i="6"/>
  <c r="AF64" i="6" s="1"/>
  <c r="AF65" i="6"/>
  <c r="AF58" i="9"/>
  <c r="AF5" i="9"/>
  <c r="AF57" i="9" s="1"/>
  <c r="AG121" i="11"/>
  <c r="AG5" i="11"/>
  <c r="AG120" i="11" s="1"/>
  <c r="T74" i="15"/>
  <c r="T62" i="15"/>
  <c r="T61" i="15"/>
  <c r="T67" i="3"/>
  <c r="T66" i="4"/>
  <c r="T66" i="5"/>
  <c r="T66" i="6"/>
  <c r="T73" i="6"/>
  <c r="S77" i="3"/>
  <c r="R77" i="3"/>
  <c r="Q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S77" i="4"/>
  <c r="R77" i="4"/>
  <c r="Q77" i="4"/>
  <c r="P77" i="4"/>
  <c r="O77" i="4"/>
  <c r="N77" i="4"/>
  <c r="M77" i="4"/>
  <c r="L77" i="4"/>
  <c r="K77" i="4"/>
  <c r="J77" i="4"/>
  <c r="I77" i="4"/>
  <c r="H77" i="4"/>
  <c r="G77" i="4"/>
  <c r="F77" i="4"/>
  <c r="E77" i="4"/>
  <c r="D77" i="4"/>
  <c r="S77" i="5"/>
  <c r="R77" i="5"/>
  <c r="Q77" i="5"/>
  <c r="P77" i="5"/>
  <c r="O77" i="5"/>
  <c r="N77" i="5"/>
  <c r="M77" i="5"/>
  <c r="L77" i="5"/>
  <c r="K77" i="5"/>
  <c r="J77" i="5"/>
  <c r="I77" i="5"/>
  <c r="H77" i="5"/>
  <c r="G77" i="5"/>
  <c r="F77" i="5"/>
  <c r="E77" i="5"/>
  <c r="D77" i="5"/>
  <c r="S75" i="4"/>
  <c r="R75" i="4"/>
  <c r="Q75" i="4"/>
  <c r="P75" i="4"/>
  <c r="O75" i="4"/>
  <c r="N75" i="4"/>
  <c r="M75" i="4"/>
  <c r="L75" i="4"/>
  <c r="K75" i="4"/>
  <c r="J75" i="4"/>
  <c r="I75" i="4"/>
  <c r="H75" i="4"/>
  <c r="G75" i="4"/>
  <c r="F75" i="4"/>
  <c r="E75" i="4"/>
  <c r="D75" i="4"/>
  <c r="S75" i="3"/>
  <c r="R75" i="3"/>
  <c r="Q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S75" i="5"/>
  <c r="R75" i="5"/>
  <c r="Q75" i="5"/>
  <c r="P75" i="5"/>
  <c r="O75" i="5"/>
  <c r="N75" i="5"/>
  <c r="M75" i="5"/>
  <c r="L75" i="5"/>
  <c r="K75" i="5"/>
  <c r="J75" i="5"/>
  <c r="I75" i="5"/>
  <c r="H75" i="5"/>
  <c r="G75" i="5"/>
  <c r="F75" i="5"/>
  <c r="E75" i="5"/>
  <c r="D75" i="5"/>
  <c r="S77" i="6"/>
  <c r="R77" i="6"/>
  <c r="Q77" i="6"/>
  <c r="P77" i="6"/>
  <c r="O77" i="6"/>
  <c r="N77" i="6"/>
  <c r="M77" i="6"/>
  <c r="L77" i="6"/>
  <c r="K77" i="6"/>
  <c r="J77" i="6"/>
  <c r="I77" i="6"/>
  <c r="H77" i="6"/>
  <c r="G77" i="6"/>
  <c r="F77" i="6"/>
  <c r="E77" i="6"/>
  <c r="D77" i="6"/>
  <c r="S75" i="6"/>
  <c r="R75" i="6"/>
  <c r="Q75" i="6"/>
  <c r="P75" i="6"/>
  <c r="O75" i="6"/>
  <c r="N75" i="6"/>
  <c r="M75" i="6"/>
  <c r="L75" i="6"/>
  <c r="K75" i="6"/>
  <c r="J75" i="6"/>
  <c r="I75" i="6"/>
  <c r="H75" i="6"/>
  <c r="G75" i="6"/>
  <c r="F75" i="6"/>
  <c r="E75" i="6"/>
  <c r="D75" i="6"/>
  <c r="E68" i="5"/>
  <c r="F68" i="5"/>
  <c r="G68" i="5"/>
  <c r="H68" i="5"/>
  <c r="I68" i="5"/>
  <c r="J68" i="5"/>
  <c r="K68" i="5"/>
  <c r="L68" i="5"/>
  <c r="M68" i="5"/>
  <c r="N68" i="5"/>
  <c r="O68" i="5"/>
  <c r="P68" i="5"/>
  <c r="Q68" i="5"/>
  <c r="R68" i="5"/>
  <c r="S68" i="5"/>
  <c r="E69" i="5"/>
  <c r="F69" i="5"/>
  <c r="G69" i="5"/>
  <c r="H69" i="5"/>
  <c r="I69" i="5"/>
  <c r="J69" i="5"/>
  <c r="K69" i="5"/>
  <c r="L69" i="5"/>
  <c r="M69" i="5"/>
  <c r="N69" i="5"/>
  <c r="O69" i="5"/>
  <c r="P69" i="5"/>
  <c r="Q69" i="5"/>
  <c r="R69" i="5"/>
  <c r="S69" i="5"/>
  <c r="E70" i="5"/>
  <c r="F70" i="5"/>
  <c r="G70" i="5"/>
  <c r="H70" i="5"/>
  <c r="I70" i="5"/>
  <c r="J70" i="5"/>
  <c r="K70" i="5"/>
  <c r="L70" i="5"/>
  <c r="M70" i="5"/>
  <c r="N70" i="5"/>
  <c r="O70" i="5"/>
  <c r="P70" i="5"/>
  <c r="Q70" i="5"/>
  <c r="R70" i="5"/>
  <c r="S70" i="5"/>
  <c r="E71" i="5"/>
  <c r="F71" i="5"/>
  <c r="G71" i="5"/>
  <c r="H71" i="5"/>
  <c r="I71" i="5"/>
  <c r="J71" i="5"/>
  <c r="K71" i="5"/>
  <c r="L71" i="5"/>
  <c r="M71" i="5"/>
  <c r="N71" i="5"/>
  <c r="O71" i="5"/>
  <c r="P71" i="5"/>
  <c r="Q71" i="5"/>
  <c r="R71" i="5"/>
  <c r="S71" i="5"/>
  <c r="E72" i="5"/>
  <c r="F72" i="5"/>
  <c r="G72" i="5"/>
  <c r="H72" i="5"/>
  <c r="I72" i="5"/>
  <c r="J72" i="5"/>
  <c r="K72" i="5"/>
  <c r="L72" i="5"/>
  <c r="M72" i="5"/>
  <c r="N72" i="5"/>
  <c r="O72" i="5"/>
  <c r="P72" i="5"/>
  <c r="Q72" i="5"/>
  <c r="R72" i="5"/>
  <c r="S72" i="5"/>
  <c r="E74" i="5"/>
  <c r="F74" i="5"/>
  <c r="G74" i="5"/>
  <c r="H74" i="5"/>
  <c r="I74" i="5"/>
  <c r="J74" i="5"/>
  <c r="K74" i="5"/>
  <c r="L74" i="5"/>
  <c r="M74" i="5"/>
  <c r="N74" i="5"/>
  <c r="O74" i="5"/>
  <c r="P74" i="5"/>
  <c r="Q74" i="5"/>
  <c r="R74" i="5"/>
  <c r="S74" i="5"/>
  <c r="E68" i="4"/>
  <c r="F68" i="4"/>
  <c r="G68" i="4"/>
  <c r="H68" i="4"/>
  <c r="I68" i="4"/>
  <c r="J68" i="4"/>
  <c r="K68" i="4"/>
  <c r="L68" i="4"/>
  <c r="M68" i="4"/>
  <c r="N68" i="4"/>
  <c r="O68" i="4"/>
  <c r="P68" i="4"/>
  <c r="Q68" i="4"/>
  <c r="R68" i="4"/>
  <c r="S68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E74" i="4"/>
  <c r="F74" i="4"/>
  <c r="G74" i="4"/>
  <c r="H74" i="4"/>
  <c r="I74" i="4"/>
  <c r="J74" i="4"/>
  <c r="K74" i="4"/>
  <c r="L74" i="4"/>
  <c r="M74" i="4"/>
  <c r="N74" i="4"/>
  <c r="O74" i="4"/>
  <c r="P74" i="4"/>
  <c r="Q74" i="4"/>
  <c r="R74" i="4"/>
  <c r="S74" i="4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E74" i="3"/>
  <c r="F74" i="3"/>
  <c r="G74" i="3"/>
  <c r="H74" i="3"/>
  <c r="I74" i="3"/>
  <c r="J74" i="3"/>
  <c r="K74" i="3"/>
  <c r="L74" i="3"/>
  <c r="M74" i="3"/>
  <c r="N74" i="3"/>
  <c r="O74" i="3"/>
  <c r="P74" i="3"/>
  <c r="Q74" i="3"/>
  <c r="R74" i="3"/>
  <c r="S74" i="3"/>
  <c r="E68" i="6"/>
  <c r="F68" i="6"/>
  <c r="G68" i="6"/>
  <c r="H68" i="6"/>
  <c r="I68" i="6"/>
  <c r="J68" i="6"/>
  <c r="K68" i="6"/>
  <c r="L68" i="6"/>
  <c r="M68" i="6"/>
  <c r="N68" i="6"/>
  <c r="O68" i="6"/>
  <c r="P68" i="6"/>
  <c r="Q68" i="6"/>
  <c r="R68" i="6"/>
  <c r="S68" i="6"/>
  <c r="E69" i="6"/>
  <c r="F69" i="6"/>
  <c r="G69" i="6"/>
  <c r="H69" i="6"/>
  <c r="I69" i="6"/>
  <c r="J69" i="6"/>
  <c r="K69" i="6"/>
  <c r="L69" i="6"/>
  <c r="M69" i="6"/>
  <c r="N69" i="6"/>
  <c r="O69" i="6"/>
  <c r="P69" i="6"/>
  <c r="Q69" i="6"/>
  <c r="R69" i="6"/>
  <c r="S69" i="6"/>
  <c r="E70" i="6"/>
  <c r="F70" i="6"/>
  <c r="G70" i="6"/>
  <c r="H70" i="6"/>
  <c r="I70" i="6"/>
  <c r="J70" i="6"/>
  <c r="K70" i="6"/>
  <c r="L70" i="6"/>
  <c r="M70" i="6"/>
  <c r="N70" i="6"/>
  <c r="O70" i="6"/>
  <c r="P70" i="6"/>
  <c r="Q70" i="6"/>
  <c r="R70" i="6"/>
  <c r="S70" i="6"/>
  <c r="E71" i="6"/>
  <c r="F71" i="6"/>
  <c r="G71" i="6"/>
  <c r="H71" i="6"/>
  <c r="I71" i="6"/>
  <c r="J71" i="6"/>
  <c r="K71" i="6"/>
  <c r="L71" i="6"/>
  <c r="M71" i="6"/>
  <c r="N71" i="6"/>
  <c r="O71" i="6"/>
  <c r="P71" i="6"/>
  <c r="Q71" i="6"/>
  <c r="R71" i="6"/>
  <c r="S71" i="6"/>
  <c r="E72" i="6"/>
  <c r="F72" i="6"/>
  <c r="G72" i="6"/>
  <c r="H72" i="6"/>
  <c r="I72" i="6"/>
  <c r="J72" i="6"/>
  <c r="K72" i="6"/>
  <c r="L72" i="6"/>
  <c r="M72" i="6"/>
  <c r="N72" i="6"/>
  <c r="O72" i="6"/>
  <c r="P72" i="6"/>
  <c r="Q72" i="6"/>
  <c r="R72" i="6"/>
  <c r="S72" i="6"/>
  <c r="E74" i="6"/>
  <c r="F74" i="6"/>
  <c r="G74" i="6"/>
  <c r="H74" i="6"/>
  <c r="I74" i="6"/>
  <c r="J74" i="6"/>
  <c r="K74" i="6"/>
  <c r="L74" i="6"/>
  <c r="M74" i="6"/>
  <c r="N74" i="6"/>
  <c r="O74" i="6"/>
  <c r="P74" i="6"/>
  <c r="Q74" i="6"/>
  <c r="R74" i="6"/>
  <c r="S74" i="6"/>
  <c r="D74" i="5"/>
  <c r="D74" i="4"/>
  <c r="D74" i="3"/>
  <c r="D74" i="6"/>
  <c r="D72" i="5"/>
  <c r="D72" i="4"/>
  <c r="D72" i="3"/>
  <c r="D72" i="6"/>
  <c r="D71" i="5"/>
  <c r="D71" i="4"/>
  <c r="D71" i="3"/>
  <c r="D71" i="6"/>
  <c r="D70" i="5"/>
  <c r="D70" i="4"/>
  <c r="D70" i="3"/>
  <c r="D70" i="6"/>
  <c r="D69" i="5"/>
  <c r="D69" i="4"/>
  <c r="D69" i="3"/>
  <c r="D69" i="6"/>
  <c r="D68" i="5"/>
  <c r="D68" i="4"/>
  <c r="D68" i="3"/>
  <c r="D68" i="6"/>
  <c r="S59" i="8"/>
  <c r="R59" i="8"/>
  <c r="Q59" i="8"/>
  <c r="P59" i="8"/>
  <c r="O59" i="8"/>
  <c r="N59" i="8"/>
  <c r="M59" i="8"/>
  <c r="L59" i="8"/>
  <c r="K59" i="8"/>
  <c r="J59" i="8"/>
  <c r="I59" i="8"/>
  <c r="H59" i="8"/>
  <c r="G59" i="8"/>
  <c r="F59" i="8"/>
  <c r="E59" i="8"/>
  <c r="D59" i="8"/>
  <c r="S63" i="9"/>
  <c r="R63" i="9"/>
  <c r="Q63" i="9"/>
  <c r="P63" i="9"/>
  <c r="O63" i="9"/>
  <c r="N63" i="9"/>
  <c r="M63" i="9"/>
  <c r="L63" i="9"/>
  <c r="K63" i="9"/>
  <c r="J63" i="9"/>
  <c r="I63" i="9"/>
  <c r="H63" i="9"/>
  <c r="G63" i="9"/>
  <c r="F63" i="9"/>
  <c r="E63" i="9"/>
  <c r="D63" i="9"/>
  <c r="E55" i="8"/>
  <c r="F55" i="8"/>
  <c r="G55" i="8"/>
  <c r="H55" i="8"/>
  <c r="I55" i="8"/>
  <c r="J55" i="8"/>
  <c r="K55" i="8"/>
  <c r="L55" i="8"/>
  <c r="M55" i="8"/>
  <c r="N55" i="8"/>
  <c r="O55" i="8"/>
  <c r="P55" i="8"/>
  <c r="Q55" i="8"/>
  <c r="R55" i="8"/>
  <c r="S55" i="8"/>
  <c r="E56" i="8"/>
  <c r="F56" i="8"/>
  <c r="G56" i="8"/>
  <c r="H56" i="8"/>
  <c r="I56" i="8"/>
  <c r="J56" i="8"/>
  <c r="K56" i="8"/>
  <c r="L56" i="8"/>
  <c r="M56" i="8"/>
  <c r="N56" i="8"/>
  <c r="O56" i="8"/>
  <c r="P56" i="8"/>
  <c r="Q56" i="8"/>
  <c r="R56" i="8"/>
  <c r="S56" i="8"/>
  <c r="E57" i="8"/>
  <c r="F57" i="8"/>
  <c r="G57" i="8"/>
  <c r="H57" i="8"/>
  <c r="I57" i="8"/>
  <c r="J57" i="8"/>
  <c r="K57" i="8"/>
  <c r="L57" i="8"/>
  <c r="M57" i="8"/>
  <c r="N57" i="8"/>
  <c r="O57" i="8"/>
  <c r="P57" i="8"/>
  <c r="Q57" i="8"/>
  <c r="R57" i="8"/>
  <c r="S57" i="8"/>
  <c r="E59" i="9"/>
  <c r="F59" i="9"/>
  <c r="G59" i="9"/>
  <c r="H59" i="9"/>
  <c r="I59" i="9"/>
  <c r="J59" i="9"/>
  <c r="K59" i="9"/>
  <c r="L59" i="9"/>
  <c r="M59" i="9"/>
  <c r="N59" i="9"/>
  <c r="O59" i="9"/>
  <c r="P59" i="9"/>
  <c r="Q59" i="9"/>
  <c r="R59" i="9"/>
  <c r="S59" i="9"/>
  <c r="E60" i="9"/>
  <c r="F60" i="9"/>
  <c r="G60" i="9"/>
  <c r="H60" i="9"/>
  <c r="I60" i="9"/>
  <c r="J60" i="9"/>
  <c r="K60" i="9"/>
  <c r="L60" i="9"/>
  <c r="M60" i="9"/>
  <c r="N60" i="9"/>
  <c r="O60" i="9"/>
  <c r="P60" i="9"/>
  <c r="Q60" i="9"/>
  <c r="R60" i="9"/>
  <c r="S60" i="9"/>
  <c r="E61" i="9"/>
  <c r="F61" i="9"/>
  <c r="G61" i="9"/>
  <c r="H61" i="9"/>
  <c r="I61" i="9"/>
  <c r="J61" i="9"/>
  <c r="K61" i="9"/>
  <c r="L61" i="9"/>
  <c r="M61" i="9"/>
  <c r="N61" i="9"/>
  <c r="O61" i="9"/>
  <c r="P61" i="9"/>
  <c r="Q61" i="9"/>
  <c r="R61" i="9"/>
  <c r="S61" i="9"/>
  <c r="D56" i="8"/>
  <c r="D55" i="8"/>
  <c r="D57" i="8"/>
  <c r="D61" i="9"/>
  <c r="D60" i="9"/>
  <c r="D59" i="9"/>
  <c r="S57" i="10"/>
  <c r="R57" i="10"/>
  <c r="Q57" i="10"/>
  <c r="P57" i="10"/>
  <c r="O57" i="10"/>
  <c r="N57" i="10"/>
  <c r="M57" i="10"/>
  <c r="L57" i="10"/>
  <c r="K57" i="10"/>
  <c r="J57" i="10"/>
  <c r="I57" i="10"/>
  <c r="H57" i="10"/>
  <c r="G57" i="10"/>
  <c r="F57" i="10"/>
  <c r="E57" i="10"/>
  <c r="D57" i="10"/>
  <c r="S55" i="10"/>
  <c r="R55" i="10"/>
  <c r="Q55" i="10"/>
  <c r="P55" i="10"/>
  <c r="O55" i="10"/>
  <c r="N55" i="10"/>
  <c r="M55" i="10"/>
  <c r="L55" i="10"/>
  <c r="K55" i="10"/>
  <c r="J55" i="10"/>
  <c r="I55" i="10"/>
  <c r="H55" i="10"/>
  <c r="G55" i="10"/>
  <c r="F55" i="10"/>
  <c r="E55" i="10"/>
  <c r="D55" i="10"/>
  <c r="S54" i="10"/>
  <c r="R54" i="10"/>
  <c r="Q54" i="10"/>
  <c r="P54" i="10"/>
  <c r="O54" i="10"/>
  <c r="N54" i="10"/>
  <c r="M54" i="10"/>
  <c r="L54" i="10"/>
  <c r="K54" i="10"/>
  <c r="J54" i="10"/>
  <c r="I54" i="10"/>
  <c r="H54" i="10"/>
  <c r="G54" i="10"/>
  <c r="F54" i="10"/>
  <c r="E54" i="10"/>
  <c r="D54" i="10"/>
  <c r="S53" i="10"/>
  <c r="R53" i="10"/>
  <c r="Q53" i="10"/>
  <c r="P53" i="10"/>
  <c r="O53" i="10"/>
  <c r="N53" i="10"/>
  <c r="M53" i="10"/>
  <c r="L53" i="10"/>
  <c r="K53" i="10"/>
  <c r="J53" i="10"/>
  <c r="I53" i="10"/>
  <c r="H53" i="10"/>
  <c r="G53" i="10"/>
  <c r="F53" i="10"/>
  <c r="E53" i="10"/>
  <c r="D53" i="10"/>
  <c r="S126" i="11"/>
  <c r="R126" i="11"/>
  <c r="Q126" i="11"/>
  <c r="P126" i="11"/>
  <c r="O126" i="11"/>
  <c r="N126" i="11"/>
  <c r="M126" i="11"/>
  <c r="L126" i="11"/>
  <c r="K126" i="11"/>
  <c r="J126" i="11"/>
  <c r="I126" i="11"/>
  <c r="H126" i="11"/>
  <c r="G126" i="11"/>
  <c r="F126" i="11"/>
  <c r="E126" i="11"/>
  <c r="D126" i="11"/>
  <c r="S124" i="11"/>
  <c r="R124" i="11"/>
  <c r="Q124" i="11"/>
  <c r="P124" i="11"/>
  <c r="O124" i="11"/>
  <c r="N124" i="11"/>
  <c r="M124" i="11"/>
  <c r="L124" i="11"/>
  <c r="K124" i="11"/>
  <c r="J124" i="11"/>
  <c r="I124" i="11"/>
  <c r="H124" i="11"/>
  <c r="G124" i="11"/>
  <c r="F124" i="11"/>
  <c r="E124" i="11"/>
  <c r="D124" i="11"/>
  <c r="S123" i="11"/>
  <c r="R123" i="11"/>
  <c r="Q123" i="11"/>
  <c r="P123" i="11"/>
  <c r="O123" i="11"/>
  <c r="N123" i="11"/>
  <c r="M123" i="11"/>
  <c r="L123" i="11"/>
  <c r="K123" i="11"/>
  <c r="J123" i="11"/>
  <c r="I123" i="11"/>
  <c r="H123" i="11"/>
  <c r="G123" i="11"/>
  <c r="F123" i="11"/>
  <c r="E123" i="11"/>
  <c r="D123" i="11"/>
  <c r="AJ6" i="2" l="1"/>
  <c r="AJ44" i="2" s="1"/>
  <c r="AJ45" i="2"/>
  <c r="AG65" i="5"/>
  <c r="AG7" i="5"/>
  <c r="AG64" i="5" s="1"/>
  <c r="AG7" i="6"/>
  <c r="AG64" i="6" s="1"/>
  <c r="AG65" i="6"/>
  <c r="AH42" i="12"/>
  <c r="AH5" i="12"/>
  <c r="AH41" i="12" s="1"/>
  <c r="AI52" i="10"/>
  <c r="AI5" i="10"/>
  <c r="AI51" i="10" s="1"/>
  <c r="AH54" i="8"/>
  <c r="AH5" i="8"/>
  <c r="AH53" i="8" s="1"/>
  <c r="AH60" i="15"/>
  <c r="AH7" i="15"/>
  <c r="AH59" i="15" s="1"/>
  <c r="AH65" i="3"/>
  <c r="AH7" i="3"/>
  <c r="AH64" i="3" s="1"/>
  <c r="AI65" i="4"/>
  <c r="AI7" i="4"/>
  <c r="AI64" i="4" s="1"/>
  <c r="AG5" i="9"/>
  <c r="AG57" i="9" s="1"/>
  <c r="AG58" i="9"/>
  <c r="AH121" i="11"/>
  <c r="AH5" i="11"/>
  <c r="AH120" i="11" s="1"/>
  <c r="S122" i="11"/>
  <c r="R122" i="11"/>
  <c r="Q122" i="11"/>
  <c r="P122" i="11"/>
  <c r="O122" i="11"/>
  <c r="N122" i="11"/>
  <c r="M122" i="11"/>
  <c r="L122" i="11"/>
  <c r="K122" i="11"/>
  <c r="J122" i="11"/>
  <c r="I122" i="11"/>
  <c r="H122" i="11"/>
  <c r="G122" i="11"/>
  <c r="F122" i="11"/>
  <c r="E122" i="11"/>
  <c r="D122" i="11"/>
  <c r="S75" i="15"/>
  <c r="R75" i="15"/>
  <c r="Q75" i="15"/>
  <c r="P75" i="15"/>
  <c r="O75" i="15"/>
  <c r="N75" i="15"/>
  <c r="M75" i="15"/>
  <c r="L75" i="15"/>
  <c r="K75" i="15"/>
  <c r="J75" i="15"/>
  <c r="I75" i="15"/>
  <c r="H75" i="15"/>
  <c r="G75" i="15"/>
  <c r="F75" i="15"/>
  <c r="E75" i="15"/>
  <c r="D75" i="15"/>
  <c r="S73" i="15"/>
  <c r="R73" i="15"/>
  <c r="Q73" i="15"/>
  <c r="P73" i="15"/>
  <c r="O73" i="15"/>
  <c r="N73" i="15"/>
  <c r="M73" i="15"/>
  <c r="L73" i="15"/>
  <c r="K73" i="15"/>
  <c r="J73" i="15"/>
  <c r="I73" i="15"/>
  <c r="H73" i="15"/>
  <c r="G73" i="15"/>
  <c r="F73" i="15"/>
  <c r="E73" i="15"/>
  <c r="S63" i="15"/>
  <c r="R63" i="15"/>
  <c r="Q63" i="15"/>
  <c r="P63" i="15"/>
  <c r="O63" i="15"/>
  <c r="N63" i="15"/>
  <c r="M63" i="15"/>
  <c r="L63" i="15"/>
  <c r="K63" i="15"/>
  <c r="J63" i="15"/>
  <c r="I63" i="15"/>
  <c r="H63" i="15"/>
  <c r="G63" i="15"/>
  <c r="F63" i="15"/>
  <c r="E63" i="15"/>
  <c r="D63" i="15"/>
  <c r="S71" i="15"/>
  <c r="R71" i="15"/>
  <c r="Q71" i="15"/>
  <c r="P71" i="15"/>
  <c r="O71" i="15"/>
  <c r="N71" i="15"/>
  <c r="M71" i="15"/>
  <c r="L71" i="15"/>
  <c r="K71" i="15"/>
  <c r="J71" i="15"/>
  <c r="I71" i="15"/>
  <c r="H71" i="15"/>
  <c r="G71" i="15"/>
  <c r="F71" i="15"/>
  <c r="E71" i="15"/>
  <c r="D71" i="15"/>
  <c r="S69" i="15"/>
  <c r="R69" i="15"/>
  <c r="Q69" i="15"/>
  <c r="P69" i="15"/>
  <c r="O69" i="15"/>
  <c r="N69" i="15"/>
  <c r="M69" i="15"/>
  <c r="L69" i="15"/>
  <c r="K69" i="15"/>
  <c r="J69" i="15"/>
  <c r="I69" i="15"/>
  <c r="H69" i="15"/>
  <c r="G69" i="15"/>
  <c r="F69" i="15"/>
  <c r="E69" i="15"/>
  <c r="D69" i="15"/>
  <c r="S67" i="15"/>
  <c r="R67" i="15"/>
  <c r="Q67" i="15"/>
  <c r="P67" i="15"/>
  <c r="O67" i="15"/>
  <c r="N67" i="15"/>
  <c r="M67" i="15"/>
  <c r="L67" i="15"/>
  <c r="K67" i="15"/>
  <c r="J67" i="15"/>
  <c r="I67" i="15"/>
  <c r="H67" i="15"/>
  <c r="G67" i="15"/>
  <c r="F67" i="15"/>
  <c r="E67" i="15"/>
  <c r="D67" i="15"/>
  <c r="S66" i="15"/>
  <c r="R66" i="15"/>
  <c r="Q66" i="15"/>
  <c r="P66" i="15"/>
  <c r="O66" i="15"/>
  <c r="N66" i="15"/>
  <c r="M66" i="15"/>
  <c r="L66" i="15"/>
  <c r="K66" i="15"/>
  <c r="J66" i="15"/>
  <c r="I66" i="15"/>
  <c r="H66" i="15"/>
  <c r="G66" i="15"/>
  <c r="F66" i="15"/>
  <c r="E66" i="15"/>
  <c r="D66" i="15"/>
  <c r="S65" i="15"/>
  <c r="R65" i="15"/>
  <c r="Q65" i="15"/>
  <c r="P65" i="15"/>
  <c r="O65" i="15"/>
  <c r="N65" i="15"/>
  <c r="M65" i="15"/>
  <c r="L65" i="15"/>
  <c r="K65" i="15"/>
  <c r="J65" i="15"/>
  <c r="I65" i="15"/>
  <c r="H65" i="15"/>
  <c r="G65" i="15"/>
  <c r="F65" i="15"/>
  <c r="E65" i="15"/>
  <c r="D65" i="15"/>
  <c r="S64" i="15"/>
  <c r="R64" i="15"/>
  <c r="Q64" i="15"/>
  <c r="P64" i="15"/>
  <c r="O64" i="15"/>
  <c r="N64" i="15"/>
  <c r="M64" i="15"/>
  <c r="L64" i="15"/>
  <c r="K64" i="15"/>
  <c r="J64" i="15"/>
  <c r="I64" i="15"/>
  <c r="H64" i="15"/>
  <c r="G64" i="15"/>
  <c r="F64" i="15"/>
  <c r="E64" i="15"/>
  <c r="D64" i="15"/>
  <c r="D73" i="15"/>
  <c r="AI42" i="12" l="1"/>
  <c r="AI5" i="12"/>
  <c r="AI41" i="12" s="1"/>
  <c r="AH65" i="6"/>
  <c r="AH7" i="6"/>
  <c r="AH64" i="6" s="1"/>
  <c r="AI54" i="8"/>
  <c r="AI5" i="8"/>
  <c r="AI53" i="8" s="1"/>
  <c r="AI65" i="3"/>
  <c r="AI7" i="3"/>
  <c r="AI64" i="3" s="1"/>
  <c r="AH65" i="5"/>
  <c r="AH7" i="5"/>
  <c r="AH64" i="5" s="1"/>
  <c r="AK45" i="2"/>
  <c r="AK6" i="2"/>
  <c r="AK44" i="2" s="1"/>
  <c r="AI60" i="15"/>
  <c r="AI7" i="15"/>
  <c r="AI59" i="15" s="1"/>
  <c r="AH5" i="9"/>
  <c r="AH57" i="9" s="1"/>
  <c r="AH58" i="9"/>
  <c r="AI121" i="11"/>
  <c r="AI5" i="11"/>
  <c r="AI120" i="11" s="1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E46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E45" i="12"/>
  <c r="E44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E43" i="12"/>
  <c r="AI65" i="6" l="1"/>
  <c r="AI7" i="6"/>
  <c r="AI64" i="6" s="1"/>
  <c r="AI7" i="5"/>
  <c r="AI64" i="5" s="1"/>
  <c r="AI65" i="5"/>
  <c r="AJ42" i="12"/>
  <c r="AJ5" i="12"/>
  <c r="AJ41" i="12" s="1"/>
  <c r="P2" i="13" s="1"/>
  <c r="AI5" i="9"/>
  <c r="AI57" i="9" s="1"/>
  <c r="AI58" i="9"/>
  <c r="S8" i="2"/>
  <c r="T8" i="2"/>
  <c r="U8" i="2"/>
  <c r="Q73" i="5"/>
  <c r="R73" i="5"/>
  <c r="S73" i="5"/>
  <c r="Q73" i="4"/>
  <c r="R73" i="4"/>
  <c r="S73" i="4"/>
  <c r="Q73" i="3"/>
  <c r="R73" i="3"/>
  <c r="S73" i="3"/>
  <c r="Q73" i="6"/>
  <c r="R73" i="6"/>
  <c r="S73" i="6"/>
  <c r="R68" i="15"/>
  <c r="S68" i="15"/>
  <c r="Q10" i="9"/>
  <c r="R10" i="9"/>
  <c r="S10" i="9"/>
  <c r="Q10" i="8"/>
  <c r="R10" i="8"/>
  <c r="S10" i="8"/>
  <c r="R10" i="11"/>
  <c r="S10" i="11"/>
  <c r="P73" i="6"/>
  <c r="O73" i="6"/>
  <c r="N73" i="6"/>
  <c r="M73" i="6"/>
  <c r="L73" i="6"/>
  <c r="K73" i="6"/>
  <c r="J73" i="6"/>
  <c r="I73" i="6"/>
  <c r="H73" i="6"/>
  <c r="G73" i="6"/>
  <c r="F73" i="6"/>
  <c r="E73" i="6"/>
  <c r="D73" i="6"/>
  <c r="P73" i="5"/>
  <c r="O73" i="5"/>
  <c r="N73" i="5"/>
  <c r="M73" i="5"/>
  <c r="L73" i="5"/>
  <c r="K73" i="5"/>
  <c r="J73" i="5"/>
  <c r="I73" i="5"/>
  <c r="H73" i="5"/>
  <c r="G73" i="5"/>
  <c r="F73" i="5"/>
  <c r="E73" i="5"/>
  <c r="D73" i="5"/>
  <c r="P73" i="4"/>
  <c r="O73" i="4"/>
  <c r="N73" i="4"/>
  <c r="M73" i="4"/>
  <c r="L73" i="4"/>
  <c r="K73" i="4"/>
  <c r="J73" i="4"/>
  <c r="I73" i="4"/>
  <c r="H73" i="4"/>
  <c r="G73" i="4"/>
  <c r="F73" i="4"/>
  <c r="E73" i="4"/>
  <c r="D73" i="4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Q68" i="15"/>
  <c r="P68" i="15"/>
  <c r="O68" i="15"/>
  <c r="N68" i="15"/>
  <c r="M68" i="15"/>
  <c r="L68" i="15"/>
  <c r="K68" i="15"/>
  <c r="J68" i="15"/>
  <c r="I68" i="15"/>
  <c r="H68" i="15"/>
  <c r="G68" i="15"/>
  <c r="F68" i="15"/>
  <c r="E68" i="15"/>
  <c r="D68" i="15"/>
  <c r="G66" i="3" l="1"/>
  <c r="G67" i="3"/>
  <c r="K66" i="3"/>
  <c r="K67" i="3"/>
  <c r="O66" i="3"/>
  <c r="O67" i="3"/>
  <c r="S66" i="3"/>
  <c r="S67" i="3"/>
  <c r="D67" i="3"/>
  <c r="D66" i="3"/>
  <c r="H67" i="3"/>
  <c r="H66" i="3"/>
  <c r="L67" i="3"/>
  <c r="L66" i="3"/>
  <c r="P67" i="3"/>
  <c r="P66" i="3"/>
  <c r="E67" i="3"/>
  <c r="E66" i="3"/>
  <c r="I67" i="3"/>
  <c r="I66" i="3"/>
  <c r="M67" i="3"/>
  <c r="M66" i="3"/>
  <c r="Q67" i="3"/>
  <c r="Q66" i="3"/>
  <c r="F67" i="3"/>
  <c r="F66" i="3"/>
  <c r="J67" i="3"/>
  <c r="J66" i="3"/>
  <c r="N67" i="3"/>
  <c r="N66" i="3"/>
  <c r="R67" i="3"/>
  <c r="R66" i="3"/>
  <c r="G66" i="4"/>
  <c r="G67" i="4"/>
  <c r="O66" i="4"/>
  <c r="O67" i="4"/>
  <c r="D67" i="4"/>
  <c r="D66" i="4"/>
  <c r="L67" i="4"/>
  <c r="L66" i="4"/>
  <c r="P67" i="4"/>
  <c r="P66" i="4"/>
  <c r="S66" i="4"/>
  <c r="S67" i="4"/>
  <c r="E66" i="4"/>
  <c r="E67" i="4"/>
  <c r="I67" i="4"/>
  <c r="I66" i="4"/>
  <c r="M66" i="4"/>
  <c r="M67" i="4"/>
  <c r="R67" i="4"/>
  <c r="R66" i="4"/>
  <c r="K66" i="4"/>
  <c r="K67" i="4"/>
  <c r="H67" i="4"/>
  <c r="H66" i="4"/>
  <c r="F67" i="4"/>
  <c r="F66" i="4"/>
  <c r="J67" i="4"/>
  <c r="J66" i="4"/>
  <c r="N66" i="4"/>
  <c r="N67" i="4"/>
  <c r="Q67" i="4"/>
  <c r="Q66" i="4"/>
  <c r="D66" i="5"/>
  <c r="D67" i="5"/>
  <c r="E67" i="5"/>
  <c r="E66" i="5"/>
  <c r="I67" i="5"/>
  <c r="I66" i="5"/>
  <c r="M67" i="5"/>
  <c r="M66" i="5"/>
  <c r="S67" i="5"/>
  <c r="S66" i="5"/>
  <c r="G67" i="5"/>
  <c r="G66" i="5"/>
  <c r="K67" i="5"/>
  <c r="K66" i="5"/>
  <c r="O67" i="5"/>
  <c r="O66" i="5"/>
  <c r="Q67" i="5"/>
  <c r="Q66" i="5"/>
  <c r="H66" i="5"/>
  <c r="H67" i="5"/>
  <c r="L66" i="5"/>
  <c r="L67" i="5"/>
  <c r="P66" i="5"/>
  <c r="P67" i="5"/>
  <c r="F67" i="5"/>
  <c r="F66" i="5"/>
  <c r="J67" i="5"/>
  <c r="J66" i="5"/>
  <c r="N67" i="5"/>
  <c r="N66" i="5"/>
  <c r="R67" i="5"/>
  <c r="R66" i="5"/>
  <c r="I67" i="6"/>
  <c r="I66" i="6"/>
  <c r="M67" i="6"/>
  <c r="M66" i="6"/>
  <c r="D67" i="6"/>
  <c r="D66" i="6"/>
  <c r="H66" i="6"/>
  <c r="H67" i="6"/>
  <c r="L66" i="6"/>
  <c r="L67" i="6"/>
  <c r="P66" i="6"/>
  <c r="P67" i="6"/>
  <c r="S67" i="6"/>
  <c r="S66" i="6"/>
  <c r="J66" i="6"/>
  <c r="J67" i="6"/>
  <c r="Q67" i="6"/>
  <c r="Q66" i="6"/>
  <c r="E67" i="6"/>
  <c r="E66" i="6"/>
  <c r="R66" i="6"/>
  <c r="R67" i="6"/>
  <c r="F66" i="6"/>
  <c r="F67" i="6"/>
  <c r="N66" i="6"/>
  <c r="N67" i="6"/>
  <c r="G67" i="6"/>
  <c r="G66" i="6"/>
  <c r="K67" i="6"/>
  <c r="K66" i="6"/>
  <c r="O67" i="6"/>
  <c r="O66" i="6"/>
  <c r="G74" i="15"/>
  <c r="G62" i="15"/>
  <c r="G61" i="15"/>
  <c r="K74" i="15"/>
  <c r="K62" i="15"/>
  <c r="K61" i="15"/>
  <c r="O74" i="15"/>
  <c r="O62" i="15"/>
  <c r="O61" i="15"/>
  <c r="R74" i="15"/>
  <c r="R62" i="15"/>
  <c r="R61" i="15"/>
  <c r="D74" i="15"/>
  <c r="D62" i="15"/>
  <c r="D61" i="15"/>
  <c r="H74" i="15"/>
  <c r="H62" i="15"/>
  <c r="H61" i="15"/>
  <c r="L74" i="15"/>
  <c r="L62" i="15"/>
  <c r="L61" i="15"/>
  <c r="P74" i="15"/>
  <c r="P62" i="15"/>
  <c r="P61" i="15"/>
  <c r="E74" i="15"/>
  <c r="E62" i="15"/>
  <c r="E61" i="15"/>
  <c r="I74" i="15"/>
  <c r="I62" i="15"/>
  <c r="I61" i="15"/>
  <c r="M74" i="15"/>
  <c r="M62" i="15"/>
  <c r="M61" i="15"/>
  <c r="Q74" i="15"/>
  <c r="Q62" i="15"/>
  <c r="Q61" i="15"/>
  <c r="F74" i="15"/>
  <c r="F62" i="15"/>
  <c r="F61" i="15"/>
  <c r="J74" i="15"/>
  <c r="J62" i="15"/>
  <c r="J61" i="15"/>
  <c r="N74" i="15"/>
  <c r="N62" i="15"/>
  <c r="N61" i="15"/>
  <c r="S74" i="15"/>
  <c r="S62" i="15"/>
  <c r="S61" i="15"/>
  <c r="R8" i="2" l="1"/>
  <c r="Q8" i="2"/>
  <c r="P8" i="2"/>
  <c r="O8" i="2"/>
  <c r="N8" i="2"/>
  <c r="M8" i="2"/>
  <c r="L8" i="2"/>
  <c r="K8" i="2"/>
  <c r="J8" i="2"/>
  <c r="I8" i="2"/>
  <c r="H8" i="2"/>
  <c r="G8" i="2"/>
  <c r="F8" i="2"/>
  <c r="P10" i="8"/>
  <c r="O10" i="8"/>
  <c r="N10" i="8"/>
  <c r="M10" i="8"/>
  <c r="L10" i="8"/>
  <c r="K10" i="8"/>
  <c r="J10" i="8"/>
  <c r="I10" i="8"/>
  <c r="H10" i="8"/>
  <c r="G10" i="8"/>
  <c r="F10" i="8"/>
  <c r="E10" i="8"/>
  <c r="D10" i="8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D10" i="10"/>
  <c r="Q10" i="11"/>
  <c r="P10" i="11"/>
  <c r="O10" i="11"/>
  <c r="N10" i="11"/>
  <c r="M10" i="11"/>
  <c r="L10" i="11"/>
  <c r="K10" i="11"/>
  <c r="J10" i="11"/>
  <c r="I10" i="11"/>
  <c r="H10" i="11"/>
  <c r="G10" i="11"/>
  <c r="F10" i="11"/>
  <c r="E10" i="11"/>
  <c r="D10" i="11"/>
  <c r="E17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BA28" i="13" l="1"/>
  <c r="BA27" i="13"/>
  <c r="BA26" i="13"/>
  <c r="BA25" i="13"/>
  <c r="BA24" i="13"/>
  <c r="BA23" i="13"/>
  <c r="BA22" i="13"/>
  <c r="BA21" i="13"/>
  <c r="BA20" i="13"/>
  <c r="BA19" i="13"/>
  <c r="BA18" i="13"/>
  <c r="BA17" i="13"/>
  <c r="BA16" i="13"/>
  <c r="BA15" i="13"/>
  <c r="BA14" i="13"/>
  <c r="BA13" i="13"/>
  <c r="BA12" i="13"/>
  <c r="BA11" i="13"/>
  <c r="BA10" i="13"/>
  <c r="BA9" i="13"/>
  <c r="BA8" i="13"/>
  <c r="BA7" i="13"/>
  <c r="BA6" i="13"/>
  <c r="BA5" i="13"/>
  <c r="BA4" i="13"/>
  <c r="BA3" i="13"/>
  <c r="BA1" i="13"/>
  <c r="B2" i="16" s="1"/>
  <c r="BM40" i="9" l="1"/>
  <c r="BM14" i="12"/>
  <c r="BM61" i="11"/>
  <c r="BM38" i="2"/>
  <c r="BM16" i="4"/>
  <c r="BM24" i="5"/>
  <c r="BM12" i="15"/>
  <c r="BM12" i="9"/>
  <c r="BM20" i="11"/>
  <c r="BM26" i="10"/>
  <c r="BM36" i="3"/>
  <c r="BM44" i="4"/>
  <c r="BM20" i="6"/>
  <c r="BM13" i="8"/>
  <c r="BM21" i="12"/>
  <c r="BM15" i="10"/>
  <c r="BM26" i="3"/>
  <c r="BM33" i="4"/>
  <c r="BM51" i="5"/>
  <c r="BM38" i="15"/>
  <c r="BM12" i="12"/>
  <c r="BM59" i="11"/>
  <c r="BM18" i="3"/>
  <c r="BM24" i="4"/>
  <c r="BM33" i="5"/>
  <c r="BM24" i="15"/>
  <c r="BM49" i="9"/>
  <c r="BM22" i="9"/>
  <c r="BM41" i="8"/>
  <c r="BM18" i="8"/>
  <c r="BM40" i="15"/>
  <c r="BM21" i="15"/>
  <c r="BM45" i="6"/>
  <c r="BM25" i="6"/>
  <c r="BM52" i="5"/>
  <c r="BM29" i="5"/>
  <c r="BM13" i="5"/>
  <c r="BM34" i="4"/>
  <c r="BM17" i="4"/>
  <c r="BM40" i="3"/>
  <c r="BM21" i="3"/>
  <c r="BM41" i="10"/>
  <c r="BM21" i="10"/>
  <c r="BM58" i="11"/>
  <c r="BM19" i="11"/>
  <c r="BM24" i="12"/>
  <c r="BM32" i="9"/>
  <c r="BM11" i="9"/>
  <c r="BM27" i="8"/>
  <c r="BM48" i="15"/>
  <c r="BM27" i="15"/>
  <c r="BM10" i="15"/>
  <c r="BM32" i="6"/>
  <c r="BM15" i="6"/>
  <c r="BM37" i="5"/>
  <c r="BM19" i="5"/>
  <c r="BM42" i="4"/>
  <c r="BM23" i="4"/>
  <c r="BM48" i="3"/>
  <c r="BM27" i="3"/>
  <c r="BM10" i="3"/>
  <c r="BM29" i="10"/>
  <c r="BM10" i="10"/>
  <c r="BM40" i="11"/>
  <c r="BM13" i="11"/>
  <c r="BM17" i="12"/>
  <c r="BM31" i="9"/>
  <c r="BM23" i="12"/>
  <c r="BM56" i="11"/>
  <c r="BM43" i="10"/>
  <c r="BM41" i="3"/>
  <c r="BM36" i="4"/>
  <c r="BM31" i="5"/>
  <c r="BM26" i="6"/>
  <c r="BM22" i="15"/>
  <c r="BM20" i="8"/>
  <c r="BM35" i="9"/>
  <c r="BM22" i="6"/>
  <c r="BM18" i="15"/>
  <c r="BM15" i="8"/>
  <c r="BM21" i="9"/>
  <c r="BM31" i="12"/>
  <c r="BM8" i="10"/>
  <c r="BM20" i="3"/>
  <c r="BM28" i="4"/>
  <c r="BM38" i="5"/>
  <c r="BM16" i="11"/>
  <c r="BM20" i="10"/>
  <c r="BM33" i="3"/>
  <c r="BM41" i="4"/>
  <c r="BM16" i="6"/>
  <c r="BM8" i="8"/>
  <c r="BM18" i="12"/>
  <c r="BM110" i="11"/>
  <c r="BM12" i="3"/>
  <c r="BM20" i="4"/>
  <c r="BM26" i="5"/>
  <c r="BM16" i="15"/>
  <c r="BM16" i="9"/>
  <c r="BM23" i="11"/>
  <c r="BM40" i="10"/>
  <c r="BM12" i="4"/>
  <c r="BM18" i="5"/>
  <c r="BM44" i="6"/>
  <c r="BM40" i="8"/>
  <c r="BM14" i="11"/>
  <c r="BM30" i="10"/>
  <c r="BM44" i="3"/>
  <c r="BM53" i="4"/>
  <c r="BM28" i="6"/>
  <c r="BM22" i="8"/>
  <c r="BM37" i="9"/>
  <c r="BM13" i="9"/>
  <c r="BM31" i="8"/>
  <c r="BM10" i="8"/>
  <c r="BM29" i="15"/>
  <c r="BM13" i="15"/>
  <c r="BM34" i="6"/>
  <c r="BM17" i="6"/>
  <c r="BM40" i="5"/>
  <c r="BM21" i="5"/>
  <c r="BM45" i="4"/>
  <c r="BM25" i="4"/>
  <c r="BM52" i="3"/>
  <c r="BM29" i="3"/>
  <c r="BM13" i="3"/>
  <c r="BM31" i="10"/>
  <c r="BM12" i="10"/>
  <c r="BM38" i="11"/>
  <c r="BM11" i="11"/>
  <c r="BM44" i="9"/>
  <c r="BM20" i="9"/>
  <c r="BM38" i="8"/>
  <c r="BM16" i="8"/>
  <c r="BM37" i="15"/>
  <c r="BM19" i="15"/>
  <c r="BM42" i="6"/>
  <c r="BM23" i="6"/>
  <c r="BM48" i="5"/>
  <c r="BM27" i="5"/>
  <c r="BM10" i="5"/>
  <c r="BM32" i="4"/>
  <c r="BM15" i="4"/>
  <c r="BM37" i="3"/>
  <c r="BM19" i="3"/>
  <c r="BM39" i="10"/>
  <c r="BM18" i="10"/>
  <c r="BM60" i="11"/>
  <c r="BM22" i="11"/>
  <c r="BM26" i="12"/>
  <c r="BM43" i="9"/>
  <c r="BM18" i="9"/>
  <c r="BM18" i="11"/>
  <c r="BM22" i="10"/>
  <c r="BM22" i="3"/>
  <c r="BM18" i="4"/>
  <c r="BM14" i="5"/>
  <c r="BM53" i="5"/>
  <c r="BM46" i="6"/>
  <c r="BM41" i="15"/>
  <c r="BM42" i="8"/>
  <c r="BM46" i="5"/>
  <c r="BM41" i="6"/>
  <c r="BM36" i="15"/>
  <c r="BM37" i="8"/>
  <c r="BM39" i="11"/>
  <c r="BM33" i="6"/>
  <c r="BM35" i="12"/>
  <c r="BM24" i="3"/>
  <c r="BM44" i="5"/>
  <c r="BM10" i="12"/>
  <c r="BM16" i="3"/>
  <c r="BM28" i="5"/>
  <c r="BM28" i="9"/>
  <c r="BM10" i="2"/>
  <c r="BM20" i="5"/>
  <c r="BM45" i="8"/>
  <c r="BM8" i="9"/>
  <c r="BM45" i="15"/>
  <c r="BM52" i="6"/>
  <c r="BM13" i="6"/>
  <c r="BM17" i="5"/>
  <c r="BM21" i="4"/>
  <c r="BM25" i="3"/>
  <c r="BM27" i="10"/>
  <c r="BM24" i="11"/>
  <c r="BM39" i="9"/>
  <c r="BM33" i="8"/>
  <c r="BM32" i="15"/>
  <c r="BM37" i="6"/>
  <c r="BM42" i="5"/>
  <c r="BM48" i="4"/>
  <c r="BM10" i="4"/>
  <c r="BM15" i="3"/>
  <c r="BM14" i="10"/>
  <c r="BM17" i="11"/>
  <c r="BM38" i="9"/>
  <c r="BM29" i="11"/>
  <c r="BM31" i="3"/>
  <c r="BM22" i="5"/>
  <c r="BM14" i="15"/>
  <c r="BM14" i="9"/>
  <c r="BM53" i="6"/>
  <c r="BM10" i="9"/>
  <c r="BM35" i="10"/>
  <c r="BM28" i="15"/>
  <c r="BM49" i="11"/>
  <c r="BM51" i="3"/>
  <c r="BM38" i="6"/>
  <c r="BM12" i="11"/>
  <c r="BM38" i="3"/>
  <c r="BM24" i="6"/>
  <c r="BM25" i="12"/>
  <c r="BM28" i="3"/>
  <c r="BM12" i="6"/>
  <c r="BM42" i="9"/>
  <c r="BM36" i="8"/>
  <c r="BM34" i="15"/>
  <c r="BM40" i="6"/>
  <c r="BM45" i="5"/>
  <c r="BM52" i="4"/>
  <c r="BM13" i="4"/>
  <c r="BM17" i="3"/>
  <c r="BM16" i="10"/>
  <c r="BM15" i="11"/>
  <c r="BM26" i="9"/>
  <c r="BM21" i="8"/>
  <c r="BM23" i="15"/>
  <c r="BM27" i="6"/>
  <c r="BM32" i="5"/>
  <c r="BM37" i="4"/>
  <c r="BM42" i="3"/>
  <c r="BM8" i="2"/>
  <c r="BM112" i="11"/>
  <c r="BM8" i="11"/>
  <c r="BM24" i="9"/>
  <c r="BM13" i="10"/>
  <c r="BM53" i="3"/>
  <c r="BM41" i="5"/>
  <c r="BM31" i="15"/>
  <c r="BM36" i="5"/>
  <c r="BM26" i="15"/>
  <c r="BM47" i="9"/>
  <c r="BM46" i="3"/>
  <c r="BM30" i="8"/>
  <c r="BM11" i="10"/>
  <c r="BM31" i="4"/>
  <c r="BM33" i="15"/>
  <c r="BM52" i="11"/>
  <c r="BM22" i="4"/>
  <c r="BM20" i="15"/>
  <c r="BM26" i="11"/>
  <c r="BM14" i="4"/>
  <c r="BM51" i="6"/>
  <c r="BM30" i="9"/>
  <c r="BM24" i="8"/>
  <c r="BM25" i="15"/>
  <c r="BM29" i="6"/>
  <c r="BM34" i="5"/>
  <c r="BM40" i="4"/>
  <c r="BM45" i="3"/>
  <c r="BM16" i="2"/>
  <c r="BM62" i="11"/>
  <c r="BM32" i="12"/>
  <c r="BM15" i="9"/>
  <c r="BM12" i="8"/>
  <c r="BM15" i="15"/>
  <c r="BM19" i="6"/>
  <c r="BM23" i="5"/>
  <c r="BM27" i="4"/>
  <c r="BM32" i="3"/>
  <c r="BM34" i="10"/>
  <c r="BM53" i="11"/>
  <c r="BM22" i="12"/>
  <c r="BM13" i="12"/>
  <c r="BM33" i="10"/>
  <c r="BM26" i="4"/>
  <c r="BM18" i="6"/>
  <c r="BM11" i="8"/>
  <c r="BM14" i="6"/>
  <c r="BM46" i="15"/>
  <c r="BM12" i="5"/>
  <c r="BM9" i="12"/>
  <c r="BM38" i="10"/>
  <c r="BM16" i="5"/>
  <c r="BM35" i="8"/>
  <c r="BM28" i="10"/>
  <c r="BM51" i="4"/>
  <c r="BM17" i="8"/>
  <c r="BM17" i="10"/>
  <c r="BM38" i="4"/>
  <c r="BM44" i="15"/>
  <c r="BM17" i="9"/>
  <c r="BM14" i="8"/>
  <c r="BM17" i="15"/>
  <c r="BM21" i="6"/>
  <c r="BM25" i="5"/>
  <c r="BM29" i="4"/>
  <c r="BM34" i="3"/>
  <c r="BM36" i="10"/>
  <c r="BM51" i="11"/>
  <c r="BM20" i="12"/>
  <c r="BM43" i="8"/>
  <c r="BM42" i="15"/>
  <c r="BM48" i="6"/>
  <c r="BM10" i="6"/>
  <c r="BM15" i="5"/>
  <c r="BM19" i="4"/>
  <c r="BM23" i="3"/>
  <c r="BM24" i="10"/>
  <c r="BM28" i="11"/>
  <c r="BM11" i="12"/>
  <c r="BM10" i="11"/>
  <c r="BM14" i="3"/>
  <c r="BM46" i="4"/>
  <c r="BM36" i="6"/>
  <c r="BM32" i="8"/>
  <c r="BM31" i="6"/>
  <c r="BM26" i="8"/>
  <c r="C55" i="3"/>
  <c r="C55" i="4"/>
  <c r="C55" i="5"/>
  <c r="C55" i="6"/>
  <c r="AT1" i="2" l="1"/>
  <c r="AU1" i="2" s="1"/>
  <c r="AV1" i="2" s="1"/>
  <c r="AW1" i="2" s="1"/>
  <c r="AX1" i="2" s="1"/>
  <c r="AY1" i="2" s="1"/>
  <c r="AZ1" i="2" s="1"/>
  <c r="BA1" i="2" s="1"/>
  <c r="BB1" i="2" s="1"/>
  <c r="BC1" i="2" s="1"/>
  <c r="BD1" i="2" s="1"/>
  <c r="BE1" i="2" s="1"/>
  <c r="BF1" i="2" s="1"/>
  <c r="AS1" i="3"/>
  <c r="AT1" i="3" s="1"/>
  <c r="AU1" i="3" s="1"/>
  <c r="AV1" i="3" s="1"/>
  <c r="AW1" i="3" s="1"/>
  <c r="AX1" i="3" s="1"/>
  <c r="AY1" i="3" s="1"/>
  <c r="AZ1" i="3" s="1"/>
  <c r="BA1" i="3" s="1"/>
  <c r="BB1" i="3" s="1"/>
  <c r="BC1" i="3" s="1"/>
  <c r="BD1" i="3" s="1"/>
  <c r="BE1" i="3" s="1"/>
  <c r="AS1" i="4"/>
  <c r="AT1" i="4" s="1"/>
  <c r="AU1" i="4" s="1"/>
  <c r="AV1" i="4" s="1"/>
  <c r="AW1" i="4" s="1"/>
  <c r="AX1" i="4" s="1"/>
  <c r="AY1" i="4" s="1"/>
  <c r="AZ1" i="4" s="1"/>
  <c r="BA1" i="4" s="1"/>
  <c r="BB1" i="4" s="1"/>
  <c r="BC1" i="4" s="1"/>
  <c r="BD1" i="4" s="1"/>
  <c r="BE1" i="4" s="1"/>
  <c r="AS1" i="5"/>
  <c r="AT1" i="5" s="1"/>
  <c r="AU1" i="5" s="1"/>
  <c r="AV1" i="5" s="1"/>
  <c r="AW1" i="5" s="1"/>
  <c r="AX1" i="5" s="1"/>
  <c r="AY1" i="5" s="1"/>
  <c r="AZ1" i="5" s="1"/>
  <c r="BA1" i="5" s="1"/>
  <c r="BB1" i="5" s="1"/>
  <c r="BC1" i="5" s="1"/>
  <c r="BD1" i="5" s="1"/>
  <c r="BE1" i="5" s="1"/>
  <c r="AS1" i="6"/>
  <c r="AT1" i="6" s="1"/>
  <c r="AU1" i="6" s="1"/>
  <c r="AV1" i="6" s="1"/>
  <c r="AW1" i="6" s="1"/>
  <c r="AX1" i="6" s="1"/>
  <c r="AY1" i="6" s="1"/>
  <c r="AZ1" i="6" s="1"/>
  <c r="BA1" i="6" s="1"/>
  <c r="BB1" i="6" s="1"/>
  <c r="BC1" i="6" s="1"/>
  <c r="BD1" i="6" s="1"/>
  <c r="BE1" i="6" s="1"/>
  <c r="AS1" i="15"/>
  <c r="AT1" i="15" s="1"/>
  <c r="AU1" i="15" s="1"/>
  <c r="AV1" i="15" s="1"/>
  <c r="AW1" i="15" s="1"/>
  <c r="AX1" i="15" s="1"/>
  <c r="AY1" i="15" s="1"/>
  <c r="AZ1" i="15" s="1"/>
  <c r="BA1" i="15" s="1"/>
  <c r="BB1" i="15" s="1"/>
  <c r="BC1" i="15" s="1"/>
  <c r="BD1" i="15" s="1"/>
  <c r="BE1" i="15" s="1"/>
  <c r="AS1" i="8"/>
  <c r="AT1" i="8" s="1"/>
  <c r="AU1" i="8" s="1"/>
  <c r="AV1" i="8" s="1"/>
  <c r="AW1" i="8" s="1"/>
  <c r="AX1" i="8" s="1"/>
  <c r="AY1" i="8" s="1"/>
  <c r="AZ1" i="8" s="1"/>
  <c r="BA1" i="8" s="1"/>
  <c r="BB1" i="8" s="1"/>
  <c r="BC1" i="8" s="1"/>
  <c r="BD1" i="8" s="1"/>
  <c r="BE1" i="8" s="1"/>
  <c r="AS1" i="9"/>
  <c r="AT1" i="9" s="1"/>
  <c r="AU1" i="9" s="1"/>
  <c r="AV1" i="9" s="1"/>
  <c r="AW1" i="9" s="1"/>
  <c r="AX1" i="9" s="1"/>
  <c r="AY1" i="9" s="1"/>
  <c r="AZ1" i="9" s="1"/>
  <c r="BA1" i="9" s="1"/>
  <c r="BB1" i="9" s="1"/>
  <c r="BC1" i="9" s="1"/>
  <c r="BD1" i="9" s="1"/>
  <c r="BE1" i="9" s="1"/>
  <c r="AS1" i="10"/>
  <c r="AT1" i="10" s="1"/>
  <c r="AU1" i="10" s="1"/>
  <c r="AV1" i="10" s="1"/>
  <c r="AW1" i="10" s="1"/>
  <c r="AX1" i="10" s="1"/>
  <c r="AY1" i="10" s="1"/>
  <c r="AZ1" i="10" s="1"/>
  <c r="BA1" i="10" s="1"/>
  <c r="BB1" i="10" s="1"/>
  <c r="BC1" i="10" s="1"/>
  <c r="BD1" i="10" s="1"/>
  <c r="BE1" i="10" s="1"/>
  <c r="AT1" i="11" l="1"/>
  <c r="AU1" i="11" s="1"/>
  <c r="AV1" i="11" s="1"/>
  <c r="AW1" i="11" s="1"/>
  <c r="AX1" i="11" s="1"/>
  <c r="AY1" i="11" s="1"/>
  <c r="AZ1" i="11" s="1"/>
  <c r="BA1" i="11" s="1"/>
  <c r="BB1" i="11" s="1"/>
  <c r="BC1" i="11" s="1"/>
  <c r="BD1" i="11" s="1"/>
  <c r="BE1" i="11" s="1"/>
  <c r="AR1" i="12"/>
  <c r="AS1" i="12" s="1"/>
  <c r="AT1" i="12" s="1"/>
  <c r="AU1" i="12" s="1"/>
  <c r="AV1" i="12" s="1"/>
  <c r="AW1" i="12" s="1"/>
  <c r="AX1" i="12" s="1"/>
  <c r="AY1" i="12" s="1"/>
  <c r="AZ1" i="12" s="1"/>
  <c r="BA1" i="12" s="1"/>
  <c r="BB1" i="12" s="1"/>
  <c r="BC1" i="12" s="1"/>
  <c r="D7" i="5" l="1"/>
  <c r="D64" i="5" s="1"/>
  <c r="R4" i="13" s="1"/>
  <c r="D7" i="4"/>
  <c r="D64" i="4" s="1"/>
  <c r="R5" i="13" s="1"/>
  <c r="D7" i="3"/>
  <c r="D64" i="3" s="1"/>
  <c r="R6" i="13" s="1"/>
  <c r="D7" i="6"/>
  <c r="D64" i="6" s="1"/>
  <c r="R3" i="13" s="1"/>
  <c r="D7" i="15"/>
  <c r="D59" i="15" s="1"/>
  <c r="R2" i="13" s="1"/>
  <c r="D5" i="10"/>
  <c r="D51" i="10" s="1"/>
  <c r="P4" i="13" s="1"/>
  <c r="D5" i="11"/>
  <c r="D120" i="11" s="1"/>
  <c r="P3" i="13" s="1"/>
  <c r="D5" i="9" l="1"/>
  <c r="D57" i="9" s="1"/>
  <c r="P5" i="13" s="1"/>
  <c r="F6" i="2"/>
  <c r="F44" i="2" s="1"/>
  <c r="R7" i="13" s="1"/>
  <c r="D5" i="8"/>
  <c r="D53" i="8" s="1"/>
  <c r="P6" i="13" s="1"/>
  <c r="C4" i="8"/>
  <c r="C6" i="8"/>
  <c r="C6" i="15"/>
  <c r="C8" i="15"/>
  <c r="D7" i="2"/>
  <c r="D5" i="2"/>
  <c r="C8" i="3"/>
  <c r="C6" i="3"/>
  <c r="C8" i="4"/>
  <c r="C6" i="4"/>
  <c r="C8" i="5"/>
  <c r="C6" i="5"/>
  <c r="C8" i="6"/>
  <c r="C6" i="6"/>
  <c r="C6" i="9"/>
  <c r="C4" i="9"/>
  <c r="C6" i="10"/>
  <c r="C4" i="10"/>
  <c r="C6" i="11"/>
  <c r="C4" i="11"/>
  <c r="C6" i="12"/>
  <c r="C4" i="12"/>
  <c r="B3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VINTERA Martin (ESTAT-EXT)</author>
  </authors>
  <commentList>
    <comment ref="E13" authorId="0" shapeId="0" xr:uid="{00000000-0006-0000-0000-000001000000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  <comment ref="F15" authorId="0" shapeId="0" xr:uid="{A0258C92-B010-4656-8BFB-08156A15B8EC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</commentList>
</comments>
</file>

<file path=xl/sharedStrings.xml><?xml version="1.0" encoding="utf-8"?>
<sst xmlns="http://schemas.openxmlformats.org/spreadsheetml/2006/main" count="3323" uniqueCount="1150">
  <si>
    <t xml:space="preserve"> Reporting of Government Deficits and Debt Levels</t>
  </si>
  <si>
    <t>Table 4: Provision of other data in accordance with the statements contained in the Council minutes of 22/11/1993.</t>
  </si>
  <si>
    <t>Year</t>
  </si>
  <si>
    <t>codes</t>
  </si>
  <si>
    <t>(1)</t>
  </si>
  <si>
    <t xml:space="preserve">General government </t>
  </si>
  <si>
    <t>S.13</t>
  </si>
  <si>
    <t xml:space="preserve"> - Central government </t>
  </si>
  <si>
    <t>S.1311</t>
  </si>
  <si>
    <t xml:space="preserve"> - State government </t>
  </si>
  <si>
    <t>S.1312</t>
  </si>
  <si>
    <t xml:space="preserve"> - Local government </t>
  </si>
  <si>
    <t>S.1313</t>
  </si>
  <si>
    <t xml:space="preserve"> - Social security funds </t>
  </si>
  <si>
    <t>S.1314</t>
  </si>
  <si>
    <t>General government consolidated gross debt</t>
  </si>
  <si>
    <t>By category:</t>
  </si>
  <si>
    <t xml:space="preserve">Currency and deposits </t>
  </si>
  <si>
    <t>AF.2</t>
  </si>
  <si>
    <r>
      <t xml:space="preserve">    </t>
    </r>
    <r>
      <rPr>
        <sz val="12"/>
        <rFont val="Times New Roman"/>
        <family val="1"/>
      </rPr>
      <t>Short-term</t>
    </r>
  </si>
  <si>
    <r>
      <t xml:space="preserve">    </t>
    </r>
    <r>
      <rPr>
        <sz val="12"/>
        <rFont val="Times New Roman"/>
        <family val="1"/>
      </rPr>
      <t>Long-term</t>
    </r>
  </si>
  <si>
    <t>Loans</t>
  </si>
  <si>
    <t>AF.4</t>
  </si>
  <si>
    <t>AF.41</t>
  </si>
  <si>
    <t>AF.42</t>
  </si>
  <si>
    <t xml:space="preserve">Gross fixed capital formation </t>
  </si>
  <si>
    <t>Interest (consolidated)</t>
  </si>
  <si>
    <t>Gross domestic product at current market prices</t>
  </si>
  <si>
    <t>B.1*g</t>
  </si>
  <si>
    <t>(1) Please indicate status of data: estimated, half-finalized, final.</t>
  </si>
  <si>
    <t xml:space="preserve">   Loans, granted (+)</t>
  </si>
  <si>
    <t xml:space="preserve">   Loans, repayments (-)</t>
  </si>
  <si>
    <t xml:space="preserve">   Equities, acquisition (+)</t>
  </si>
  <si>
    <t xml:space="preserve">   Equities, sales (-)</t>
  </si>
  <si>
    <t xml:space="preserve">   Other financial transactions (+/-)</t>
  </si>
  <si>
    <t xml:space="preserve"> </t>
  </si>
  <si>
    <t xml:space="preserve">Loans (F.4) </t>
  </si>
  <si>
    <t xml:space="preserve">Statement </t>
  </si>
  <si>
    <t>Number</t>
  </si>
  <si>
    <t>Amount outstanding in the government debt from the financing of public undertakings</t>
  </si>
  <si>
    <t>Data:</t>
  </si>
  <si>
    <t>Institutional characteristics:</t>
  </si>
  <si>
    <t>government debt, please provide information on</t>
  </si>
  <si>
    <t>i) the extent of these differences:</t>
  </si>
  <si>
    <t>ii) the reasons for these differences:</t>
  </si>
  <si>
    <t>Gross National Income at current market prices (B.5*g)(2)</t>
  </si>
  <si>
    <t>Other accounts payable (-)</t>
  </si>
  <si>
    <t>Other accounts receivable (+)</t>
  </si>
  <si>
    <r>
      <t>Other adjustments (+/-) (</t>
    </r>
    <r>
      <rPr>
        <i/>
        <sz val="12"/>
        <rFont val="Arial"/>
        <family val="2"/>
      </rPr>
      <t>please detail</t>
    </r>
    <r>
      <rPr>
        <sz val="12"/>
        <rFont val="Arial"/>
        <family val="2"/>
      </rPr>
      <t>)</t>
    </r>
  </si>
  <si>
    <t>Working balance in state government accounts</t>
  </si>
  <si>
    <t>Working balance in local government accounts</t>
  </si>
  <si>
    <t>Working balance in social security accounts</t>
  </si>
  <si>
    <t xml:space="preserve">   Loans (+/-)</t>
  </si>
  <si>
    <t xml:space="preserve">   Equities (+/-)</t>
  </si>
  <si>
    <t>D.41 (uses)</t>
  </si>
  <si>
    <t xml:space="preserve">   Increase (+)</t>
  </si>
  <si>
    <t xml:space="preserve">   Reduction (-)</t>
  </si>
  <si>
    <t>and the consolidation of debt (central government)</t>
  </si>
  <si>
    <t>and the consolidation of debt (social security funds)</t>
  </si>
  <si>
    <t>and the consolidation of debt (local government)</t>
  </si>
  <si>
    <t>and the consolidation of debt (state government)</t>
  </si>
  <si>
    <t>Currency and deposits (F.2)</t>
  </si>
  <si>
    <t>General government expenditure on:</t>
  </si>
  <si>
    <t>Other statistical discrepancies (+/-)</t>
  </si>
  <si>
    <t>Statistical discrepancies</t>
  </si>
  <si>
    <t>Working balance in central government accounts</t>
  </si>
  <si>
    <t>Issuances above(-)/below(+) nominal value</t>
  </si>
  <si>
    <t>(2) Data to be provided in particular when GNI is substantially greater than GDP.</t>
  </si>
  <si>
    <t>Data are in ...(millions of units of national currency)</t>
  </si>
  <si>
    <t xml:space="preserve">   Detail 1</t>
  </si>
  <si>
    <t xml:space="preserve">   Detail 2</t>
  </si>
  <si>
    <t xml:space="preserve">   Detail 3</t>
  </si>
  <si>
    <t>Difference between capital and financial accounts (B.9-B.9f)</t>
  </si>
  <si>
    <t>Working balance (+/-) of entities not part of central government</t>
  </si>
  <si>
    <t>Working balance (+/-) of entities not part of state government</t>
  </si>
  <si>
    <t>Working balance (+/-) of entities not part of local government</t>
  </si>
  <si>
    <t>Working balance (+/-) of entities not part of social security funds</t>
  </si>
  <si>
    <t xml:space="preserve">       Increase (+)</t>
  </si>
  <si>
    <t xml:space="preserve">       Reduction (-)</t>
  </si>
  <si>
    <t xml:space="preserve">The information is to be provided in the cover page only </t>
  </si>
  <si>
    <t>Basis of the working balance</t>
  </si>
  <si>
    <t xml:space="preserve">  Long-term loans (F.42)</t>
  </si>
  <si>
    <t xml:space="preserve">        Increase (+)</t>
  </si>
  <si>
    <t xml:space="preserve">        Reduction (-)</t>
  </si>
  <si>
    <t xml:space="preserve">      Increase (+)</t>
  </si>
  <si>
    <t xml:space="preserve">      Reduction (-)</t>
  </si>
  <si>
    <t xml:space="preserve">  Short term loans (F.41), net </t>
  </si>
  <si>
    <t>(1) Please indicate accounting basis of the working balance: cash, accrual, mixed, other.</t>
  </si>
  <si>
    <t>and the Statements contained in the Council minutes of 22/11/1993</t>
  </si>
  <si>
    <t>Financial transactions included in the working balance</t>
  </si>
  <si>
    <t>Note: Member States can adapt tables 2A, B, C and D to their national specificity according to the established practice</t>
  </si>
  <si>
    <r>
      <t xml:space="preserve">Financial transactions </t>
    </r>
    <r>
      <rPr>
        <sz val="12"/>
        <rFont val="Arial"/>
        <family val="2"/>
      </rPr>
      <t>included in the working balance</t>
    </r>
  </si>
  <si>
    <r>
      <t xml:space="preserve">Net acquisition (+) of financial assets </t>
    </r>
    <r>
      <rPr>
        <b/>
        <vertAlign val="superscript"/>
        <sz val="11"/>
        <rFont val="Arial"/>
        <family val="2"/>
      </rPr>
      <t>(2)</t>
    </r>
  </si>
  <si>
    <r>
      <t xml:space="preserve">   Portfolio investments, net</t>
    </r>
    <r>
      <rPr>
        <vertAlign val="superscript"/>
        <sz val="11"/>
        <rFont val="Arial"/>
        <family val="2"/>
      </rPr>
      <t>(2)</t>
    </r>
  </si>
  <si>
    <r>
      <t>Appreciation(+)/depreciation(-)</t>
    </r>
    <r>
      <rPr>
        <vertAlign val="superscript"/>
        <sz val="11"/>
        <rFont val="Arial"/>
        <family val="2"/>
      </rPr>
      <t xml:space="preserve">(3) </t>
    </r>
    <r>
      <rPr>
        <sz val="11"/>
        <rFont val="Arial"/>
        <family val="2"/>
      </rPr>
      <t xml:space="preserve">of foreign-currency debt </t>
    </r>
    <r>
      <rPr>
        <vertAlign val="superscript"/>
        <sz val="11"/>
        <rFont val="Arial"/>
        <family val="2"/>
      </rPr>
      <t>(5)</t>
    </r>
  </si>
  <si>
    <t>(1) A positive entry in this row means that nominal debt increases, a negative entry that nominal debt decreases.</t>
  </si>
  <si>
    <t>(2) Consolidated within general government.</t>
  </si>
  <si>
    <r>
      <t xml:space="preserve">Change in general government (S.13) consolidated gross debt </t>
    </r>
    <r>
      <rPr>
        <b/>
        <vertAlign val="superscript"/>
        <sz val="11"/>
        <rFont val="Arial"/>
        <family val="2"/>
      </rPr>
      <t xml:space="preserve">(1, 2) </t>
    </r>
  </si>
  <si>
    <t>(2) Consolidated within central government.</t>
  </si>
  <si>
    <r>
      <t xml:space="preserve">Change in central government (S.1311) consolidated gross debt </t>
    </r>
    <r>
      <rPr>
        <vertAlign val="superscript"/>
        <sz val="11"/>
        <rFont val="Arial"/>
        <family val="2"/>
      </rPr>
      <t>(1, 2)</t>
    </r>
  </si>
  <si>
    <r>
      <t xml:space="preserve">  Central government gross debt (level) (b) </t>
    </r>
    <r>
      <rPr>
        <vertAlign val="superscript"/>
        <sz val="8.25"/>
        <rFont val="Arial"/>
        <family val="2"/>
      </rPr>
      <t>(2, 5)</t>
    </r>
  </si>
  <si>
    <t>(2) Consolidated within state government.</t>
  </si>
  <si>
    <r>
      <t xml:space="preserve">Change in state government (S.1312) consolidated gross debt </t>
    </r>
    <r>
      <rPr>
        <vertAlign val="superscript"/>
        <sz val="11"/>
        <rFont val="Arial"/>
        <family val="2"/>
      </rPr>
      <t>(1, 2)</t>
    </r>
  </si>
  <si>
    <r>
      <t xml:space="preserve">State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</si>
  <si>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Central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</si>
  <si>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State government gross debt (level) (b) </t>
    </r>
    <r>
      <rPr>
        <vertAlign val="superscript"/>
        <sz val="8.25"/>
        <rFont val="Arial"/>
        <family val="2"/>
      </rPr>
      <t>(2, 5)</t>
    </r>
  </si>
  <si>
    <r>
      <t xml:space="preserve">  State government holdings of other subsectors debt (level) (c) </t>
    </r>
    <r>
      <rPr>
        <vertAlign val="superscript"/>
        <sz val="8.25"/>
        <rFont val="Arial"/>
        <family val="2"/>
      </rPr>
      <t>( 5)</t>
    </r>
  </si>
  <si>
    <r>
      <t xml:space="preserve">  Central government holdings of other subsectors debt (level)  ( c) </t>
    </r>
    <r>
      <rPr>
        <vertAlign val="superscript"/>
        <sz val="8.25"/>
        <rFont val="Arial"/>
        <family val="2"/>
      </rPr>
      <t>(5)</t>
    </r>
  </si>
  <si>
    <t>(2) Consolidated within local government.</t>
  </si>
  <si>
    <r>
      <t xml:space="preserve">Change in local government (S.1313) consolidated gross debt </t>
    </r>
    <r>
      <rPr>
        <vertAlign val="superscript"/>
        <sz val="11"/>
        <rFont val="Arial"/>
        <family val="2"/>
      </rPr>
      <t>(1, 2)</t>
    </r>
  </si>
  <si>
    <r>
      <t xml:space="preserve">Local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</si>
  <si>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Local government gross debt (level) (b) </t>
    </r>
    <r>
      <rPr>
        <vertAlign val="superscript"/>
        <sz val="5.5"/>
        <rFont val="Arial"/>
        <family val="2"/>
      </rPr>
      <t>(2, 5)</t>
    </r>
  </si>
  <si>
    <r>
      <t xml:space="preserve">  Local government holdings of other subsectors debt (level) (c)</t>
    </r>
    <r>
      <rPr>
        <vertAlign val="superscript"/>
        <sz val="5.5"/>
        <rFont val="Arial"/>
        <family val="2"/>
      </rPr>
      <t>(5)</t>
    </r>
  </si>
  <si>
    <t>(2) Consolidated within social security.</t>
  </si>
  <si>
    <r>
      <t xml:space="preserve">Change in social security (S.1314) consolidated gross debt </t>
    </r>
    <r>
      <rPr>
        <vertAlign val="superscript"/>
        <sz val="11"/>
        <rFont val="Arial"/>
        <family val="2"/>
      </rPr>
      <t>(1, 2)</t>
    </r>
  </si>
  <si>
    <r>
      <t xml:space="preserve">Social security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</si>
  <si>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Social security gross debt (level) (b)</t>
    </r>
    <r>
      <rPr>
        <vertAlign val="superscript"/>
        <sz val="8.25"/>
        <rFont val="Arial"/>
        <family val="2"/>
      </rPr>
      <t>(2, 5)</t>
    </r>
  </si>
  <si>
    <r>
      <t xml:space="preserve">  Social security holdings of other subsectors debt (level) (c)</t>
    </r>
    <r>
      <rPr>
        <vertAlign val="superscript"/>
        <sz val="5.5"/>
        <rFont val="Arial"/>
        <family val="2"/>
      </rPr>
      <t>(5)</t>
    </r>
  </si>
  <si>
    <t>Non-financial transactions not included in the working balance</t>
  </si>
  <si>
    <t>COVERAGE</t>
  </si>
  <si>
    <t>VERTICAL CHECKS</t>
  </si>
  <si>
    <t>T1.B9.S13=T1.B9.S1311+T1.B9.S1312+T1.B9.S1313+T1.B9.S1314</t>
  </si>
  <si>
    <t>T1.AF4.S13=T1.AF41.S13+T1.AF42.S13</t>
  </si>
  <si>
    <t>DATES</t>
  </si>
  <si>
    <t>T2.FT.S1311=T2.F4ACQ.S1311+T2.F4DIS.S1311+T2.F5ACQ.S1311+T2.F5DIS.S1311+T2.OFT.S1311</t>
  </si>
  <si>
    <t>T2.OA.S1311=T2.OA1.S1311+T2.OA2.S1311+T2.OA3.S1311+T2.OA4.S1311+T2.OA5.S1311</t>
  </si>
  <si>
    <t>HORIZONTAL CHECKS</t>
  </si>
  <si>
    <t>T1.B9.S1311= T2.B9.S1311</t>
  </si>
  <si>
    <t>T2.FT.S1312=T2.F4.S1312+T2.F5.S1312+T2.OFT.S1312</t>
  </si>
  <si>
    <t>T2.OA.S1312=T2.OA1.S1312+T2.OA2.S1312+T2.OA3.S1312</t>
  </si>
  <si>
    <t>T1.B9.S1312= T2.B9.S1312</t>
  </si>
  <si>
    <t>T3.F4.S13=T3.F4ACQ.S13+T3.F4DIS.S13</t>
  </si>
  <si>
    <t>T3.SD.S13=T3.B9_SD.S13+T3.OSD.S13</t>
  </si>
  <si>
    <t>T1.B9.S13+T3.B9.S13=0</t>
  </si>
  <si>
    <t>T3.CHDEBT.S13= T1.DEBT.S13(t)- T1.DEBT.S13(t-1)</t>
  </si>
  <si>
    <t>T1.DEBT.S13=T3.CTDEBT.S1311+ T3.CTDEBT.S1312+ T3.CTDEBT.S1313+ T3.CTDEBT.S1314</t>
  </si>
  <si>
    <t>T3.F42.S13=T3.F42ACQ.S13+T3.F42DIS.S13</t>
  </si>
  <si>
    <t>T3.F5OP.S13=T3.F5OPACQ.S13+T3.F5OPDIS.S13</t>
  </si>
  <si>
    <t>T3.F4.S13=T3.F41.S13+T3.F42.S13</t>
  </si>
  <si>
    <t>T3.F5.S13=T3.F5PN.S13+T3.F5OP.S13</t>
  </si>
  <si>
    <t>T3.CTDEBT.S1311=T3.DEBT.S1311-T3.HOLD.S1311</t>
  </si>
  <si>
    <t>T3.CTDEBT.S1312=T3.DEBT.S1312-T3.HOLD.S1312</t>
  </si>
  <si>
    <t>T3.CTDEBT.S1313=T3.DEBT.S1313-T3.HOLD.S1313</t>
  </si>
  <si>
    <t>T3.CTDEBT.S1314=T3.DEBT.S1314-T3.HOLD.S1314</t>
  </si>
  <si>
    <t>T2.FT.S1314=T2.F4.S1314+T2.F5.S1314+T2.OFT.S1314</t>
  </si>
  <si>
    <t>T2.OA.S1314=T2.OA1.S1314+T2.OA2.S1314+T2.OA3.S1314</t>
  </si>
  <si>
    <t>T1.B9.S1314= T2.B9.S1314</t>
  </si>
  <si>
    <t>T2.FT.S1313=T2.F4.S1313+T2.F5.S1313+T2.OFT.S1313</t>
  </si>
  <si>
    <t>T2.OA.S1313=T2.OA1.S1313+T2.OA2.S1313+T2.OA3.S1313</t>
  </si>
  <si>
    <t>T1.B9.S1313= T2.B9.S1313</t>
  </si>
  <si>
    <t>T3.B9.S1314+ T3.FA.S1314+T3.ADJ.S1314+T3.SD.S1314=T3.CHDEBT.S1314</t>
  </si>
  <si>
    <t>T3.F4.S1314=T3.F41.S1314+T3.F42.S1314</t>
  </si>
  <si>
    <t>T3.F4.S1314=T3.F4ACQ.S1314+T3.F4DIS.S1314</t>
  </si>
  <si>
    <t>T3.F42.S1314=T3.F42ACQ.S1314+T3.F42DIS.S1314</t>
  </si>
  <si>
    <t>T3.F5.S1314=T3.F5PN.S1314+T3.F5OP.S1314</t>
  </si>
  <si>
    <t>T3.F5OP.S1314=T3.F5OPACQ.S1314+T3.F5OPDIS.S1314</t>
  </si>
  <si>
    <t>T3.SD.S1314=T3.B9_SD.S1314+T3.OSD.S1314</t>
  </si>
  <si>
    <t>T1.B9.S1314+T3.B9.S1314=0</t>
  </si>
  <si>
    <t>T3.B9.S1313+ T3.FA.S1313+T3.ADJ.S1313+T3.SD.S1313=T3.CHDEBT.S1313</t>
  </si>
  <si>
    <t>T3.F4.S1313=T3.F41.S1313+T3.F42.S1313</t>
  </si>
  <si>
    <t>T3.F4.S1313=T3.F4ACQ.S1313+T3.F4DIS.S1313</t>
  </si>
  <si>
    <t>T3.F42.S1313=T3.F42ACQ.S1313+T3.F42DIS.S1313</t>
  </si>
  <si>
    <t>T3.F5.S1313=T3.F5PN.S1313+T3.F5OP.S1313</t>
  </si>
  <si>
    <t>T3.F5OP.S1313=T3.F5OPACQ.S1313+T3.F5OPDIS.S1313</t>
  </si>
  <si>
    <t>T3.SD.S1313=T3.B9_SD.S1313+T3.OSD.S1313</t>
  </si>
  <si>
    <t>T1.B9.S1313+T3.B9.S1313=0</t>
  </si>
  <si>
    <t>T3.B9.S1312+ T3.FA.S1312+T3.ADJ.S1312+T3.SD.S1312=T3.CHDEBT.S1312</t>
  </si>
  <si>
    <t>T3.F4.S1312=T3.F41.S1312+T3.F42.S1312</t>
  </si>
  <si>
    <t>T3.F4.S1312=T3.F4ACQ.S1312+T3.F4DIS.S1312</t>
  </si>
  <si>
    <t>T3.F42.S1312=T3.F42ACQ.S1312+T3.F42DIS.S1312</t>
  </si>
  <si>
    <t>T3.F5.S1312=T3.F5PN.S1312+T3.F5OP.S1312</t>
  </si>
  <si>
    <t>T3.F5OP.S1312=T3.F5OPACQ.S1312+T3.F5OPDIS.S1312</t>
  </si>
  <si>
    <t>T3.SD.S1312=T3.B9_SD.S1312+T3.OSD.S1312</t>
  </si>
  <si>
    <t>T1.B9.S1312+T3.B9.S1312=0</t>
  </si>
  <si>
    <t>T3.B9.S1311+ T3.FA.S1311+T3.ADJ.S1311+T3.SD.S1311=T3.CHDEBT.S1311</t>
  </si>
  <si>
    <t>T3.F4.S1311=T3.F41.S1311+T3.F42.S1311</t>
  </si>
  <si>
    <t>T3.F4.S1311=T3.F4ACQ.S1311+T3.F4DIS.S1311</t>
  </si>
  <si>
    <t>T3.F42.S1311=T3.F42ACQ.S1311+T3.F42DIS.S1311</t>
  </si>
  <si>
    <t>T3.F5.S1311=T3.F5PN.S1311+T3.F5OP.S1311</t>
  </si>
  <si>
    <t>T3.F5OP.S1311=T3.F5OPACQ.S1311+T3.F5OPDIS.S1311</t>
  </si>
  <si>
    <t>T3.SD.S1311=T3.B9_SD.S1311+T3.OSD.S1311</t>
  </si>
  <si>
    <t>T1.B9.S1311+T3.B9.S1311=0</t>
  </si>
  <si>
    <r>
      <t>Adjustments</t>
    </r>
    <r>
      <rPr>
        <b/>
        <vertAlign val="superscript"/>
        <sz val="8.25"/>
        <rFont val="Arial"/>
        <family val="2"/>
      </rPr>
      <t xml:space="preserve"> (2)</t>
    </r>
  </si>
  <si>
    <t>T1.B9.S13</t>
  </si>
  <si>
    <t>T1.B9.S1311</t>
  </si>
  <si>
    <t>T1.B9.S1312</t>
  </si>
  <si>
    <t>T1.B9.S1313</t>
  </si>
  <si>
    <t>T1.B9.S1314</t>
  </si>
  <si>
    <t>T1.DEBT.S13</t>
  </si>
  <si>
    <t>T1.AF2.S13</t>
  </si>
  <si>
    <t>T1.AF4.S13</t>
  </si>
  <si>
    <t>T1.AF41.S13</t>
  </si>
  <si>
    <t>T1.AF42.S13</t>
  </si>
  <si>
    <t>T1.P51.S13</t>
  </si>
  <si>
    <t>T1.GDP.S1</t>
  </si>
  <si>
    <t>T2.WB.S1311</t>
  </si>
  <si>
    <t>T2.FT.S1311</t>
  </si>
  <si>
    <t>T2.F4ACQ.S1311</t>
  </si>
  <si>
    <t>T2.F4DIS.S1311</t>
  </si>
  <si>
    <t>T2.F5ACQ.S1311</t>
  </si>
  <si>
    <t>T2.F5DIS.S1311</t>
  </si>
  <si>
    <t>T2.OFT.S1311</t>
  </si>
  <si>
    <t>T2.OFTDL.S1311</t>
  </si>
  <si>
    <t>T2.OFT1.S1311</t>
  </si>
  <si>
    <t>T2.OFT2.S1311</t>
  </si>
  <si>
    <t>T2.ONFT.S1311</t>
  </si>
  <si>
    <t>T2.ONFT1.S1311</t>
  </si>
  <si>
    <t>T2.ONFT2.S1311</t>
  </si>
  <si>
    <t>T2.D41DIF.S1311</t>
  </si>
  <si>
    <t>T2.B9_OWB.S1311</t>
  </si>
  <si>
    <t>T2.B9_OB.S1311</t>
  </si>
  <si>
    <t>T2.B9_OB1.S1311</t>
  </si>
  <si>
    <t>T2.B9_OB2.S1311</t>
  </si>
  <si>
    <t>T2.OA.S1311</t>
  </si>
  <si>
    <t>T2.OA1.S1311</t>
  </si>
  <si>
    <t>T2.OA2.S1311</t>
  </si>
  <si>
    <t>T2.OA3.S1311</t>
  </si>
  <si>
    <t>T2.OA4.S1311</t>
  </si>
  <si>
    <t>T2.OA5.S1311</t>
  </si>
  <si>
    <t>T2.B9.S1311</t>
  </si>
  <si>
    <t>T2.WB.S1312</t>
  </si>
  <si>
    <t>T2.FT.S1312</t>
  </si>
  <si>
    <t>T2.F4.S1312</t>
  </si>
  <si>
    <t>T2.F5.S1312</t>
  </si>
  <si>
    <t>T2.OFT.S1312</t>
  </si>
  <si>
    <t>T2.OFTDL.S1312</t>
  </si>
  <si>
    <t>T2.OFT1.S1312</t>
  </si>
  <si>
    <t>T2.OFT2.S1312</t>
  </si>
  <si>
    <t>T2.ONFT.S1312</t>
  </si>
  <si>
    <t>T2.ONFT1.S1312</t>
  </si>
  <si>
    <t>T2.ONFT2.S1312</t>
  </si>
  <si>
    <t>T2.D41DIF.S1312</t>
  </si>
  <si>
    <t>T2.B9_OWB.S1312</t>
  </si>
  <si>
    <t>T2.B9_OB.S1312</t>
  </si>
  <si>
    <t>T2.B9_OB1.S1312</t>
  </si>
  <si>
    <t>T2.B9_OB2.S1312</t>
  </si>
  <si>
    <t>T2.OA.S1312</t>
  </si>
  <si>
    <t>T2.OA1.S1312</t>
  </si>
  <si>
    <t>T2.OA2.S1312</t>
  </si>
  <si>
    <t>T2.OA3.S1312</t>
  </si>
  <si>
    <t>T2.B9.S1312</t>
  </si>
  <si>
    <t>T2.WB.S1313</t>
  </si>
  <si>
    <t>T2.FT.S1313</t>
  </si>
  <si>
    <t>T2.F4.S1313</t>
  </si>
  <si>
    <t>T2.F5.S1313</t>
  </si>
  <si>
    <t>T2.OFT.S1313</t>
  </si>
  <si>
    <t>T2.OFTDL.S1313</t>
  </si>
  <si>
    <t>T2.OFT1.S1313</t>
  </si>
  <si>
    <t>T2.OFT2.S1313</t>
  </si>
  <si>
    <t>T2.ONFT.S1313</t>
  </si>
  <si>
    <t>T2.ONFT1.S1313</t>
  </si>
  <si>
    <t>T2.ONFT2.S1313</t>
  </si>
  <si>
    <t>T2.D41DIF.S1313</t>
  </si>
  <si>
    <t>T2.B9_OWB.S1313</t>
  </si>
  <si>
    <t>T2.B9_OB.S1313</t>
  </si>
  <si>
    <t>T2.B9_OB1.S1313</t>
  </si>
  <si>
    <t>T2.B9_OB2.S1313</t>
  </si>
  <si>
    <t>T2.OA.S1313</t>
  </si>
  <si>
    <t>T2.OA1.S1313</t>
  </si>
  <si>
    <t>T2.OA2.S1313</t>
  </si>
  <si>
    <t>T2.OA3.S1313</t>
  </si>
  <si>
    <t>T2.B9.S1313</t>
  </si>
  <si>
    <t>T2.WB.S1314</t>
  </si>
  <si>
    <t>T2.FT.S1314</t>
  </si>
  <si>
    <t>T2.F4.S1314</t>
  </si>
  <si>
    <t>T2.F5.S1314</t>
  </si>
  <si>
    <t>T2.OFT.S1314</t>
  </si>
  <si>
    <t>T2.OFTDL.S1314</t>
  </si>
  <si>
    <t>T2.OFT1.S1314</t>
  </si>
  <si>
    <t>T2.OFT2.S1314</t>
  </si>
  <si>
    <t>T2.ONFT.S1314</t>
  </si>
  <si>
    <t>T2.ONFT1.S1314</t>
  </si>
  <si>
    <t>T2.ONFT2.S1314</t>
  </si>
  <si>
    <t>T2.D41DIF.S1314</t>
  </si>
  <si>
    <t>T2.B9_OWB.S1314</t>
  </si>
  <si>
    <t>T2.B9_OB.S1314</t>
  </si>
  <si>
    <t>T2.B9_OB1.S1314</t>
  </si>
  <si>
    <t>T2.B9_OB2.S1314</t>
  </si>
  <si>
    <t>T2.OA.S1314</t>
  </si>
  <si>
    <t>T2.OA1.S1314</t>
  </si>
  <si>
    <t>T2.OA2.S1314</t>
  </si>
  <si>
    <t>T2.OA3.S1314</t>
  </si>
  <si>
    <t>T2.B9.S1314</t>
  </si>
  <si>
    <t>T3.B9.S13</t>
  </si>
  <si>
    <t>T3.FA.S13</t>
  </si>
  <si>
    <t>T3.F2.S13</t>
  </si>
  <si>
    <t>T3.F3.S13</t>
  </si>
  <si>
    <t>T3.F4.S13</t>
  </si>
  <si>
    <t>T3.F4ACQ.S13</t>
  </si>
  <si>
    <t>T3.F4DIS.S13</t>
  </si>
  <si>
    <t>T3.F41.S13</t>
  </si>
  <si>
    <t>T3.F42.S13</t>
  </si>
  <si>
    <t>T3.F42ACQ.S13</t>
  </si>
  <si>
    <t>T3.F42DIS.S13</t>
  </si>
  <si>
    <t>T3.F5.S13</t>
  </si>
  <si>
    <t>T3.F5PN.S13</t>
  </si>
  <si>
    <t>T3.F5OP.S13</t>
  </si>
  <si>
    <t>T3.F5OPACQ.S13</t>
  </si>
  <si>
    <t>T3.F5OPDIS.S13</t>
  </si>
  <si>
    <t>T3.OFA.S13</t>
  </si>
  <si>
    <t>T3.ADJ.S13</t>
  </si>
  <si>
    <t>T3.LIA.S13</t>
  </si>
  <si>
    <t>T3.OLIA.S13</t>
  </si>
  <si>
    <t>T3.ISS_A.S13</t>
  </si>
  <si>
    <t>T3.D41_A.S13</t>
  </si>
  <si>
    <t>T3.RED_A.S13</t>
  </si>
  <si>
    <t>T3.FREV_A.S13</t>
  </si>
  <si>
    <t>T3.OCVO_A.S13</t>
  </si>
  <si>
    <t>T3.SD.S13</t>
  </si>
  <si>
    <t>T3.B9_SD.S13</t>
  </si>
  <si>
    <t>T3.OSD.S13</t>
  </si>
  <si>
    <t>T3.CHDEBT.S13</t>
  </si>
  <si>
    <t>T3.B9.S1311</t>
  </si>
  <si>
    <t>T3.FA.S1311</t>
  </si>
  <si>
    <t>T3.F2.S1311</t>
  </si>
  <si>
    <t>T3.F3.S1311</t>
  </si>
  <si>
    <t>T3.F4.S1311</t>
  </si>
  <si>
    <t>T3.F4ACQ.S1311</t>
  </si>
  <si>
    <t>T3.F4DIS.S1311</t>
  </si>
  <si>
    <t>T3.F41.S1311</t>
  </si>
  <si>
    <t>T3.F42.S1311</t>
  </si>
  <si>
    <t>T3.F42ACQ.S1311</t>
  </si>
  <si>
    <t>T3.F42DIS.S1311</t>
  </si>
  <si>
    <t>T3.F5.S1311</t>
  </si>
  <si>
    <t>T3.F5PN.S1311</t>
  </si>
  <si>
    <t>T3.F5OP.S1311</t>
  </si>
  <si>
    <t>T3.F5OPACQ.S1311</t>
  </si>
  <si>
    <t>T3.F5OPDIS.S1311</t>
  </si>
  <si>
    <t>T3.ADJ.S1311</t>
  </si>
  <si>
    <t>T3.LIA.S1311</t>
  </si>
  <si>
    <t>T3.OLIA.S1311</t>
  </si>
  <si>
    <t>T3.ISS_A.S1311</t>
  </si>
  <si>
    <t>T3.D41_A.S1311</t>
  </si>
  <si>
    <t>T3.RED_A.S1311</t>
  </si>
  <si>
    <t>T3.FREV_A.S1311</t>
  </si>
  <si>
    <t>T3.OCVO_A.S1311</t>
  </si>
  <si>
    <t>T3.SD.S1311</t>
  </si>
  <si>
    <t>T3.B9_SD.S1311</t>
  </si>
  <si>
    <t>T3.OSD.S1311</t>
  </si>
  <si>
    <t>T3.CHDEBT.S1311</t>
  </si>
  <si>
    <t>T3.CTDEBT.S1311</t>
  </si>
  <si>
    <t>T3.DEBT.S1311</t>
  </si>
  <si>
    <t>T3.HOLD.S1311</t>
  </si>
  <si>
    <t>T3.B9.S1312</t>
  </si>
  <si>
    <t>T3.FA.S1312</t>
  </si>
  <si>
    <t>T3.F2.S1312</t>
  </si>
  <si>
    <t>T3.F3.S1312</t>
  </si>
  <si>
    <t>T3.F4.S1312</t>
  </si>
  <si>
    <t>T3.F4ACQ.S1312</t>
  </si>
  <si>
    <t>T3.F4DIS.S1312</t>
  </si>
  <si>
    <t>T3.F41.S1312</t>
  </si>
  <si>
    <t>T3.F42.S1312</t>
  </si>
  <si>
    <t>T3.F42ACQ.S1312</t>
  </si>
  <si>
    <t>T3.F42DIS.S1312</t>
  </si>
  <si>
    <t>T3.F5.S1312</t>
  </si>
  <si>
    <t>T3.F5PN.S1312</t>
  </si>
  <si>
    <t>T3.F5OP.S1312</t>
  </si>
  <si>
    <t>T3.F5OPACQ.S1312</t>
  </si>
  <si>
    <t>T3.F5OPDIS.S1312</t>
  </si>
  <si>
    <t>T3.OFA.S1312</t>
  </si>
  <si>
    <t>T3.ADJ.S1312</t>
  </si>
  <si>
    <t>T3.LIA.S1312</t>
  </si>
  <si>
    <t>T3.OLIA.S1312</t>
  </si>
  <si>
    <t>T3.ISS_A.S1312</t>
  </si>
  <si>
    <t>T3.D41_A.S1312</t>
  </si>
  <si>
    <t>T3.RED_A.S1312</t>
  </si>
  <si>
    <t>T3.FREV_A.S1312</t>
  </si>
  <si>
    <t>T3.OCVO_A.S1312</t>
  </si>
  <si>
    <t>T3.SD.S1312</t>
  </si>
  <si>
    <t>T3.B9_SD.S1312</t>
  </si>
  <si>
    <t>T3.OSD.S1312</t>
  </si>
  <si>
    <t>T3.CHDEBT.S1312</t>
  </si>
  <si>
    <t>T3.CTDEBT.S1312</t>
  </si>
  <si>
    <t>T3.DEBT.S1312</t>
  </si>
  <si>
    <t>T3.HOLD.S1312</t>
  </si>
  <si>
    <t>T3.B9.S1313</t>
  </si>
  <si>
    <t>T3.FA.S1313</t>
  </si>
  <si>
    <t>T3.F2.S1313</t>
  </si>
  <si>
    <t>T3.F3.S1313</t>
  </si>
  <si>
    <t>T3.F4.S1313</t>
  </si>
  <si>
    <t>T3.F4ACQ.S1313</t>
  </si>
  <si>
    <t>T3.F4DIS.S1313</t>
  </si>
  <si>
    <t>T3.F41.S1313</t>
  </si>
  <si>
    <t>T3.F42.S1313</t>
  </si>
  <si>
    <t>T3.F42ACQ.S1313</t>
  </si>
  <si>
    <t>T3.F42DIS.S1313</t>
  </si>
  <si>
    <t>T3.F5.S1313</t>
  </si>
  <si>
    <t>T3.F5PN.S1313</t>
  </si>
  <si>
    <t>T3.F5OP.S1313</t>
  </si>
  <si>
    <t>T3.F5OPACQ.S1313</t>
  </si>
  <si>
    <t>T3.F5OPDIS.S1313</t>
  </si>
  <si>
    <t>T3.OFA.S1313</t>
  </si>
  <si>
    <t>T3.ADJ.S1313</t>
  </si>
  <si>
    <t>T3.LIA.S1313</t>
  </si>
  <si>
    <t>T3.OLIA.S1313</t>
  </si>
  <si>
    <t>T3.ISS_A.S1313</t>
  </si>
  <si>
    <t>T3.D41_A.S1313</t>
  </si>
  <si>
    <t>T3.RED_A.S1313</t>
  </si>
  <si>
    <t>T3.FREV_A.S1313</t>
  </si>
  <si>
    <t>T3.OCVO_A.S1313</t>
  </si>
  <si>
    <t>T3.SD.S1313</t>
  </si>
  <si>
    <t>T3.B9_SD.S1313</t>
  </si>
  <si>
    <t>T3.OSD.S1313</t>
  </si>
  <si>
    <t>T3.CHDEBT.S1313</t>
  </si>
  <si>
    <t>T3.CTDEBT.S1313</t>
  </si>
  <si>
    <t>T3.DEBT.S1313</t>
  </si>
  <si>
    <t>T3.HOLD.S1313</t>
  </si>
  <si>
    <t>T3.B9.S1314</t>
  </si>
  <si>
    <t>T3.FA.S1314</t>
  </si>
  <si>
    <t>T3.F2.S1314</t>
  </si>
  <si>
    <t>T3.F3.S1314</t>
  </si>
  <si>
    <t>T3.F4.S1314</t>
  </si>
  <si>
    <t>T3.F4ACQ.S1314</t>
  </si>
  <si>
    <t>T3.F4DIS.S1314</t>
  </si>
  <si>
    <t>T3.F41.S1314</t>
  </si>
  <si>
    <t>T3.F42.S1314</t>
  </si>
  <si>
    <t>T3.F42ACQ.S1314</t>
  </si>
  <si>
    <t>T3.F42DIS.S1314</t>
  </si>
  <si>
    <t>T3.F5.S1314</t>
  </si>
  <si>
    <t>T3.F5PN.S1314</t>
  </si>
  <si>
    <t>T3.F5OP.S1314</t>
  </si>
  <si>
    <t>T3.F5OPACQ.S1314</t>
  </si>
  <si>
    <t>T3.F5OPDIS.S1314</t>
  </si>
  <si>
    <t>T3.OFA.S1314</t>
  </si>
  <si>
    <t>T3.ADJ.S1314</t>
  </si>
  <si>
    <t>T3.LIA.S1314</t>
  </si>
  <si>
    <t>T3.OLIA.S1314</t>
  </si>
  <si>
    <t>T3.ISS_A.S1314</t>
  </si>
  <si>
    <t>T3.D41_A.S1314</t>
  </si>
  <si>
    <t>T3.RED_A.S1314</t>
  </si>
  <si>
    <t>T3.FREV_A.S1314</t>
  </si>
  <si>
    <t>T3.OCVO_A.S1314</t>
  </si>
  <si>
    <t>T3.SD.S1314</t>
  </si>
  <si>
    <t>T3.B9_SD.S1314</t>
  </si>
  <si>
    <t>T3.OSD.S1314</t>
  </si>
  <si>
    <t>T3.CHDEBT.S1314</t>
  </si>
  <si>
    <t>T3.CTDEBT.S1314</t>
  </si>
  <si>
    <t>T3.DEBT.S1314</t>
  </si>
  <si>
    <t>T3.HOLD.S1314</t>
  </si>
  <si>
    <t>T4.FPU.S13</t>
  </si>
  <si>
    <t>T4.GNI.S1</t>
  </si>
  <si>
    <t>h</t>
  </si>
  <si>
    <t>DD/MM/YYYY</t>
  </si>
  <si>
    <t>For all "vertical and horizontal checks" cells is used "Comma Style" Format. Thus, cell which is equal to "0.00" (zero) is shown as "-". Also 1000 separator is used.</t>
  </si>
  <si>
    <t xml:space="preserve">      Short term loans (F.41), net </t>
  </si>
  <si>
    <t xml:space="preserve">      Long-term loans (F.42)</t>
  </si>
  <si>
    <t xml:space="preserve">          Increase (+)</t>
  </si>
  <si>
    <t xml:space="preserve">          Reduction (-)</t>
  </si>
  <si>
    <r>
      <t xml:space="preserve">      Portfolio investments, net</t>
    </r>
    <r>
      <rPr>
        <vertAlign val="superscript"/>
        <sz val="11"/>
        <rFont val="Arial"/>
        <family val="2"/>
      </rPr>
      <t>(2)</t>
    </r>
  </si>
  <si>
    <t>estimated</t>
  </si>
  <si>
    <t>half-finalized</t>
  </si>
  <si>
    <t>final</t>
  </si>
  <si>
    <t>cash</t>
  </si>
  <si>
    <t>accrual</t>
  </si>
  <si>
    <t>mixed</t>
  </si>
  <si>
    <t>other</t>
  </si>
  <si>
    <t>Debt securities</t>
  </si>
  <si>
    <t>AF.3</t>
  </si>
  <si>
    <t xml:space="preserve">Financial derivatives (F.71) </t>
  </si>
  <si>
    <t xml:space="preserve">In case of substantial differences between the face value and the present value of </t>
  </si>
  <si>
    <t xml:space="preserve">Other accounts receivable (F.8) </t>
  </si>
  <si>
    <t>Net incurrence (-) of other accounts payable (F.8)</t>
  </si>
  <si>
    <t xml:space="preserve">(3) Due to exchange-rate movements. </t>
  </si>
  <si>
    <r>
      <t>Other financial assets (F.1, F.6</t>
    </r>
    <r>
      <rPr>
        <sz val="11"/>
        <rFont val="Arial"/>
        <family val="2"/>
      </rPr>
      <t xml:space="preserve">) </t>
    </r>
  </si>
  <si>
    <t>ESA 2010</t>
  </si>
  <si>
    <t>B.9</t>
  </si>
  <si>
    <r>
      <t>AF.3</t>
    </r>
    <r>
      <rPr>
        <sz val="12"/>
        <rFont val="Times New Roman"/>
        <family val="1"/>
      </rPr>
      <t>1</t>
    </r>
  </si>
  <si>
    <r>
      <t>AF.3</t>
    </r>
    <r>
      <rPr>
        <sz val="12"/>
        <rFont val="Times New Roman"/>
        <family val="1"/>
      </rPr>
      <t>2</t>
    </r>
  </si>
  <si>
    <t>P.51g</t>
  </si>
  <si>
    <r>
      <t>Difference between interest paid (+) and accrued (</t>
    </r>
    <r>
      <rPr>
        <sz val="12"/>
        <rFont val="Arial"/>
        <family val="2"/>
      </rPr>
      <t>D.41)(-)</t>
    </r>
  </si>
  <si>
    <r>
      <t xml:space="preserve">(ESA </t>
    </r>
    <r>
      <rPr>
        <i/>
        <sz val="11"/>
        <rFont val="Times New Roman"/>
        <family val="1"/>
      </rPr>
      <t>2010</t>
    </r>
    <r>
      <rPr>
        <i/>
        <sz val="12"/>
        <rFont val="Times New Roman"/>
        <family val="1"/>
      </rPr>
      <t xml:space="preserve"> accounts)</t>
    </r>
  </si>
  <si>
    <t>Debt securities (F.3)</t>
  </si>
  <si>
    <r>
      <t>Equity and investment fund shares/units</t>
    </r>
    <r>
      <rPr>
        <sz val="8.8000000000000007"/>
        <rFont val="Arial"/>
        <family val="2"/>
      </rPr>
      <t xml:space="preserve"> </t>
    </r>
    <r>
      <rPr>
        <sz val="11"/>
        <rFont val="Arial"/>
        <family val="2"/>
      </rPr>
      <t>(F.5)</t>
    </r>
  </si>
  <si>
    <t xml:space="preserve">      Equity and investment fund shares/units other than portfolio investments</t>
  </si>
  <si>
    <t>Net incurrence (-) of liabilities in financial derivatives (F.71)</t>
  </si>
  <si>
    <r>
      <t>Net incurrence (-) of other liabilities (F.1, F.5, F.6</t>
    </r>
    <r>
      <rPr>
        <sz val="9.35"/>
        <rFont val="Arial"/>
        <family val="2"/>
      </rPr>
      <t xml:space="preserve">  </t>
    </r>
    <r>
      <rPr>
        <sz val="11"/>
        <rFont val="Arial"/>
        <family val="2"/>
      </rPr>
      <t>and F.72)</t>
    </r>
  </si>
  <si>
    <r>
      <t>Difference between interest (</t>
    </r>
    <r>
      <rPr>
        <sz val="11"/>
        <rFont val="Arial"/>
        <family val="2"/>
      </rPr>
      <t>D.41) accrued(-) and paid</t>
    </r>
    <r>
      <rPr>
        <vertAlign val="superscript"/>
        <sz val="11"/>
        <rFont val="Arial"/>
        <family val="2"/>
      </rPr>
      <t>(4)</t>
    </r>
    <r>
      <rPr>
        <sz val="11"/>
        <rFont val="Arial"/>
        <family val="2"/>
      </rPr>
      <t>(+)</t>
    </r>
  </si>
  <si>
    <r>
      <t>Redemptions</t>
    </r>
    <r>
      <rPr>
        <sz val="9.35"/>
        <rFont val="Arial"/>
        <family val="2"/>
      </rPr>
      <t>/</t>
    </r>
    <r>
      <rPr>
        <sz val="11"/>
        <rFont val="Arial"/>
        <family val="2"/>
      </rPr>
      <t>repurchase of debt above(+)/below(-) nominal  value</t>
    </r>
  </si>
  <si>
    <r>
      <t>Changes in sector classification (K.61)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 xml:space="preserve"> (+/-)</t>
    </r>
  </si>
  <si>
    <r>
      <t>Other volume changes in financial liabilities (K.3, K.4, K.5)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>(-)</t>
    </r>
  </si>
  <si>
    <t>Trade credits and advances (AF.81 L)</t>
  </si>
  <si>
    <t>Level at nominal value outstanding at end of year</t>
  </si>
  <si>
    <t>T1.ESAD41.S13</t>
  </si>
  <si>
    <t>SDMX series</t>
  </si>
  <si>
    <t>T2.F71K.S1311</t>
  </si>
  <si>
    <t>T2.F71K.S1312</t>
  </si>
  <si>
    <t>T2.F71K.S1314</t>
  </si>
  <si>
    <t>T2.F71K.S1313</t>
  </si>
  <si>
    <t>T3.F71.S13</t>
  </si>
  <si>
    <t>T3.F8.S13</t>
  </si>
  <si>
    <t>T3.OAP.S13</t>
  </si>
  <si>
    <t>T3.OFA.S1311</t>
  </si>
  <si>
    <t>T3.F71.S1314</t>
  </si>
  <si>
    <t>T3.F8.S1314</t>
  </si>
  <si>
    <t>T3.F71.S1313</t>
  </si>
  <si>
    <t>T3.F8.S1313</t>
  </si>
  <si>
    <t>T3.F71.S1312</t>
  </si>
  <si>
    <t>T3.F8.S1312</t>
  </si>
  <si>
    <t>T3.F8.S1311</t>
  </si>
  <si>
    <t>T3.F71.S1311</t>
  </si>
  <si>
    <t>T3.OAP.S1311</t>
  </si>
  <si>
    <t>T3.OAP.S1312</t>
  </si>
  <si>
    <t>T3.OAP.S1313</t>
  </si>
  <si>
    <t>T3.OAP.S1314</t>
  </si>
  <si>
    <t>T1.AF3.S13</t>
  </si>
  <si>
    <t>T1.AF31.S13</t>
  </si>
  <si>
    <t>T1.AF32.S13</t>
  </si>
  <si>
    <t>T1.DEBT.S13=T1.AF2.S13+T1.AF3.S13+T1.AF4.S13</t>
  </si>
  <si>
    <t>T1.AF3.S13=T1.AF31.S13+T1.AF32.S13</t>
  </si>
  <si>
    <t>T3.B9.S13+T3.FA.S13+T3.ADJ.S13+T3.SD.S13=T3.CHDEBT.S13</t>
  </si>
  <si>
    <t>T4.AF81L.S13</t>
  </si>
  <si>
    <t xml:space="preserve">           of which: transactions in debt liabilities (+/-)</t>
  </si>
  <si>
    <t xml:space="preserve">           of which: net settlements under swap contracts (+/-)</t>
  </si>
  <si>
    <t xml:space="preserve">       Detail 1</t>
  </si>
  <si>
    <t xml:space="preserve">       Detail 2</t>
  </si>
  <si>
    <t>T3.K61.S13</t>
  </si>
  <si>
    <t>T3.K61.S1311</t>
  </si>
  <si>
    <t>T3.FA.S13=T3.F2.S13+T3.F3.S13+T3.F4.S13+ T3.F5.S13+T3.F71.S13+T3.F8.S13+T3.OFA.S13</t>
  </si>
  <si>
    <t>T3.FA.S1311=T3.F2.S1311+T3.F3.S1311+T3.F4.S1311+ T3.F5.S1311+T3.F71.S1311+T3.F8.S1311+T3.OFA.S1311</t>
  </si>
  <si>
    <t>T3.FA.S1312=T3.F2.S1312+T3.F3.S1312+T3.F4.S1312+ T3.F5.S1312+T3.F71.S1312+T3.F8.S1312+T3.OFA.S1312</t>
  </si>
  <si>
    <t>T3.K61.S1312</t>
  </si>
  <si>
    <t>T3.FA.S1313=T3.F2.S1313+T3.F3.S1313+T3.F4.S1313+ T3.F5.S1313+T3.F71.S1313+T3.F8.S1313+T3.OFA.S1313</t>
  </si>
  <si>
    <t>T3.K61.S1313</t>
  </si>
  <si>
    <t>T3.K61.S1314</t>
  </si>
  <si>
    <t>T3.FA.S1314=T3.F2.S1314+T3.F3.S1314+T3.F4.S1314+ T3.F5.S1314+T3.F71.S1314+T3.F8.S1314+T3.OFA.S1314</t>
  </si>
  <si>
    <t>T2.F8LIA.S1311</t>
  </si>
  <si>
    <t>T2.F8LIA1.S1311</t>
  </si>
  <si>
    <t>T2.F8LIA2.S1311</t>
  </si>
  <si>
    <t>T2.F8ASS.S1311</t>
  </si>
  <si>
    <t>T2.F8ASS1.S1311</t>
  </si>
  <si>
    <t>T2.F8ASS2.S1311</t>
  </si>
  <si>
    <t>T2.WB.S1311+T2.FT.S1311+T2.ONFT.S1311+T2.D41DIF.S1311+T2.F8ASS.S1311+T2.F8LIA.S1311+
+T2.B9_OWB.S1311+T2.B9_OB.S1311+T2.OA.S1311= T2.B9.S1311</t>
  </si>
  <si>
    <t>T2.F8ASS.S1312</t>
  </si>
  <si>
    <t>T2.F8ASS1.S1312</t>
  </si>
  <si>
    <t>T2.F8ASS2.S1312</t>
  </si>
  <si>
    <t>T2.F8LIA.S1312</t>
  </si>
  <si>
    <t>T2.F8LIA1.S1312</t>
  </si>
  <si>
    <t>T2.F8LIA2.S1312</t>
  </si>
  <si>
    <t>T2.WB.S1312+T2.FT.S1312+T2.ONFT.S1312+T2.D41DIF.S1312+T2.F8ASS.S1312+T2.F8LIA.S1312+
+T2.B9_OWB.S1312+T2.B9_OB.S1312+T2.OA.S1312= T2.B9.S1312</t>
  </si>
  <si>
    <t>T2.F8ASS.S1313</t>
  </si>
  <si>
    <t>T2.F8ASS1.S1313</t>
  </si>
  <si>
    <t>T2.F8ASS2.S1313</t>
  </si>
  <si>
    <t>T2.F8LIA.S1313</t>
  </si>
  <si>
    <t>T2.F8LIA1.S1313</t>
  </si>
  <si>
    <t>T2.F8LIA2.S1313</t>
  </si>
  <si>
    <t>T2.WB.S1313+T2.FT.S1313+T2.ONFT.S1313+T2.D41DIF.S1313+T2.F8ASS.S1313+T2.F8LIA.S1313+
+T2.B9_OWB.S1313+T2.B9_OB.S1313+T2.OA.S1313= T2.B9.S1313</t>
  </si>
  <si>
    <t>T2.F8ASS.S1314</t>
  </si>
  <si>
    <t>T2.F8ASS1.S1314</t>
  </si>
  <si>
    <t>T2.F8ASS2.S1314</t>
  </si>
  <si>
    <t>T2.F8LIA.S1314</t>
  </si>
  <si>
    <t>T2.F8LIA1.S1314</t>
  </si>
  <si>
    <t>T2.F8LIA2.S1314</t>
  </si>
  <si>
    <t>T2.WB.S1314+T2.FT.S1314+T2.ONFT.S1314+T2.D41DIF.S1314+T2.F8ASS.S1314+T2.F8LIA.S1314+T2.B9_OWB.S1314+T2.B9_OB.S1314+T2.OA.S1314= T2.B9.S1314</t>
  </si>
  <si>
    <t>T3.B9.S13+T3.B9_SD.S13 = (T3.B9.S1311+T3.B9_SD.S1311) - (T3.B9.S1312+T3.B9_SD.S1312) - (T3.B9.S1313+T3.B9_SD.S1313) - (T3.B9.S1314+T3.B9_SD.S1314)</t>
  </si>
  <si>
    <t>in accordance with Council Regulation (EC) N° 479/2009, as amended by Commission Regulation (EU) No 220/2014</t>
  </si>
  <si>
    <t>Set of reporting tables revised to comply with Council Regulation (EC) N° 479/2009, as amended by Commission Regulation (EU) No 220/2014</t>
  </si>
  <si>
    <t>Net lending (+)/ net borrowing (-)</t>
  </si>
  <si>
    <t>Net lending (+)/ net borrowing (-) (B.9) of central government (S.1311)</t>
  </si>
  <si>
    <t>Net lending (+)/ net borrowing (-) (B.9) of state government (S.1312)</t>
  </si>
  <si>
    <t>Net lending (+)/ net borrowing (-) (B.9) of local government (S.1313)</t>
  </si>
  <si>
    <t>Net lending (+)/ net borrowing (-) (B.9) of social security (S.1314)</t>
  </si>
  <si>
    <t>Net lending (-)/ net borrowing (+) (B.9) of general government (S.13)*</t>
  </si>
  <si>
    <t>Net lending (-)/ net borrowing (+) (B.9) of central government (S.1311)*</t>
  </si>
  <si>
    <t>Net lending (-)/ net borrowing (+) (B.9) of state government (S.1312)*</t>
  </si>
  <si>
    <t>Net lending (-)/ net borrowing (+) (B.9) of local government (S.1313)*</t>
  </si>
  <si>
    <t>Net lending (-)/ net borrowing (+) (B.9) of social security funds (S.1314)*</t>
  </si>
  <si>
    <t>Table 1: Reporting of government surplus/ deficit and debt levels and provision of associated data.</t>
  </si>
  <si>
    <t xml:space="preserve">Table 1: Reporting of government surplus/ deficit and debt levels and provision of associated data </t>
  </si>
  <si>
    <t xml:space="preserve">Table 2A: Provision of the data which explain the transition between the public accounts budget balance and the central government surplus/ deficit </t>
  </si>
  <si>
    <t xml:space="preserve">Net lending (+)/ net borrowing (-) of other central government bodies </t>
  </si>
  <si>
    <t>Table 2B: Provision of the data which explain the transition between the working balance and the state government surplus/ deficit</t>
  </si>
  <si>
    <t>Net lending (+)/ net borrowing (-) of other state government bodies</t>
  </si>
  <si>
    <t>Table 2C: Provision of the data which explain the transition between the working balance and the local government surplus/ deficit</t>
  </si>
  <si>
    <t xml:space="preserve">Net lending (+)/ net borrowing (-) of other local government bodies </t>
  </si>
  <si>
    <t>Table 2D: Provision of the data which explain the transition between the working balance and the social security surplus/ deficit</t>
  </si>
  <si>
    <t>Net lending (+)/ net borrowing (-) of other social security bodies</t>
  </si>
  <si>
    <t>Table 3A: Provision of the data which explain the contributions of the surplus/ deficit and the other relevant factors to the variation in the debt level (general government)</t>
  </si>
  <si>
    <t xml:space="preserve">*Please note that the sign convention for net lending/ net borrowing is different from tables 1 and 2. </t>
  </si>
  <si>
    <t xml:space="preserve">Table 3B: Provision of the data which explain the contributions of the surplus/ deficit and the other relevant factors to the variation in the debt level </t>
  </si>
  <si>
    <t xml:space="preserve">Table 3C: Provision of the data which explain the contributions of the surplus/ deficit and the other relevant factors to the variation in the debt level </t>
  </si>
  <si>
    <t xml:space="preserve">Table 3D: Provision of the data which explain the contributions of the surplus/ deficit and the other relevant factors to the variation in the debt level </t>
  </si>
  <si>
    <t xml:space="preserve">Table 3E: Provision of the data which explain the contributions of the surplus/ deficit and the other relevant factors to the variation in the debt level </t>
  </si>
  <si>
    <t>COVERAGE summary:</t>
  </si>
  <si>
    <t>T1</t>
  </si>
  <si>
    <t>T3A</t>
  </si>
  <si>
    <t>T2A</t>
  </si>
  <si>
    <t>T3B</t>
  </si>
  <si>
    <t>T2B</t>
  </si>
  <si>
    <t>T3C</t>
  </si>
  <si>
    <t>T2C</t>
  </si>
  <si>
    <t>T3D</t>
  </si>
  <si>
    <t>T2D</t>
  </si>
  <si>
    <t>T3E</t>
  </si>
  <si>
    <t>T4</t>
  </si>
  <si>
    <t>XXXX</t>
  </si>
  <si>
    <t>AT</t>
  </si>
  <si>
    <t>Austria</t>
  </si>
  <si>
    <t>BE</t>
  </si>
  <si>
    <t>Belgium</t>
  </si>
  <si>
    <t>BG</t>
  </si>
  <si>
    <t>Bulgaria</t>
  </si>
  <si>
    <t>HR</t>
  </si>
  <si>
    <t>Croatia</t>
  </si>
  <si>
    <t>CY</t>
  </si>
  <si>
    <t>Cyprus</t>
  </si>
  <si>
    <t>CZ</t>
  </si>
  <si>
    <t>DK</t>
  </si>
  <si>
    <t>Denmark</t>
  </si>
  <si>
    <t>EE</t>
  </si>
  <si>
    <t>Estonia</t>
  </si>
  <si>
    <t>FI</t>
  </si>
  <si>
    <t>Finland</t>
  </si>
  <si>
    <t>FR</t>
  </si>
  <si>
    <t>France</t>
  </si>
  <si>
    <t>DE</t>
  </si>
  <si>
    <t>Germany</t>
  </si>
  <si>
    <t>EL</t>
  </si>
  <si>
    <t>Greece</t>
  </si>
  <si>
    <t>HU</t>
  </si>
  <si>
    <t>Hungary</t>
  </si>
  <si>
    <t>IE</t>
  </si>
  <si>
    <t>Ireland</t>
  </si>
  <si>
    <t>IT</t>
  </si>
  <si>
    <t>Italy</t>
  </si>
  <si>
    <t>LV</t>
  </si>
  <si>
    <t>Latvia</t>
  </si>
  <si>
    <t>LT</t>
  </si>
  <si>
    <t>Lithuania</t>
  </si>
  <si>
    <t>LU</t>
  </si>
  <si>
    <t>Luxembourg</t>
  </si>
  <si>
    <t>MT</t>
  </si>
  <si>
    <t>Malta</t>
  </si>
  <si>
    <t>NL</t>
  </si>
  <si>
    <t>PL</t>
  </si>
  <si>
    <t>Poland</t>
  </si>
  <si>
    <t>PT</t>
  </si>
  <si>
    <t>Portugal</t>
  </si>
  <si>
    <t>RO</t>
  </si>
  <si>
    <t>Romania</t>
  </si>
  <si>
    <t>SK</t>
  </si>
  <si>
    <t>SI</t>
  </si>
  <si>
    <t>Slovenia</t>
  </si>
  <si>
    <t>ES</t>
  </si>
  <si>
    <t>Spain</t>
  </si>
  <si>
    <t>SE</t>
  </si>
  <si>
    <t>Sweden</t>
  </si>
  <si>
    <t>AL</t>
  </si>
  <si>
    <t>Albania</t>
  </si>
  <si>
    <t>IS</t>
  </si>
  <si>
    <t>Iceland</t>
  </si>
  <si>
    <t>MK</t>
  </si>
  <si>
    <t>ME</t>
  </si>
  <si>
    <t>Montenegro</t>
  </si>
  <si>
    <t>NO</t>
  </si>
  <si>
    <t>Norway</t>
  </si>
  <si>
    <t>RS</t>
  </si>
  <si>
    <t>Serbia</t>
  </si>
  <si>
    <t>CH</t>
  </si>
  <si>
    <t>Switzerland</t>
  </si>
  <si>
    <t>TR</t>
  </si>
  <si>
    <t>A.N.@@._Z.S13._Z._Z.B.B9._Z._Z._Z.XDC._T.S.V.N._T.EDP1</t>
  </si>
  <si>
    <t>A.N.@@._Z.S1311._Z._Z.B.B9._Z._Z._Z.XDC._T.S.V.N._T.EDP1</t>
  </si>
  <si>
    <t>A.N.@@._Z.S1312._Z._Z.B.B9._Z._Z._Z.XDC._T.S.V.N._T.EDP1</t>
  </si>
  <si>
    <t>A.N.@@._Z.S1313._Z._Z.B.B9._Z._Z._Z.XDC._T.S.V.N._T.EDP1</t>
  </si>
  <si>
    <t>A.N.@@._Z.S1314._Z._Z.B.B9._Z._Z._Z.XDC._T.S.V.N._T.EDP1</t>
  </si>
  <si>
    <t>A.N.@@._Z.S13._Z.C.L.LE.GD.T._Z.XDC._T.F.V.N._T.EDP1</t>
  </si>
  <si>
    <t>A.N.@@._Z.S13._Z.C.L.LE.F2.T._Z.XDC._T.F.V.N._T.EDP1</t>
  </si>
  <si>
    <t>A.N.@@._Z.S13._Z.C.L.LE.F3.T._Z.XDC._T.F.V.N._T.EDP1</t>
  </si>
  <si>
    <t>A.N.@@._Z.S13._Z.C.L.LE.F3.S._Z.XDC._T.F.V.N._T.EDP1</t>
  </si>
  <si>
    <t>A.N.@@._Z.S13._Z.C.L.LE.F3.L._Z.XDC._T.F.V.N._T.EDP1</t>
  </si>
  <si>
    <t>A.N.@@._Z.S13._Z.C.L.LE.F4.T._Z.XDC._T.F.V.N._T.EDP1</t>
  </si>
  <si>
    <t>A.N.@@._Z.S13._Z.C.L.LE.F4.S._Z.XDC._T.F.V.N._T.EDP1</t>
  </si>
  <si>
    <t>A.N.@@._Z.S13._Z.C.L.LE.F4.L._Z.XDC._T.F.V.N._T.EDP1</t>
  </si>
  <si>
    <t>A.N.@@._Z.S13._Z._Z.D.P51G._Z.T._Z.XDC._T.S.V.N._T.EDP1</t>
  </si>
  <si>
    <t>A.N.@@._Z.S13._Z.C.D.D41._Z._Z._Z.XDC._T.S.V.N._T.EDP1</t>
  </si>
  <si>
    <t>A.N.@@._Z.S1._Z._Z.B.B1GQ._Z.T._Z.XDC._T.S.V.N._T.EDP1</t>
  </si>
  <si>
    <t>A.N.@@._Z.S1311._Z._Z.B.ORWB._Z.T._Z.XDC._T.S.V.N._T.EDP2</t>
  </si>
  <si>
    <t>A.N.@@._Z.S1311._Z._Z.B.F.F.T._Z.XDC._T.S.V.N._T.EDP2</t>
  </si>
  <si>
    <t>A.N.@@._Z.S1311._Z.N.AI.F.F4.T._Z.XDC._T.S.V.N._T.EDP2</t>
  </si>
  <si>
    <t>A.N.@@._Z.S1311._Z.N.AD.F.F4.T._Z.XDC._T.S.V.N._T.EDP2</t>
  </si>
  <si>
    <t>A.N.@@._Z.S1311._Z.N.AI.F.F5.T._Z.XDC._T.S.V.N._T.EDP2</t>
  </si>
  <si>
    <t>A.N.@@._Z.S1311._Z.N.AD.F.F5.T._Z.XDC._T.S.V.N._T.EDP2</t>
  </si>
  <si>
    <t>A.N.@@._Z.S1311._Z._Z.N.F.FNDX.T._Z.XDC._T.S.V.N._T.EDP2</t>
  </si>
  <si>
    <t>A.N.@@._Z.S1311._Z._Z.L.F.FNDL.T._Z.XDC._T.S.V.N._T.EDP2</t>
  </si>
  <si>
    <t>A.N.@@._Z.S1311._Z._Z.N.F.F71K.T._Z.XDC._T.S.V.N._T.EDP2</t>
  </si>
  <si>
    <t>A.N.@@._Z.S1311._Z._Z.N.F.FNDX.T._Z.XDC._T.S.V.N.C01.EDP2</t>
  </si>
  <si>
    <t>A.N.@@._Z.S1311._Z._Z.N.F.FNDX.T._Z.XDC._T.S.V.N.C02.EDP2</t>
  </si>
  <si>
    <t>A.N.@@._Z.S1311._Z._Z.B.ORNF._Z.T._Z.XDC._T.S.V.N._T.EDP2</t>
  </si>
  <si>
    <t>A.N.@@._Z.S1311._Z._Z.B.ORNF._Z.T._Z.XDC._T.S.V.N.C01.EDP2</t>
  </si>
  <si>
    <t>A.N.@@._Z.S1311._Z._Z.B.ORNF._Z.T._Z.XDC._T.S.V.N.C02.EDP2</t>
  </si>
  <si>
    <t>A.N.@@._Z.S1311._Z._Z.B.ORD41A._Z.T._Z.XDC._T.S.V.N._T.EDP2</t>
  </si>
  <si>
    <t>A.N.@@._Z.S1311._Z._Z.A.F.F8.T._Z.XDC._T.S.V.N._T.EDP2</t>
  </si>
  <si>
    <t>A.N.@@._Z.S1311._Z._Z.A.F.F8.T._Z.XDC._T.S.V.N.C01.EDP2</t>
  </si>
  <si>
    <t>A.N.@@._Z.S1311._Z._Z.A.F.F8.T._Z.XDC._T.S.V.N.C02.EDP2</t>
  </si>
  <si>
    <t>A.N.@@._Z.S1311._Z._Z.L.F.F8.T._Z.XDC._T.S.V.N._T.EDP2</t>
  </si>
  <si>
    <t>A.N.@@._Z.S1311._Z._Z.L.F.F8.T._Z.XDC._T.S.V.N.C01.EDP2</t>
  </si>
  <si>
    <t>A.N.@@._Z.S1311._Z._Z.L.F.F8.T._Z.XDC._T.S.V.N.C02.EDP2</t>
  </si>
  <si>
    <t>A.N.@@._Z.S1311._Z._Z.B.ORWB_E._Z.T._Z.XDC._T.S.V.N._T.EDP2</t>
  </si>
  <si>
    <t>A.N.@@._Z.S13112._Z._Z.B.B9._Z._Z._Z.XDC._T.S.V.N._T.EDP2</t>
  </si>
  <si>
    <t>A.N.@@._Z.S13112._Z._Z.B.B9._Z._Z._Z.XDC._T.S.V.N.C01.EDP2</t>
  </si>
  <si>
    <t>A.N.@@._Z.S13112._Z._Z.B.B9._Z._Z._Z.XDC._T.S.V.N.C02.EDP2</t>
  </si>
  <si>
    <t>A.N.@@._Z.S1311._Z._Z._X.OROA._Z.T._Z.XDC._T.S.V.N._T.EDP2</t>
  </si>
  <si>
    <t>A.N.@@._Z.S1311._Z._Z._X.OROA._Z.T._Z.XDC._T.S.V.N.C01.EDP2</t>
  </si>
  <si>
    <t>A.N.@@._Z.S1311._Z._Z._X.OROA._Z.T._Z.XDC._T.S.V.N.C02.EDP2</t>
  </si>
  <si>
    <t>A.N.@@._Z.S1311._Z._Z._X.OROA._Z.T._Z.XDC._T.S.V.N.C03.EDP2</t>
  </si>
  <si>
    <t>A.N.@@._Z.S1311._Z._Z._X.OROA._Z.T._Z.XDC._T.S.V.N.C04.EDP2</t>
  </si>
  <si>
    <t>A.N.@@._Z.S1311._Z._Z._X.OROA._Z.T._Z.XDC._T.S.V.N.C05.EDP2</t>
  </si>
  <si>
    <t>A.N.@@._Z.S1312._Z._Z.B.ORWB._Z.T._Z.XDC._T.S.V.N._T.EDP2</t>
  </si>
  <si>
    <t>A.N.@@._Z.S1312._Z._Z.B.F.F.T._Z.XDC._T.S.V.N._T.EDP2</t>
  </si>
  <si>
    <t>A.N.@@._Z.S1312._Z.N.A.F.F4.T._Z.XDC._T.S.V.N._T.EDP2</t>
  </si>
  <si>
    <t>A.N.@@._Z.S1312._Z.N.A.F.F5.T._Z.XDC._T.S.V.N._T.EDP2</t>
  </si>
  <si>
    <t>A.N.@@._Z.S1312._Z._Z.N.F.FNDX.T._Z.XDC._T.S.V.N._T.EDP2</t>
  </si>
  <si>
    <t>A.N.@@._Z.S1312._Z._Z.L.F.FNDL.T._Z.XDC._T.S.V.N._T.EDP2</t>
  </si>
  <si>
    <t>A.N.@@._Z.S1312._Z._Z.N.F.F71K.T._Z.XDC._T.S.V.N._T.EDP2</t>
  </si>
  <si>
    <t>A.N.@@._Z.S1312._Z._Z.N.F.FNDX.T._Z.XDC._T.S.V.N.C01.EDP2</t>
  </si>
  <si>
    <t>A.N.@@._Z.S1312._Z._Z.N.F.FNDX.T._Z.XDC._T.S.V.N.C02.EDP2</t>
  </si>
  <si>
    <t>A.N.@@._Z.S1314._Z._Z.B.ORWB._Z.T._Z.XDC._T.S.V.N._T.EDP2</t>
  </si>
  <si>
    <t>A.N.@@._Z.S1314._Z._Z.B.F.F.T._Z.XDC._T.S.V.N._T.EDP2</t>
  </si>
  <si>
    <t>A.N.@@._Z.S1314._Z.N.A.F.F4.T._Z.XDC._T.S.V.N._T.EDP2</t>
  </si>
  <si>
    <t>A.N.@@._Z.S1314._Z.N.A.F.F5.T._Z.XDC._T.S.V.N._T.EDP2</t>
  </si>
  <si>
    <t>A.N.@@._Z.S1314._Z._Z.N.F.FNDX.T._Z.XDC._T.S.V.N._T.EDP2</t>
  </si>
  <si>
    <t>A.N.@@._Z.S1314._Z._Z.L.F.FNDL.T._Z.XDC._T.S.V.N._T.EDP2</t>
  </si>
  <si>
    <t>A.N.@@._Z.S1314._Z._Z.N.F.F71K.T._Z.XDC._T.S.V.N._T.EDP2</t>
  </si>
  <si>
    <t>A.N.@@._Z.S1314._Z._Z.N.F.FNDX.T._Z.XDC._T.S.V.N.C01.EDP2</t>
  </si>
  <si>
    <t>A.N.@@._Z.S1314._Z._Z.N.F.FNDX.T._Z.XDC._T.S.V.N.C02.EDP2</t>
  </si>
  <si>
    <t>A.N.@@._Z.S1313._Z._Z.B.ORWB._Z.T._Z.XDC._T.S.V.N._T.EDP2</t>
  </si>
  <si>
    <t>A.N.@@._Z.S1313._Z._Z.B.F.F.T._Z.XDC._T.S.V.N._T.EDP2</t>
  </si>
  <si>
    <t>A.N.@@._Z.S1313._Z.N.A.F.F4.T._Z.XDC._T.S.V.N._T.EDP2</t>
  </si>
  <si>
    <t>A.N.@@._Z.S1313._Z.N.A.F.F5.T._Z.XDC._T.S.V.N._T.EDP2</t>
  </si>
  <si>
    <t>A.N.@@._Z.S1313._Z._Z.N.F.FNDX.T._Z.XDC._T.S.V.N._T.EDP2</t>
  </si>
  <si>
    <t>A.N.@@._Z.S1313._Z._Z.L.F.FNDL.T._Z.XDC._T.S.V.N._T.EDP2</t>
  </si>
  <si>
    <t>A.N.@@._Z.S1313._Z._Z.N.F.F71K.T._Z.XDC._T.S.V.N._T.EDP2</t>
  </si>
  <si>
    <t>A.N.@@._Z.S1313._Z._Z.N.F.FNDX.T._Z.XDC._T.S.V.N.C01.EDP2</t>
  </si>
  <si>
    <t>A.N.@@._Z.S1313._Z._Z.N.F.FNDX.T._Z.XDC._T.S.V.N.C02.EDP2</t>
  </si>
  <si>
    <t>A.N.@@._Z.S1312._Z._Z.B.ORNF._Z.T._Z.XDC._T.S.V.N._T.EDP2</t>
  </si>
  <si>
    <t>A.N.@@._Z.S1312._Z._Z.B.ORNF._Z.T._Z.XDC._T.S.V.N.C01.EDP2</t>
  </si>
  <si>
    <t>A.N.@@._Z.S1312._Z._Z.B.ORNF._Z.T._Z.XDC._T.S.V.N.C02.EDP2</t>
  </si>
  <si>
    <t>A.N.@@._Z.S1314._Z._Z.B.ORNF._Z.T._Z.XDC._T.S.V.N._T.EDP2</t>
  </si>
  <si>
    <t>A.N.@@._Z.S1314._Z._Z.B.ORNF._Z.T._Z.XDC._T.S.V.N.C01.EDP2</t>
  </si>
  <si>
    <t>A.N.@@._Z.S1314._Z._Z.B.ORNF._Z.T._Z.XDC._T.S.V.N.C02.EDP2</t>
  </si>
  <si>
    <t>A.N.@@._Z.S1313._Z._Z.B.ORNF._Z.T._Z.XDC._T.S.V.N._T.EDP2</t>
  </si>
  <si>
    <t>A.N.@@._Z.S1313._Z._Z.B.ORNF._Z.T._Z.XDC._T.S.V.N.C01.EDP2</t>
  </si>
  <si>
    <t>A.N.@@._Z.S1313._Z._Z.B.ORNF._Z.T._Z.XDC._T.S.V.N.C02.EDP2</t>
  </si>
  <si>
    <t>A.N.@@._Z.S1312._Z._Z.B.ORD41A._Z.T._Z.XDC._T.S.V.N._T.EDP2</t>
  </si>
  <si>
    <t>A.N.@@._Z.S1314._Z._Z.B.ORD41A._Z.T._Z.XDC._T.S.V.N._T.EDP2</t>
  </si>
  <si>
    <t>A.N.@@._Z.S1313._Z._Z.B.ORD41A._Z.T._Z.XDC._T.S.V.N._T.EDP2</t>
  </si>
  <si>
    <t>A.N.@@._Z.S1312._Z._Z.A.F.F8.T._Z.XDC._T.S.V.N._T.EDP2</t>
  </si>
  <si>
    <t>A.N.@@._Z.S1312._Z._Z.A.F.F8.T._Z.XDC._T.S.V.N.C01.EDP2</t>
  </si>
  <si>
    <t>A.N.@@._Z.S1312._Z._Z.A.F.F8.T._Z.XDC._T.S.V.N.C02.EDP2</t>
  </si>
  <si>
    <t>A.N.@@._Z.S1314._Z._Z.A.F.F8.T._Z.XDC._T.S.V.N._T.EDP2</t>
  </si>
  <si>
    <t>A.N.@@._Z.S1314._Z._Z.A.F.F8.T._Z.XDC._T.S.V.N.C01.EDP2</t>
  </si>
  <si>
    <t>A.N.@@._Z.S1314._Z._Z.A.F.F8.T._Z.XDC._T.S.V.N.C02.EDP2</t>
  </si>
  <si>
    <t>A.N.@@._Z.S1313._Z._Z.A.F.F8.T._Z.XDC._T.S.V.N._T.EDP2</t>
  </si>
  <si>
    <t>A.N.@@._Z.S1313._Z._Z.A.F.F8.T._Z.XDC._T.S.V.N.C01.EDP2</t>
  </si>
  <si>
    <t>A.N.@@._Z.S1313._Z._Z.A.F.F8.T._Z.XDC._T.S.V.N.C02.EDP2</t>
  </si>
  <si>
    <t>A.N.@@._Z.S1312._Z._Z.L.F.F8.T._Z.XDC._T.S.V.N._T.EDP2</t>
  </si>
  <si>
    <t>A.N.@@._Z.S1312._Z._Z.L.F.F8.T._Z.XDC._T.S.V.N.C01.EDP2</t>
  </si>
  <si>
    <t>A.N.@@._Z.S1312._Z._Z.L.F.F8.T._Z.XDC._T.S.V.N.C02.EDP2</t>
  </si>
  <si>
    <t>A.N.@@._Z.S1314._Z._Z.L.F.F8.T._Z.XDC._T.S.V.N._T.EDP2</t>
  </si>
  <si>
    <t>A.N.@@._Z.S1314._Z._Z.L.F.F8.T._Z.XDC._T.S.V.N.C01.EDP2</t>
  </si>
  <si>
    <t>A.N.@@._Z.S1314._Z._Z.L.F.F8.T._Z.XDC._T.S.V.N.C02.EDP2</t>
  </si>
  <si>
    <t>A.N.@@._Z.S1313._Z._Z.L.F.F8.T._Z.XDC._T.S.V.N._T.EDP2</t>
  </si>
  <si>
    <t>A.N.@@._Z.S1313._Z._Z.L.F.F8.T._Z.XDC._T.S.V.N.C01.EDP2</t>
  </si>
  <si>
    <t>A.N.@@._Z.S1313._Z._Z.L.F.F8.T._Z.XDC._T.S.V.N.C02.EDP2</t>
  </si>
  <si>
    <t>A.N.@@._Z.S1312._Z._Z.B.ORWB_E._Z.T._Z.XDC._T.S.V.N._T.EDP2</t>
  </si>
  <si>
    <t>A.N.@@._Z.S13122._Z._Z.B.B9._Z._Z._Z.XDC._T.S.V.N._T.EDP2</t>
  </si>
  <si>
    <t>A.N.@@._Z.S13122._Z._Z.B.B9._Z._Z._Z.XDC._T.S.V.N.C01.EDP2</t>
  </si>
  <si>
    <t>A.N.@@._Z.S13122._Z._Z.B.B9._Z._Z._Z.XDC._T.S.V.N.C02.EDP2</t>
  </si>
  <si>
    <t>A.N.@@._Z.S1314._Z._Z.B.ORWB_E._Z.T._Z.XDC._T.S.V.N._T.EDP2</t>
  </si>
  <si>
    <t>A.N.@@._Z.S13142._Z._Z.B.B9._Z._Z._Z.XDC._T.S.V.N._T.EDP2</t>
  </si>
  <si>
    <t>A.N.@@._Z.S13142._Z._Z.B.B9._Z._Z._Z.XDC._T.S.V.N.C01.EDP2</t>
  </si>
  <si>
    <t>A.N.@@._Z.S13142._Z._Z.B.B9._Z._Z._Z.XDC._T.S.V.N.C02.EDP2</t>
  </si>
  <si>
    <t>A.N.@@._Z.S1313._Z._Z.B.ORWB_E._Z.T._Z.XDC._T.S.V.N._T.EDP2</t>
  </si>
  <si>
    <t>A.N.@@._Z.S13132._Z._Z.B.B9._Z._Z._Z.XDC._T.S.V.N._T.EDP2</t>
  </si>
  <si>
    <t>A.N.@@._Z.S13132._Z._Z.B.B9._Z._Z._Z.XDC._T.S.V.N.C01.EDP2</t>
  </si>
  <si>
    <t>A.N.@@._Z.S13132._Z._Z.B.B9._Z._Z._Z.XDC._T.S.V.N.C02.EDP2</t>
  </si>
  <si>
    <t>A.N.@@._Z.S1312._Z._Z._X.OROA._Z.T._Z.XDC._T.S.V.N._T.EDP2</t>
  </si>
  <si>
    <t>A.N.@@._Z.S1312._Z._Z._X.OROA._Z.T._Z.XDC._T.S.V.N.C01.EDP2</t>
  </si>
  <si>
    <t>A.N.@@._Z.S1312._Z._Z._X.OROA._Z.T._Z.XDC._T.S.V.N.C02.EDP2</t>
  </si>
  <si>
    <t>A.N.@@._Z.S1312._Z._Z._X.OROA._Z.T._Z.XDC._T.S.V.N.C03.EDP2</t>
  </si>
  <si>
    <t>A.N.@@._Z.S1314._Z._Z._X.OROA._Z.T._Z.XDC._T.S.V.N._T.EDP2</t>
  </si>
  <si>
    <t>A.N.@@._Z.S1314._Z._Z._X.OROA._Z.T._Z.XDC._T.S.V.N.C01.EDP2</t>
  </si>
  <si>
    <t>A.N.@@._Z.S1314._Z._Z._X.OROA._Z.T._Z.XDC._T.S.V.N.C02.EDP2</t>
  </si>
  <si>
    <t>A.N.@@._Z.S1314._Z._Z._X.OROA._Z.T._Z.XDC._T.S.V.N.C03.EDP2</t>
  </si>
  <si>
    <t>A.N.@@._Z.S1313._Z._Z._X.OROA._Z.T._Z.XDC._T.S.V.N._T.EDP2</t>
  </si>
  <si>
    <t>A.N.@@._Z.S1313._Z._Z._X.OROA._Z.T._Z.XDC._T.S.V.N.C01.EDP2</t>
  </si>
  <si>
    <t>A.N.@@._Z.S1313._Z._Z._X.OROA._Z.T._Z.XDC._T.S.V.N.C02.EDP2</t>
  </si>
  <si>
    <t>A.N.@@._Z.S1313._Z._Z._X.OROA._Z.T._Z.XDC._T.S.V.N.C03.EDP2</t>
  </si>
  <si>
    <t>A.N.@@._Z.S1312._Z._Z.B.B9._Z._Z._Z.XDC._T.S.V.N._T.EDP2</t>
  </si>
  <si>
    <t>A.N.@@._Z.S1314._Z._Z.B.B9._Z._Z._Z.XDC._T.S.V.N._T.EDP2</t>
  </si>
  <si>
    <t>A.N.@@._Z.S1313._Z._Z.B.B9._Z._Z._Z.XDC._T.S.V.N._T.EDP2</t>
  </si>
  <si>
    <t>A.N.@@._Z.S13._Z._Z.B.B9._Z._Z._Z.XDC._T.S.V.N._T.EDP3</t>
  </si>
  <si>
    <t>A.N.@@._Z.S13._Z.C.A.F.F.T._Z.XDC._T.S.V.N._T.EDP3</t>
  </si>
  <si>
    <t>A.N.@@._Z.S13._Z.C.A.F.F2.T._Z.XDC._T.S.V.N._T.EDP3</t>
  </si>
  <si>
    <t>A.N.@@._Z.S13._Z.C.A.F.F3.T._Z.XDC._T.S.V.N._T.EDP3</t>
  </si>
  <si>
    <t>A.N.@@._Z.S13._Z.C.A.F.F4.T._Z.XDC._T.S.V.N._T.EDP3</t>
  </si>
  <si>
    <t>A.N.@@._Z.S13._Z.C.AI.F.F4.T._Z.XDC._T.S.V.N._T.EDP3</t>
  </si>
  <si>
    <t>A.N.@@._Z.S13._Z.C.AD.F.F4.T._Z.XDC._T.S.V.N._T.EDP3</t>
  </si>
  <si>
    <t>A.N.@@._Z.S13._Z.C.A.F.F4.S._Z.XDC._T.S.V.N._T.EDP3</t>
  </si>
  <si>
    <t>A.N.@@._Z.S13._Z.C.A.F.F4.L._Z.XDC._T.S.V.N._T.EDP3</t>
  </si>
  <si>
    <t>A.N.@@._Z.S13._Z.C.AI.F.F4.L._Z.XDC._T.S.V.N._T.EDP3</t>
  </si>
  <si>
    <t>A.N.@@._Z.S13._Z.C.AD.F.F4.L._Z.XDC._T.S.V.N._T.EDP3</t>
  </si>
  <si>
    <t>A.N.@@._Z.S13._Z.C.A.F.F5.T._Z.XDC._T.S.V.N._T.EDP3</t>
  </si>
  <si>
    <t>A.N.@@._Z.S13._Z.C.A.F.F5PN.T._Z.XDC._T.S.V.N._T.EDP3</t>
  </si>
  <si>
    <t>A.N.@@._Z.S13._Z.C.A.F.F5OP.T._Z.XDC._T.S.V.N._T.EDP3</t>
  </si>
  <si>
    <t>A.N.@@._Z.S13._Z.C.AI.F.F5OP.T._Z.XDC._T.S.V.N._T.EDP3</t>
  </si>
  <si>
    <t>A.N.@@._Z.S13._Z.C.AD.F.F5OP.T._Z.XDC._T.S.V.N._T.EDP3</t>
  </si>
  <si>
    <t>A.N.@@._Z.S13._Z.C.A.F.F71.T._Z.XDC._T.S.V.N._T.EDP3</t>
  </si>
  <si>
    <t>A.N.@@._Z.S13._Z.C.A.F.F8.T._Z.XDC._T.S.V.N._T.EDP3</t>
  </si>
  <si>
    <t>A.N.@@._Z.S13._Z.C.A.F.FN.T._Z.XDC._T.S.V.N._T.EDP3</t>
  </si>
  <si>
    <t>A.N.@@._Z.S13._Z.C._X.ORADJ._Z.T._Z.XDC._T.S.V.N._T.EDP3</t>
  </si>
  <si>
    <t>A.N.@@._Z.S13._Z.C.L.F.F71.T._Z.XDC._T.S.V.N._T.EDP3</t>
  </si>
  <si>
    <t>A.N.@@._Z.S13._Z.C.L.F.F8.T._Z.XDC._T.S.V.N._T.EDP3</t>
  </si>
  <si>
    <t>A.N.@@._Z.S13._Z.C.L.F.FV.T._Z.XDC._T.S.V.N._T.EDP3</t>
  </si>
  <si>
    <t>A.N.@@._Z.S13._Z.C._Z.ORINV._Z.T._Z.XDC._T.S.V.N._T.EDP3</t>
  </si>
  <si>
    <t>A.N.@@._Z.S13._Z.C._Z.ORD41A._Z.T._Z.XDC._T.S.V.N._T.EDP3</t>
  </si>
  <si>
    <t>A.N.@@._Z.S13._Z.C.L.ORRNV._Z.T._Z.XDC._T.S.V.N._T.EDP3</t>
  </si>
  <si>
    <t>A.N.@@._Z.S13._Z.C._Z.ORFCD._Z.T._Z.XDC._T.S.V.N._T.EDP3</t>
  </si>
  <si>
    <t>A.N.@@._Z.S13._Z.C._Z.K61._Z.T._Z.XDC._T.S.V.N._T.EDP3</t>
  </si>
  <si>
    <t>A.N.@@._Z.S13._Z.C._Z.KX._Z.T._Z.XDC._T.S.V.N._T.EDP3</t>
  </si>
  <si>
    <t>A.N.@@._Z.S13._Z.C._Z.YA3._Z.T._Z.XDC._T.S.V.N._T.EDP3</t>
  </si>
  <si>
    <t>A.N.@@._Z.S13._Z.C._Z.B9FX9._Z._Z._Z.XDC._T.S.V.N._T.EDP3</t>
  </si>
  <si>
    <t>A.N.@@._Z.S13._Z.C._Z.YA3O._Z.T._Z.XDC._T.S.V.N._T.EDP3</t>
  </si>
  <si>
    <t>A.N.@@._Z.S13._Z.C._Z.LX.GD.T._Z.XDC._T.F.V.N._T.EDP3</t>
  </si>
  <si>
    <t>A.N.@@._Z.S1311._Z._Z.B.B9._Z._Z._Z.XDC._T.S.V.N._T.EDP3</t>
  </si>
  <si>
    <t>A.N.@@._Z.S1311._Z.C.A.F.F.T._Z.XDC._T.S.V.N._T.EDP3</t>
  </si>
  <si>
    <t>A.N.@@._Z.S1311._Z.C.A.F.F2.T._Z.XDC._T.S.V.N._T.EDP3</t>
  </si>
  <si>
    <t>A.N.@@._Z.S1311._Z.C.A.F.F3.T._Z.XDC._T.S.V.N._T.EDP3</t>
  </si>
  <si>
    <t>A.N.@@._Z.S1311._Z.C.A.F.F4.T._Z.XDC._T.S.V.N._T.EDP3</t>
  </si>
  <si>
    <t>A.N.@@._Z.S1311._Z.C.AI.F.F4.T._Z.XDC._T.S.V.N._T.EDP3</t>
  </si>
  <si>
    <t>A.N.@@._Z.S1311._Z.C.AD.F.F4.T._Z.XDC._T.S.V.N._T.EDP3</t>
  </si>
  <si>
    <t>A.N.@@._Z.S1311._Z.C.A.F.F4.S._Z.XDC._T.S.V.N._T.EDP3</t>
  </si>
  <si>
    <t>A.N.@@._Z.S1311._Z.C.A.F.F4.L._Z.XDC._T.S.V.N._T.EDP3</t>
  </si>
  <si>
    <t>A.N.@@._Z.S1311._Z.C.AI.F.F4.L._Z.XDC._T.S.V.N._T.EDP3</t>
  </si>
  <si>
    <t>A.N.@@._Z.S1311._Z.C.AD.F.F4.L._Z.XDC._T.S.V.N._T.EDP3</t>
  </si>
  <si>
    <t>A.N.@@._Z.S1311._Z.C.A.F.F5.T._Z.XDC._T.S.V.N._T.EDP3</t>
  </si>
  <si>
    <t>A.N.@@._Z.S1311._Z.C.A.F.F5PN.T._Z.XDC._T.S.V.N._T.EDP3</t>
  </si>
  <si>
    <t>A.N.@@._Z.S1311._Z.C.A.F.F5OP.T._Z.XDC._T.S.V.N._T.EDP3</t>
  </si>
  <si>
    <t>A.N.@@._Z.S1311._Z.C.AI.F.F5OP.T._Z.XDC._T.S.V.N._T.EDP3</t>
  </si>
  <si>
    <t>A.N.@@._Z.S1311._Z.C.AD.F.F5OP.T._Z.XDC._T.S.V.N._T.EDP3</t>
  </si>
  <si>
    <t>A.N.@@._Z.S1311._Z.C.A.F.F71.T._Z.XDC._T.S.V.N._T.EDP3</t>
  </si>
  <si>
    <t>A.N.@@._Z.S1311._Z.C.A.F.F8.T._Z.XDC._T.S.V.N._T.EDP3</t>
  </si>
  <si>
    <t>A.N.@@._Z.S1311._Z.C.A.F.FN.T._Z.XDC._T.S.V.N._T.EDP3</t>
  </si>
  <si>
    <t>A.N.@@._Z.S1311._Z.C._X.ORADJ._Z.T._Z.XDC._T.S.V.N._T.EDP3</t>
  </si>
  <si>
    <t>A.N.@@._Z.S1311._Z.C.L.F.F7.T._Z.XDC._T.S.V.N._T.EDP3</t>
  </si>
  <si>
    <t>A.N.@@._Z.S1311._Z.C.L.F.F8.T._Z.XDC._T.S.V.N._T.EDP3</t>
  </si>
  <si>
    <t>A.N.@@._Z.S1311._Z.C.L.F.FV.T._Z.XDC._T.S.V.N._T.EDP3</t>
  </si>
  <si>
    <t>A.N.@@._Z.S1311._Z.C._Z.ORINV._Z.T._Z.XDC._T.S.V.N._T.EDP3</t>
  </si>
  <si>
    <t>A.N.@@._Z.S1311._Z.C._Z.ORD41A._Z.T._Z.XDC._T.S.V.N._T.EDP3</t>
  </si>
  <si>
    <t>A.N.@@._Z.S1311._Z.C.L.ORRNV._Z.T._Z.XDC._T.S.V.N._T.EDP3</t>
  </si>
  <si>
    <t>A.N.@@._Z.S1311._Z.C._Z.ORFCD._Z.T._Z.XDC._T.S.V.N._T.EDP3</t>
  </si>
  <si>
    <t>A.N.@@._Z.S1311._Z.C._Z.K61._Z.T._Z.XDC._T.S.V.N._T.EDP3</t>
  </si>
  <si>
    <t>A.N.@@._Z.S1311._Z.C._Z.KX._Z.T._Z.XDC._T.S.V.N._T.EDP3</t>
  </si>
  <si>
    <t>A.N.@@._Z.S1311._Z.C._Z.YA3._Z.T._Z.XDC._T.S.V.N._T.EDP3</t>
  </si>
  <si>
    <t>A.N.@@._Z.S1311._Z.C._Z.B9FX9._Z._Z._Z.XDC._T.S.V.N._T.EDP3</t>
  </si>
  <si>
    <t>A.N.@@._Z.S1311._Z.C._Z.YA3O._Z.T._Z.XDC._T.S.V.N._T.EDP3</t>
  </si>
  <si>
    <t>A.N.@@._Z.S1311._Z.C._Z.LX.GD.T._Z.XDC._T.F.V.N._T.EDP3</t>
  </si>
  <si>
    <t>A.N.@@._Z.S1311.S13.C.NE.LE.GD.T._Z.XDC._T.F.V.N._T.EDP3</t>
  </si>
  <si>
    <t>A.N.@@._Z.S1311._Z.C.L.LE.GD.T._Z.XDC._T.F.V.N._T.EDP3</t>
  </si>
  <si>
    <t>A.N.@@._Z.S1311.S13O._Z.A.LE.GD.T._Z.XDC._T.F.V.N._T.EDP3</t>
  </si>
  <si>
    <t>A.N.@@._Z.S1314._Z._Z.B.B9._Z._Z._Z.XDC._T.S.V.N._T.EDP3</t>
  </si>
  <si>
    <t>A.N.@@._Z.S1314._Z.C.A.F.F.T._Z.XDC._T.S.V.N._T.EDP3</t>
  </si>
  <si>
    <t>A.N.@@._Z.S1314._Z.C.A.F.F2.T._Z.XDC._T.S.V.N._T.EDP3</t>
  </si>
  <si>
    <t>A.N.@@._Z.S1314._Z.C.A.F.F3.T._Z.XDC._T.S.V.N._T.EDP3</t>
  </si>
  <si>
    <t>A.N.@@._Z.S1314._Z.C.A.F.F4.T._Z.XDC._T.S.V.N._T.EDP3</t>
  </si>
  <si>
    <t>A.N.@@._Z.S1314._Z.C.AI.F.F4.T._Z.XDC._T.S.V.N._T.EDP3</t>
  </si>
  <si>
    <t>A.N.@@._Z.S1314._Z.C.AD.F.F4.T._Z.XDC._T.S.V.N._T.EDP3</t>
  </si>
  <si>
    <t>A.N.@@._Z.S1314._Z.C.A.F.F4.S._Z.XDC._T.S.V.N._T.EDP3</t>
  </si>
  <si>
    <t>A.N.@@._Z.S1314._Z.C.A.F.F4.L._Z.XDC._T.S.V.N._T.EDP3</t>
  </si>
  <si>
    <t>A.N.@@._Z.S1314._Z.C.AI.F.F4.L._Z.XDC._T.S.V.N._T.EDP3</t>
  </si>
  <si>
    <t>A.N.@@._Z.S1314._Z.C.AD.F.F4.L._Z.XDC._T.S.V.N._T.EDP3</t>
  </si>
  <si>
    <t>A.N.@@._Z.S1314._Z.C.A.F.F5.T._Z.XDC._T.S.V.N._T.EDP3</t>
  </si>
  <si>
    <t>A.N.@@._Z.S1314._Z.C.A.F.F5PN.T._Z.XDC._T.S.V.N._T.EDP3</t>
  </si>
  <si>
    <t>A.N.@@._Z.S1314._Z.C.A.F.F5OP.T._Z.XDC._T.S.V.N._T.EDP3</t>
  </si>
  <si>
    <t>A.N.@@._Z.S1314._Z.C.AI.F.F5OP.T._Z.XDC._T.S.V.N._T.EDP3</t>
  </si>
  <si>
    <t>A.N.@@._Z.S1314._Z.C.AD.F.F5OP.T._Z.XDC._T.S.V.N._T.EDP3</t>
  </si>
  <si>
    <t>A.N.@@._Z.S1314._Z.C.A.F.F71.T._Z.XDC._T.S.V.N._T.EDP3</t>
  </si>
  <si>
    <t>A.N.@@._Z.S1314._Z.C.A.F.F8.T._Z.XDC._T.S.V.N._T.EDP3</t>
  </si>
  <si>
    <t>A.N.@@._Z.S1314._Z.C.A.F.FN.T._Z.XDC._T.S.V.N._T.EDP3</t>
  </si>
  <si>
    <t>A.N.@@._Z.S1314._Z.C._X.ORADJ._Z.T._Z.XDC._T.S.V.N._T.EDP3</t>
  </si>
  <si>
    <t>A.N.@@._Z.S1314._Z.C.L.F.F7.T._Z.XDC._T.S.V.N._T.EDP3</t>
  </si>
  <si>
    <t>A.N.@@._Z.S1314._Z.C.L.F.F8.T._Z.XDC._T.S.V.N._T.EDP3</t>
  </si>
  <si>
    <t>A.N.@@._Z.S1314._Z.C.L.F.FV.T._Z.XDC._T.S.V.N._T.EDP3</t>
  </si>
  <si>
    <t>A.N.@@._Z.S1314._Z.C._Z.ORINV._Z.T._Z.XDC._T.S.V.N._T.EDP3</t>
  </si>
  <si>
    <t>A.N.@@._Z.S1314._Z.C._Z.ORD41A._Z.T._Z.XDC._T.S.V.N._T.EDP3</t>
  </si>
  <si>
    <t>A.N.@@._Z.S1314._Z.C.L.ORRNV._Z.T._Z.XDC._T.S.V.N._T.EDP3</t>
  </si>
  <si>
    <t>A.N.@@._Z.S1314._Z.C._Z.ORFCD._Z.T._Z.XDC._T.S.V.N._T.EDP3</t>
  </si>
  <si>
    <t>A.N.@@._Z.S1314._Z.C._Z.K61._Z.T._Z.XDC._T.S.V.N._T.EDP3</t>
  </si>
  <si>
    <t>A.N.@@._Z.S1314._Z.C._Z.KX._Z.T._Z.XDC._T.S.V.N._T.EDP3</t>
  </si>
  <si>
    <t>A.N.@@._Z.S1314._Z.C._Z.YA3._Z.T._Z.XDC._T.S.V.N._T.EDP3</t>
  </si>
  <si>
    <t>A.N.@@._Z.S1314._Z.C._Z.B9FX9._Z._Z._Z.XDC._T.S.V.N._T.EDP3</t>
  </si>
  <si>
    <t>A.N.@@._Z.S1314._Z.C._Z.YA3O._Z.T._Z.XDC._T.S.V.N._T.EDP3</t>
  </si>
  <si>
    <t>A.N.@@._Z.S1314._Z.C._Z.LX.GD.T._Z.XDC._T.F.V.N._T.EDP3</t>
  </si>
  <si>
    <t>A.N.@@._Z.S1314.S13.C.NE.LE.GD.T._Z.XDC._T.F.V.N._T.EDP3</t>
  </si>
  <si>
    <t>A.N.@@._Z.S1314._Z.C.L.LE.GD.T._Z.XDC._T.F.V.N._T.EDP3</t>
  </si>
  <si>
    <t>A.N.@@._Z.S1314.S13T._Z.A.LE.GD.T._Z.XDC._T.F.V.N._T.EDP3</t>
  </si>
  <si>
    <t>A.N.@@._Z.S1313._Z._Z.B.B9._Z._Z._Z.XDC._T.S.V.N._T.EDP3</t>
  </si>
  <si>
    <t>A.N.@@._Z.S1313._Z.C.A.F.F.T._Z.XDC._T.S.V.N._T.EDP3</t>
  </si>
  <si>
    <t>A.N.@@._Z.S1313._Z.C.A.F.F2.T._Z.XDC._T.S.V.N._T.EDP3</t>
  </si>
  <si>
    <t>A.N.@@._Z.S1313._Z.C.A.F.F3.T._Z.XDC._T.S.V.N._T.EDP3</t>
  </si>
  <si>
    <t>A.N.@@._Z.S1313._Z.C.A.F.F4.T._Z.XDC._T.S.V.N._T.EDP3</t>
  </si>
  <si>
    <t>A.N.@@._Z.S1313._Z.C.AI.F.F4.T._Z.XDC._T.S.V.N._T.EDP3</t>
  </si>
  <si>
    <t>A.N.@@._Z.S1313._Z.C.AD.F.F4.T._Z.XDC._T.S.V.N._T.EDP3</t>
  </si>
  <si>
    <t>A.N.@@._Z.S1313._Z.C.A.F.F4.S._Z.XDC._T.S.V.N._T.EDP3</t>
  </si>
  <si>
    <t>A.N.@@._Z.S1313._Z.C.A.F.F4.L._Z.XDC._T.S.V.N._T.EDP3</t>
  </si>
  <si>
    <t>A.N.@@._Z.S1313._Z.C.AI.F.F4.L._Z.XDC._T.S.V.N._T.EDP3</t>
  </si>
  <si>
    <t>A.N.@@._Z.S1313._Z.C.AD.F.F4.L._Z.XDC._T.S.V.N._T.EDP3</t>
  </si>
  <si>
    <t>A.N.@@._Z.S1313._Z.C.A.F.F5.T._Z.XDC._T.S.V.N._T.EDP3</t>
  </si>
  <si>
    <t>A.N.@@._Z.S1313._Z.C.A.F.F5PN.T._Z.XDC._T.S.V.N._T.EDP3</t>
  </si>
  <si>
    <t>A.N.@@._Z.S1313._Z.C.A.F.F5OP.T._Z.XDC._T.S.V.N._T.EDP3</t>
  </si>
  <si>
    <t>A.N.@@._Z.S1313._Z.C.AI.F.F5OP.T._Z.XDC._T.S.V.N._T.EDP3</t>
  </si>
  <si>
    <t>A.N.@@._Z.S1313._Z.C.AD.F.F5OP.T._Z.XDC._T.S.V.N._T.EDP3</t>
  </si>
  <si>
    <t>A.N.@@._Z.S1313._Z.C.A.F.F71.T._Z.XDC._T.S.V.N._T.EDP3</t>
  </si>
  <si>
    <t>A.N.@@._Z.S1313._Z.C.A.F.F8.T._Z.XDC._T.S.V.N._T.EDP3</t>
  </si>
  <si>
    <t>A.N.@@._Z.S1313._Z.C.A.F.FN.T._Z.XDC._T.S.V.N._T.EDP3</t>
  </si>
  <si>
    <t>A.N.@@._Z.S1313._Z.C._X.ORADJ._Z.T._Z.XDC._T.S.V.N._T.EDP3</t>
  </si>
  <si>
    <t>A.N.@@._Z.S1313._Z.C.L.F.F7.T._Z.XDC._T.S.V.N._T.EDP3</t>
  </si>
  <si>
    <t>A.N.@@._Z.S1313._Z.C.L.F.F8.T._Z.XDC._T.S.V.N._T.EDP3</t>
  </si>
  <si>
    <t>A.N.@@._Z.S1313._Z.C.L.F.FV.T._Z.XDC._T.S.V.N._T.EDP3</t>
  </si>
  <si>
    <t>A.N.@@._Z.S1313._Z.C._Z.ORINV._Z.T._Z.XDC._T.S.V.N._T.EDP3</t>
  </si>
  <si>
    <t>A.N.@@._Z.S1313._Z.C._Z.ORD41A._Z.T._Z.XDC._T.S.V.N._T.EDP3</t>
  </si>
  <si>
    <t>A.N.@@._Z.S1313._Z.C.L.ORRNV._Z.T._Z.XDC._T.S.V.N._T.EDP3</t>
  </si>
  <si>
    <t>A.N.@@._Z.S1313._Z.C._Z.ORFCD._Z.T._Z.XDC._T.S.V.N._T.EDP3</t>
  </si>
  <si>
    <t>A.N.@@._Z.S1313._Z.C._Z.K61._Z.T._Z.XDC._T.S.V.N._T.EDP3</t>
  </si>
  <si>
    <t>A.N.@@._Z.S1313._Z.C._Z.KX._Z.T._Z.XDC._T.S.V.N._T.EDP3</t>
  </si>
  <si>
    <t>A.N.@@._Z.S1313._Z.C._Z.YA3._Z.T._Z.XDC._T.S.V.N._T.EDP3</t>
  </si>
  <si>
    <t>A.N.@@._Z.S1313._Z.C._Z.B9FX9._Z._Z._Z.XDC._T.S.V.N._T.EDP3</t>
  </si>
  <si>
    <t>A.N.@@._Z.S1313._Z.C._Z.YA3O._Z.T._Z.XDC._T.S.V.N._T.EDP3</t>
  </si>
  <si>
    <t>A.N.@@._Z.S1313._Z.C._Z.LX.GD.T._Z.XDC._T.F.V.N._T.EDP3</t>
  </si>
  <si>
    <t>A.N.@@._Z.S1313.S13.C.NE.LE.GD.T._Z.XDC._T.F.V.N._T.EDP3</t>
  </si>
  <si>
    <t>A.N.@@._Z.S1313._Z.C.L.LE.GD.T._Z.XDC._T.F.V.N._T.EDP3</t>
  </si>
  <si>
    <t>A.N.@@._Z.S1313.S13R._Z.A.LE.GD.T._Z.XDC._T.F.V.N._T.EDP3</t>
  </si>
  <si>
    <t>A.N.@@._Z.S1312._Z._Z.B.B9._Z._Z._Z.XDC._T.S.V.N._T.EDP3</t>
  </si>
  <si>
    <t>A.N.@@._Z.S1312._Z.C.A.F.F.T._Z.XDC._T.S.V.N._T.EDP3</t>
  </si>
  <si>
    <t>A.N.@@._Z.S1312._Z.C.A.F.F2.T._Z.XDC._T.S.V.N._T.EDP3</t>
  </si>
  <si>
    <t>A.N.@@._Z.S1312._Z.C.A.F.F3.T._Z.XDC._T.S.V.N._T.EDP3</t>
  </si>
  <si>
    <t>A.N.@@._Z.S1312._Z.C.A.F.F4.T._Z.XDC._T.S.V.N._T.EDP3</t>
  </si>
  <si>
    <t>A.N.@@._Z.S1312._Z.C.AI.F.F4.T._Z.XDC._T.S.V.N._T.EDP3</t>
  </si>
  <si>
    <t>A.N.@@._Z.S1312._Z.C.AD.F.F4.T._Z.XDC._T.S.V.N._T.EDP3</t>
  </si>
  <si>
    <t>A.N.@@._Z.S1312._Z.C.A.F.F4.S._Z.XDC._T.S.V.N._T.EDP3</t>
  </si>
  <si>
    <t>A.N.@@._Z.S1312._Z.C.A.F.F4.L._Z.XDC._T.S.V.N._T.EDP3</t>
  </si>
  <si>
    <t>A.N.@@._Z.S1312._Z.C.AI.F.F4.L._Z.XDC._T.S.V.N._T.EDP3</t>
  </si>
  <si>
    <t>A.N.@@._Z.S1312._Z.C.AD.F.F4.L._Z.XDC._T.S.V.N._T.EDP3</t>
  </si>
  <si>
    <t>A.N.@@._Z.S1312._Z.C.A.F.F5.T._Z.XDC._T.S.V.N._T.EDP3</t>
  </si>
  <si>
    <t>A.N.@@._Z.S1312._Z.C.A.F.F5PN.T._Z.XDC._T.S.V.N._T.EDP3</t>
  </si>
  <si>
    <t>A.N.@@._Z.S1312._Z.C.A.F.F5OP.T._Z.XDC._T.S.V.N._T.EDP3</t>
  </si>
  <si>
    <t>A.N.@@._Z.S1312._Z.C.AI.F.F5OP.T._Z.XDC._T.S.V.N._T.EDP3</t>
  </si>
  <si>
    <t>A.N.@@._Z.S1312._Z.C.AD.F.F5OP.T._Z.XDC._T.S.V.N._T.EDP3</t>
  </si>
  <si>
    <t>A.N.@@._Z.S1312._Z.C.A.F.F71.T._Z.XDC._T.S.V.N._T.EDP3</t>
  </si>
  <si>
    <t>A.N.@@._Z.S1312._Z.C.A.F.F8.T._Z.XDC._T.S.V.N._T.EDP3</t>
  </si>
  <si>
    <t>A.N.@@._Z.S1312._Z.C.A.F.FN.T._Z.XDC._T.S.V.N._T.EDP3</t>
  </si>
  <si>
    <t>A.N.@@._Z.S1312._Z.C._X.ORADJ._Z.T._Z.XDC._T.S.V.N._T.EDP3</t>
  </si>
  <si>
    <t>A.N.@@._Z.S1312._Z.C.L.F.F7.T._Z.XDC._T.S.V.N._T.EDP3</t>
  </si>
  <si>
    <t>A.N.@@._Z.S1312._Z.C.L.F.F8.T._Z.XDC._T.S.V.N._T.EDP3</t>
  </si>
  <si>
    <t>A.N.@@._Z.S1312._Z.C.L.F.FV.T._Z.XDC._T.S.V.N._T.EDP3</t>
  </si>
  <si>
    <t>A.N.@@._Z.S1312._Z.C._Z.ORINV._Z.T._Z.XDC._T.S.V.N._T.EDP3</t>
  </si>
  <si>
    <t>A.N.@@._Z.S1312._Z.C._Z.ORD41A._Z.T._Z.XDC._T.S.V.N._T.EDP3</t>
  </si>
  <si>
    <t>A.N.@@._Z.S1312._Z.C.L.ORRNV._Z.T._Z.XDC._T.S.V.N._T.EDP3</t>
  </si>
  <si>
    <t>A.N.@@._Z.S1312._Z.C._Z.ORFCD._Z.T._Z.XDC._T.S.V.N._T.EDP3</t>
  </si>
  <si>
    <t>A.N.@@._Z.S1312._Z.C._Z.K61._Z.T._Z.XDC._T.S.V.N._T.EDP3</t>
  </si>
  <si>
    <t>A.N.@@._Z.S1312._Z.C._Z.KX._Z.T._Z.XDC._T.S.V.N._T.EDP3</t>
  </si>
  <si>
    <t>A.N.@@._Z.S1312._Z.C._Z.YA3._Z.T._Z.XDC._T.S.V.N._T.EDP3</t>
  </si>
  <si>
    <t>A.N.@@._Z.S1312._Z.C._Z.B9FX9._Z._Z._Z.XDC._T.S.V.N._T.EDP3</t>
  </si>
  <si>
    <t>A.N.@@._Z.S1312._Z.C._Z.YA3O._Z.T._Z.XDC._T.S.V.N._T.EDP3</t>
  </si>
  <si>
    <t>A.N.@@._Z.S1312._Z.C._Z.LX.GD.T._Z.XDC._T.F.V.N._T.EDP3</t>
  </si>
  <si>
    <t>A.N.@@._Z.S1312.S13.C.NE.LE.GD.T._Z.XDC._T.F.V.N._T.EDP3</t>
  </si>
  <si>
    <t>A.N.@@._Z.S1312._Z.C.L.LE.GD.T._Z.XDC._T.F.V.N._T.EDP3</t>
  </si>
  <si>
    <t>A.N.@@._Z.S1312.S13P._Z.A.LE.GD.T._Z.XDC._T.F.V.N._T.EDP3</t>
  </si>
  <si>
    <t>A.N.@@._Z.S13._Z.C.L.F.F81.T._Z.XDC._T.S.V.N._T.EDP4</t>
  </si>
  <si>
    <t>A.N.@@._Z.S13._Z.C.L.LE.FPU.T._Z.XDC._T.S.V.N._T.EDP4</t>
  </si>
  <si>
    <t>A.N.@@._Z.S1._Z._Z.B.B5GQ._Z.T._Z.XDC._T.S.V.N._T.EDP4</t>
  </si>
  <si>
    <t>A.N.@@._Z.S1311._Z._Z.B.B9._Z._Z._Z.XDC._T.S.V.N._T.EDP2</t>
  </si>
  <si>
    <t>Type</t>
  </si>
  <si>
    <t>&lt;&lt; e.g. Histo, quest, notif (only used in the output csv filename)</t>
  </si>
  <si>
    <t>Country code</t>
  </si>
  <si>
    <t>&lt;&lt; this must correspond to the country code in the filename! If ok, it is used for Fame codes. If not, loading does not proceed</t>
  </si>
  <si>
    <t>OK to load?</t>
  </si>
  <si>
    <t>&lt;&lt; this can be any kind of check, if "yes", loading will proceed</t>
  </si>
  <si>
    <t>Vintage</t>
  </si>
  <si>
    <t>&lt;&lt; Named "RefVintage", these are used for Fame codes to be loaded, enough to change before each notification</t>
  </si>
  <si>
    <t>Domain</t>
  </si>
  <si>
    <t>EDP</t>
  </si>
  <si>
    <t>&lt;&lt; domain name</t>
  </si>
  <si>
    <t>Note:</t>
  </si>
  <si>
    <t>"Vintage" is used internally in this workbook (for creating the formulas), the remaining parameters are used by the macro "FameLoader"</t>
  </si>
  <si>
    <t>This is used for qualitative information regarding availability / status of the data (if error, use -1):</t>
  </si>
  <si>
    <t>planned</t>
  </si>
  <si>
    <t>forecast</t>
  </si>
  <si>
    <t>histo</t>
  </si>
  <si>
    <t>ZZ</t>
  </si>
  <si>
    <t>(T3.FA.S13- (T3.FA.S1311+ T3.FA.S1312+ T3.FA.S1313+ T3.FA.S1314))+ (T3.ADJ.S13- (T3.ADJ.S1311+ T3.ADJ.S1312+ T3.ADJ.S1313+ T3.ADJ.S1314))= (T3.CHDEBT.S13- (T3.CHDEBT.S1311+ T3.CHDEBT.S1312+ T3.CHDEBT.S1313+ T3.CHDEBT.S1314))</t>
  </si>
  <si>
    <t>Czechia</t>
  </si>
  <si>
    <t>Netherlands</t>
  </si>
  <si>
    <t>Slovakia</t>
  </si>
  <si>
    <t>LI</t>
  </si>
  <si>
    <t>Liechtenstein</t>
  </si>
  <si>
    <t>BA</t>
  </si>
  <si>
    <t>Bosnia and Herzegovina</t>
  </si>
  <si>
    <t>XK</t>
  </si>
  <si>
    <t>Kosovo*</t>
  </si>
  <si>
    <t>Republic of North Macedonia</t>
  </si>
  <si>
    <t>Tables 2A to 2D: Provision of the data which explain the transition between the national definitions of government balance and the surplus/deficit (B.9) of each government subsector.</t>
  </si>
  <si>
    <t>Tables 3A to 3E: Provision of the data which explain the contributions of the government surplus/deficit and the other relevant factors to the variation in the government debt level, and the consolidation of debt (general government and general government subsectors).</t>
  </si>
  <si>
    <t>Moldova</t>
  </si>
  <si>
    <t>MD</t>
  </si>
  <si>
    <t>Türkiye</t>
  </si>
  <si>
    <t>Ukraine</t>
  </si>
  <si>
    <t>UA</t>
  </si>
  <si>
    <t>Georgia</t>
  </si>
  <si>
    <t>GE</t>
  </si>
  <si>
    <t>T3.ADJ.S13=T3.LIA.S13+T3.OAP.S13+T3.OLIA.S13+T3.ISS_A.S13+T3.D41_A.S13+T3.RED_A.S13++T3.FREV_A.S13+T3.K61.S13+T3.OCVO_A.S13</t>
  </si>
  <si>
    <t>T3.ADJ.S1311=T3.LIA.S1311+T3.OAP.S1311+T3.OLIA.S1311+T3.ISS_A.S1311+T3.D41_A.S1311+T3.RED_A.S1311++T3.FREV_A.S1311+T3.K61.S1311+T3.OCVO_A.S1311</t>
  </si>
  <si>
    <t>T3.ADJ.S1312=T3.LIA.S1312+T3.OAP.S1312+T3.OLIA.S1312+T3.ISS_A.S1312+T3.D41_A.S1312+T3.RED_A.S1312++T3.FREV_A.S1312+T3.K61.S1312+T3.OCVO_A.S1312</t>
  </si>
  <si>
    <t>T3.ADJ.S1313=T3.LIA.S1313+T3.OAP.S1313+T3.OLIA.S1313+T3.ISS_A.S1313+T3.D41_A.S1313+T3.RED_A.S1313++T3.FREV_A.S1313+T3.K61.S1313+T3.OCVO_A.S1313</t>
  </si>
  <si>
    <t>T3.ADJ.S1314=T3.LIA.S1314+T3.OAP.S1314+T3.OLIA.S1314+T3.ISS_A.S1314+T3.D41_A.S1314+T3.RED_A.S1314+T3.FREV_A.S1314+T3.K61.S1314+T3.OCVO_A.S1314</t>
  </si>
  <si>
    <t>S.2024</t>
  </si>
  <si>
    <t>X.XXXX</t>
  </si>
  <si>
    <t>October 2024</t>
  </si>
  <si>
    <t>April 2025</t>
  </si>
  <si>
    <t>W.2025</t>
  </si>
  <si>
    <t>October 2025</t>
  </si>
  <si>
    <t>S.2025</t>
  </si>
  <si>
    <t>April 2026</t>
  </si>
  <si>
    <t>W.2026</t>
  </si>
  <si>
    <t>October 2026</t>
  </si>
  <si>
    <t>S.2026</t>
  </si>
  <si>
    <t>April 2027</t>
  </si>
  <si>
    <t>W.2027</t>
  </si>
  <si>
    <t>October 2027</t>
  </si>
  <si>
    <t>S.2027</t>
  </si>
  <si>
    <t>April 2028</t>
  </si>
  <si>
    <t>W.2028</t>
  </si>
  <si>
    <t>October 2028</t>
  </si>
  <si>
    <t>S.2028</t>
  </si>
  <si>
    <t>April 2029</t>
  </si>
  <si>
    <t>W.2029</t>
  </si>
  <si>
    <t>October 2029</t>
  </si>
  <si>
    <t>S.2029</t>
  </si>
  <si>
    <t>April 2030</t>
  </si>
  <si>
    <t>W.2030</t>
  </si>
  <si>
    <t>October 2030</t>
  </si>
  <si>
    <t>S.2030</t>
  </si>
  <si>
    <t>April 2031</t>
  </si>
  <si>
    <t>W.2031</t>
  </si>
  <si>
    <t>October 2031</t>
  </si>
  <si>
    <t>S.2031</t>
  </si>
  <si>
    <t>Notification:</t>
  </si>
  <si>
    <t>notification in format April/October 20xx</t>
  </si>
  <si>
    <t>Yellow and red cells: compulsory detail; green cells: automatic compilation; blue cells: voluntary detail.</t>
  </si>
  <si>
    <t>Grey cells: years that are not yet subject to the reporting of historical EDP data - please do not fill these cells</t>
  </si>
  <si>
    <t xml:space="preserve">Not applicable: M; Not available: L </t>
  </si>
  <si>
    <t>Apr.2025</t>
  </si>
  <si>
    <t>M</t>
  </si>
  <si>
    <t>Member State: Hungary</t>
  </si>
  <si>
    <t>L</t>
  </si>
  <si>
    <t>Relates to P11 and P.131</t>
  </si>
  <si>
    <t>Relates to D.2</t>
  </si>
  <si>
    <t>Relates to D.42</t>
  </si>
  <si>
    <t>Relates to D.45 and K.2</t>
  </si>
  <si>
    <t>Relates to D.5 and D.91</t>
  </si>
  <si>
    <t>Relates to D.61</t>
  </si>
  <si>
    <t xml:space="preserve">   Relates to: Eu transfers (excluding RRF)</t>
  </si>
  <si>
    <t>of which: EU financial correction</t>
  </si>
  <si>
    <t xml:space="preserve">   Relates to RRF (Recovery and Resilience Facility)</t>
  </si>
  <si>
    <t>Relates to consolidation</t>
  </si>
  <si>
    <t>Relates to P.2</t>
  </si>
  <si>
    <t>Relates to D.1</t>
  </si>
  <si>
    <t>Relates to D.211</t>
  </si>
  <si>
    <t>Relates to D.3</t>
  </si>
  <si>
    <t>Relates to P.51</t>
  </si>
  <si>
    <t>Relates to other items (D.29, D.62, D.63, D.73, D.75, D.76, D.92)</t>
  </si>
  <si>
    <t>Relates to EU transfer advances to Local Government</t>
  </si>
  <si>
    <t>Relates to D.99</t>
  </si>
  <si>
    <t>Relates to NP</t>
  </si>
  <si>
    <t>Relates to standardised guarantees</t>
  </si>
  <si>
    <t>Component 1: Extrabudgetary funds</t>
  </si>
  <si>
    <t>Component 2: Pension Reform and Debt Reduction Fund</t>
  </si>
  <si>
    <t>Component 3: Corporations classified in Central Government</t>
  </si>
  <si>
    <t>Component 4: Nonprofit institutions classified in Central Government</t>
  </si>
  <si>
    <t>Claim cancellation against Social Security funds</t>
  </si>
  <si>
    <t>Capital transfer to insurance companies acting in field of agriculture</t>
  </si>
  <si>
    <t>Claim cancellation because of liquidations and damages caused by nature</t>
  </si>
  <si>
    <t>Capital transfers to Postabank Co.</t>
  </si>
  <si>
    <t>Capital transfer to MÁV Rt.</t>
  </si>
  <si>
    <t>Expenditure rerouted from Reorg Apport Rt.</t>
  </si>
  <si>
    <t>Expenditure rerouted from MFB Rt.</t>
  </si>
  <si>
    <t xml:space="preserve">Debt assumption from ÁAK Rt, treated as D.99 capital transfer in 1999, included in 2002 cash budget </t>
  </si>
  <si>
    <t>Imputed mobile phone concession fee</t>
  </si>
  <si>
    <t>Adjustment to revenues that relate to the restructuring of extrabudgetary funds</t>
  </si>
  <si>
    <t>Deposit account arrangements</t>
  </si>
  <si>
    <t>Capital transfer to NA Rt. temporarily financed by the MFB Rt. (Hungarian Development Bank)</t>
  </si>
  <si>
    <t>Claim cancellation against ÁPV Rt.</t>
  </si>
  <si>
    <t>Claim cancellation against OTIVA Co.</t>
  </si>
  <si>
    <t>Debt (Bős-Nagymaros) assumption in 1995 and then debt cancellation against the State in 2001</t>
  </si>
  <si>
    <t>The difference between Treasury and Budget data treated as Capital transfer to Sportfólió Kht (non-profit institution classified in CG)</t>
  </si>
  <si>
    <t>Transfers from privatisation receipts paid by State Privatisation Co. to the Treasury single account (off-budget transaction)</t>
  </si>
  <si>
    <t>Claim cancellation 2003: against Republic of Russia, 2004: "of old government claim", 2006: Iraq, 2009: Mozambique, Cambodia</t>
  </si>
  <si>
    <t>Debt assumption from Rendezvénycsarnok Rt (decision was made in 2002, actual assumption in 2004, included in public balance)</t>
  </si>
  <si>
    <t xml:space="preserve">Income tax paid by Postabank </t>
  </si>
  <si>
    <t>Capital transfer to MAHART</t>
  </si>
  <si>
    <t>Capital transfres in kind from nonprofit institutions classified in Central Government</t>
  </si>
  <si>
    <t>Financial claim of a commercial bank on the State (derived from Church compensation), capital transfer</t>
  </si>
  <si>
    <t>Gripen reclassification from operative lease to financial lease</t>
  </si>
  <si>
    <t>Acquisition of Gripen equipments (P.51)</t>
  </si>
  <si>
    <t>PPP assets reclassification</t>
  </si>
  <si>
    <t>Capital transfer to non-financial corporations</t>
  </si>
  <si>
    <t>Transfer of privatisation receipt from sale of MAV Cargo to MAV</t>
  </si>
  <si>
    <t>VAT reinbursement adjustment due to European Court decision</t>
  </si>
  <si>
    <t>Reduction of EU transfer revenue related to court decision of VAT</t>
  </si>
  <si>
    <t>Transactions related to a call on a government guarantee (BTA)</t>
  </si>
  <si>
    <t xml:space="preserve">Owners' loan provided to MALÉV Plc. and neutralization of expenditure of 2010 </t>
  </si>
  <si>
    <t xml:space="preserve">Subsidy to MÁV Zrt financed by issuance of guaranteed securities </t>
  </si>
  <si>
    <t>Imputed transfer to households related to early repayment of mortgage loans</t>
  </si>
  <si>
    <t>Imputed taxes connected with early repayments of mortgage loans</t>
  </si>
  <si>
    <t>Capital injection to public corporations</t>
  </si>
  <si>
    <t>Change from public cost (PC) method to total cost (TC) method related to EU transfers</t>
  </si>
  <si>
    <t>Financial corrections related to EU transfers (decision in 2013)</t>
  </si>
  <si>
    <t>Capital transfer in kind to public corporations</t>
  </si>
  <si>
    <t>Financial corrections (decision in 2014) and other adjustments related to EU transfers</t>
  </si>
  <si>
    <t>MAVIR transactions rerouting</t>
  </si>
  <si>
    <t>Imputed revenue from transfer of pension obligations</t>
  </si>
  <si>
    <t>Debt assumption from local governments</t>
  </si>
  <si>
    <t>Debt assumption from BKV Zrt.</t>
  </si>
  <si>
    <t>Debt assumption from MÁV Zrt.</t>
  </si>
  <si>
    <t>Debt assumption from MTVA</t>
  </si>
  <si>
    <t>Exchange rate compensation to MFB</t>
  </si>
  <si>
    <t>Dividend used directly for debt reduction</t>
  </si>
  <si>
    <t>Loan to public corporations</t>
  </si>
  <si>
    <t>Energy bill compensation (rerouting)</t>
  </si>
  <si>
    <t xml:space="preserve">   EU financial corrections</t>
  </si>
  <si>
    <t>Capital injection in public corporations (rerouting)</t>
  </si>
  <si>
    <t>Relates to P.11 and P. 131</t>
  </si>
  <si>
    <t>Relates to EU transfer advances from Central Government</t>
  </si>
  <si>
    <t>Relates to D.62, D.63</t>
  </si>
  <si>
    <t>Corporations classified into Local Government</t>
  </si>
  <si>
    <t>Non-profit institutions classified into Local Government</t>
  </si>
  <si>
    <t>Government bonds granted in kind, treated as D99 capital transfer, received</t>
  </si>
  <si>
    <t>Imputed dwelling privatisation financed by loan</t>
  </si>
  <si>
    <t>Free transfer of equities to State Privatization Co.</t>
  </si>
  <si>
    <t xml:space="preserve">Debt assumption by the State </t>
  </si>
  <si>
    <t xml:space="preserve">   Relates to P.11 and P.131</t>
  </si>
  <si>
    <t xml:space="preserve">   Relates to taxes</t>
  </si>
  <si>
    <t xml:space="preserve">   Relates to D.61</t>
  </si>
  <si>
    <t xml:space="preserve">   Relates to consolidation</t>
  </si>
  <si>
    <t xml:space="preserve">   Relates to D.63</t>
  </si>
  <si>
    <t xml:space="preserve">   Relates to other items (P.2, D.1, P.51)</t>
  </si>
  <si>
    <t>Debt cancellation by the Central Budget</t>
  </si>
  <si>
    <t>Elimination of technical revenue (residual of 2007)</t>
  </si>
  <si>
    <t xml:space="preserve">Social contribution for childcare leave </t>
  </si>
  <si>
    <t>Date: 10/10/2025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</si>
</sst>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#,##0.00;\-#,##0.00;_-* &quot;-&quot;??_-;_-@_-"/>
  </numFmts>
  <fonts count="89">
    <font>
      <sz val="12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32"/>
      <name val="Book Antiqua"/>
      <family val="1"/>
    </font>
    <font>
      <b/>
      <sz val="12"/>
      <name val="Arial"/>
      <family val="2"/>
    </font>
    <font>
      <sz val="12"/>
      <name val="Arial"/>
      <family val="2"/>
    </font>
    <font>
      <sz val="24"/>
      <name val="Book Antiqua"/>
      <family val="1"/>
    </font>
    <font>
      <b/>
      <sz val="18"/>
      <name val="Arial"/>
      <family val="2"/>
    </font>
    <font>
      <sz val="12"/>
      <name val="Times New Roman"/>
      <family val="1"/>
    </font>
    <font>
      <b/>
      <sz val="14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8"/>
      <name val="Arial"/>
      <family val="2"/>
    </font>
    <font>
      <b/>
      <sz val="8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name val="Times New Roman"/>
      <family val="1"/>
    </font>
    <font>
      <b/>
      <sz val="18"/>
      <name val="Times New Roman"/>
      <family val="1"/>
    </font>
    <font>
      <sz val="24"/>
      <name val="Times New Roman"/>
      <family val="1"/>
    </font>
    <font>
      <b/>
      <sz val="14"/>
      <name val="Antique Olive (PCL6)"/>
      <family val="2"/>
    </font>
    <font>
      <sz val="32"/>
      <name val="Book Antiqua"/>
      <family val="1"/>
    </font>
    <font>
      <b/>
      <sz val="11"/>
      <name val="Arial"/>
      <family val="2"/>
    </font>
    <font>
      <b/>
      <sz val="26"/>
      <name val="Arial"/>
      <family val="2"/>
    </font>
    <font>
      <b/>
      <sz val="10"/>
      <color indexed="23"/>
      <name val="Arial"/>
      <family val="2"/>
    </font>
    <font>
      <sz val="28"/>
      <name val="Book Antiqua"/>
      <family val="1"/>
    </font>
    <font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perscript"/>
      <sz val="8.25"/>
      <name val="Arial"/>
      <family val="2"/>
    </font>
    <font>
      <vertAlign val="superscript"/>
      <sz val="5.5"/>
      <name val="Arial"/>
      <family val="2"/>
    </font>
    <font>
      <sz val="8"/>
      <name val="Arial"/>
      <family val="2"/>
    </font>
    <font>
      <b/>
      <vertAlign val="superscript"/>
      <sz val="8.25"/>
      <name val="Arial"/>
      <family val="2"/>
    </font>
    <font>
      <b/>
      <i/>
      <sz val="18"/>
      <name val="Arial"/>
      <family val="2"/>
    </font>
    <font>
      <i/>
      <sz val="18"/>
      <name val="Times New Roman"/>
      <family val="1"/>
      <charset val="238"/>
    </font>
    <font>
      <b/>
      <sz val="20"/>
      <name val="Times New Roman"/>
      <family val="1"/>
      <charset val="238"/>
    </font>
    <font>
      <strike/>
      <sz val="12"/>
      <color indexed="10"/>
      <name val="Times New Roman"/>
      <family val="1"/>
    </font>
    <font>
      <sz val="12"/>
      <name val="Arial"/>
      <family val="2"/>
    </font>
    <font>
      <strike/>
      <sz val="10"/>
      <color indexed="10"/>
      <name val="Arial"/>
      <family val="2"/>
    </font>
    <font>
      <b/>
      <sz val="26"/>
      <name val="Times New Roman"/>
      <family val="1"/>
      <charset val="238"/>
    </font>
    <font>
      <b/>
      <sz val="26"/>
      <name val="Times New Roman"/>
      <family val="1"/>
    </font>
    <font>
      <strike/>
      <sz val="10"/>
      <name val="Arial"/>
      <family val="2"/>
    </font>
    <font>
      <b/>
      <vertAlign val="superscript"/>
      <sz val="11"/>
      <name val="Arial"/>
      <family val="2"/>
    </font>
    <font>
      <strike/>
      <sz val="12"/>
      <name val="Times New Roman"/>
      <family val="1"/>
    </font>
    <font>
      <sz val="12"/>
      <color indexed="10"/>
      <name val="Arial"/>
      <family val="2"/>
    </font>
    <font>
      <sz val="8"/>
      <color indexed="8"/>
      <name val="Times New Roman"/>
      <family val="1"/>
    </font>
    <font>
      <sz val="8"/>
      <name val="Times New Roman"/>
      <family val="1"/>
    </font>
    <font>
      <b/>
      <sz val="32"/>
      <color indexed="10"/>
      <name val="Times New Roman"/>
      <family val="1"/>
    </font>
    <font>
      <sz val="32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sz val="12"/>
      <color indexed="9"/>
      <name val="Arial"/>
      <family val="2"/>
    </font>
    <font>
      <b/>
      <sz val="20"/>
      <color indexed="1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sz val="16"/>
      <color rgb="FFFF0000"/>
      <name val="Times New Roman"/>
      <family val="1"/>
    </font>
    <font>
      <sz val="12"/>
      <color rgb="FF0070C0"/>
      <name val="Arial"/>
      <family val="2"/>
    </font>
    <font>
      <b/>
      <i/>
      <sz val="32"/>
      <color rgb="FF00B0F0"/>
      <name val="Times New Roman"/>
      <family val="1"/>
    </font>
    <font>
      <sz val="12"/>
      <color theme="0" tint="-0.499984740745262"/>
      <name val="Arial"/>
      <family val="2"/>
    </font>
    <font>
      <b/>
      <sz val="26"/>
      <color theme="0" tint="-0.499984740745262"/>
      <name val="Arial"/>
      <family val="2"/>
    </font>
    <font>
      <b/>
      <i/>
      <sz val="32"/>
      <color rgb="FFFF0000"/>
      <name val="Times New Roman"/>
      <family val="1"/>
    </font>
    <font>
      <b/>
      <i/>
      <sz val="28"/>
      <color rgb="FFFF0000"/>
      <name val="Times New Roman"/>
      <family val="1"/>
    </font>
    <font>
      <sz val="10"/>
      <color rgb="FFFF0000"/>
      <name val="Times New Roman"/>
      <family val="1"/>
    </font>
    <font>
      <i/>
      <sz val="11"/>
      <name val="Times New Roman"/>
      <family val="1"/>
    </font>
    <font>
      <sz val="8.8000000000000007"/>
      <name val="Arial"/>
      <family val="2"/>
    </font>
    <font>
      <sz val="9.35"/>
      <name val="Arial"/>
      <family val="2"/>
    </font>
    <font>
      <b/>
      <sz val="28"/>
      <name val="Arial"/>
      <family val="2"/>
    </font>
    <font>
      <i/>
      <sz val="8"/>
      <name val="Times New Roman"/>
      <family val="1"/>
    </font>
    <font>
      <i/>
      <sz val="8"/>
      <name val="Arial"/>
      <family val="2"/>
    </font>
    <font>
      <b/>
      <sz val="8"/>
      <name val="Times New Roman"/>
      <family val="1"/>
    </font>
    <font>
      <b/>
      <sz val="24"/>
      <color indexed="10"/>
      <name val="Tahoma"/>
      <family val="2"/>
    </font>
    <font>
      <sz val="12"/>
      <color indexed="57"/>
      <name val="Arial"/>
      <family val="2"/>
    </font>
    <font>
      <b/>
      <sz val="32"/>
      <color theme="0"/>
      <name val="Arial"/>
      <family val="2"/>
    </font>
    <font>
      <sz val="12"/>
      <color indexed="9"/>
      <name val="Times New Roman"/>
      <family val="1"/>
    </font>
    <font>
      <strike/>
      <sz val="12"/>
      <color rgb="FFFF0000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2"/>
      <color rgb="FF00FF00"/>
      <name val="Arial"/>
      <family val="2"/>
    </font>
    <font>
      <sz val="12"/>
      <color theme="0"/>
      <name val="Arial"/>
      <family val="2"/>
    </font>
    <font>
      <sz val="18"/>
      <name val="Arial"/>
      <family val="2"/>
    </font>
    <font>
      <sz val="12"/>
      <color theme="0"/>
      <name val="Times New Roman"/>
      <family val="1"/>
    </font>
    <font>
      <sz val="10"/>
      <color theme="0"/>
      <name val="Arial"/>
      <family val="2"/>
    </font>
    <font>
      <sz val="12"/>
      <color theme="0" tint="-0.14999847407452621"/>
      <name val="Arial"/>
      <family val="2"/>
    </font>
    <font>
      <b/>
      <sz val="14"/>
      <color theme="0"/>
      <name val="Arial"/>
      <family val="2"/>
    </font>
    <font>
      <sz val="10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gray0625">
        <fgColor indexed="9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99"/>
        <bgColor indexed="64"/>
      </patternFill>
    </fill>
  </fills>
  <borders count="1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 style="thin">
        <color indexed="23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47"/>
      </right>
      <top/>
      <bottom style="thin">
        <color indexed="47"/>
      </bottom>
      <diagonal/>
    </border>
    <border>
      <left style="thin">
        <color indexed="23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47"/>
      </right>
      <top style="thin">
        <color indexed="47"/>
      </top>
      <bottom/>
      <diagonal/>
    </border>
    <border>
      <left style="thin">
        <color indexed="23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47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/>
      <top/>
      <bottom style="double">
        <color indexed="8"/>
      </bottom>
      <diagonal/>
    </border>
    <border>
      <left style="thin">
        <color indexed="23"/>
      </left>
      <right style="thin">
        <color indexed="8"/>
      </right>
      <top/>
      <bottom style="dotted">
        <color indexed="23"/>
      </bottom>
      <diagonal/>
    </border>
    <border>
      <left style="dotted">
        <color indexed="22"/>
      </left>
      <right style="thin">
        <color indexed="23"/>
      </right>
      <top/>
      <bottom style="dotted">
        <color indexed="22"/>
      </bottom>
      <diagonal/>
    </border>
    <border>
      <left style="dotted">
        <color indexed="22"/>
      </left>
      <right/>
      <top/>
      <bottom style="dotted">
        <color indexed="22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thin">
        <color indexed="8"/>
      </bottom>
      <diagonal/>
    </border>
    <border>
      <left/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23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tted">
        <color indexed="22"/>
      </left>
      <right style="thin">
        <color indexed="23"/>
      </right>
      <top style="dotted">
        <color indexed="22"/>
      </top>
      <bottom style="dotted">
        <color indexed="22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tted">
        <color indexed="22"/>
      </left>
      <right/>
      <top style="thin">
        <color indexed="23"/>
      </top>
      <bottom style="dotted">
        <color indexed="22"/>
      </bottom>
      <diagonal/>
    </border>
    <border>
      <left style="dotted">
        <color indexed="22"/>
      </left>
      <right/>
      <top style="dotted">
        <color indexed="22"/>
      </top>
      <bottom style="dotted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double">
        <color indexed="8"/>
      </left>
      <right style="thick">
        <color indexed="8"/>
      </right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dotted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8"/>
      </left>
      <right/>
      <top/>
      <bottom style="double">
        <color indexed="64"/>
      </bottom>
      <diagonal/>
    </border>
    <border>
      <left style="dotted">
        <color indexed="8"/>
      </left>
      <right style="thin">
        <color indexed="8"/>
      </right>
      <top style="thin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thin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ck">
        <color theme="1"/>
      </left>
      <right style="thin">
        <color indexed="8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8"/>
      </bottom>
      <diagonal/>
    </border>
    <border>
      <left style="thin">
        <color indexed="8"/>
      </left>
      <right style="thin">
        <color indexed="23"/>
      </right>
      <top style="double">
        <color indexed="8"/>
      </top>
      <bottom style="double">
        <color indexed="8"/>
      </bottom>
      <diagonal/>
    </border>
    <border>
      <left style="thin">
        <color indexed="23"/>
      </left>
      <right style="thin">
        <color indexed="23"/>
      </right>
      <top style="double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</borders>
  <cellStyleXfs count="7">
    <xf numFmtId="0" fontId="0" fillId="0" borderId="0"/>
    <xf numFmtId="164" fontId="3" fillId="0" borderId="0" applyFont="0" applyFill="0" applyBorder="0" applyAlignment="0" applyProtection="0"/>
    <xf numFmtId="9" fontId="57" fillId="0" borderId="0" applyFont="0" applyFill="0" applyBorder="0" applyAlignment="0" applyProtection="0"/>
    <xf numFmtId="0" fontId="6" fillId="0" borderId="0"/>
    <xf numFmtId="164" fontId="2" fillId="0" borderId="0" applyFont="0" applyFill="0" applyBorder="0" applyAlignment="0" applyProtection="0"/>
    <xf numFmtId="0" fontId="2" fillId="0" borderId="0"/>
    <xf numFmtId="0" fontId="1" fillId="0" borderId="0"/>
  </cellStyleXfs>
  <cellXfs count="564">
    <xf numFmtId="0" fontId="0" fillId="0" borderId="0" xfId="0"/>
    <xf numFmtId="0" fontId="28" fillId="0" borderId="2" xfId="0" applyFont="1" applyFill="1" applyBorder="1" applyAlignment="1" applyProtection="1">
      <alignment horizontal="centerContinuous" vertical="center"/>
      <protection locked="0"/>
    </xf>
    <xf numFmtId="0" fontId="18" fillId="0" borderId="3" xfId="0" applyFont="1" applyFill="1" applyBorder="1" applyProtection="1">
      <protection locked="0"/>
    </xf>
    <xf numFmtId="0" fontId="18" fillId="0" borderId="4" xfId="0" applyFont="1" applyFill="1" applyBorder="1" applyAlignment="1" applyProtection="1">
      <alignment horizontal="centerContinuous"/>
      <protection locked="0"/>
    </xf>
    <xf numFmtId="0" fontId="11" fillId="0" borderId="2" xfId="0" applyFont="1" applyFill="1" applyBorder="1" applyProtection="1">
      <protection locked="0"/>
    </xf>
    <xf numFmtId="0" fontId="18" fillId="0" borderId="0" xfId="0" applyFont="1" applyFill="1" applyBorder="1" applyProtection="1">
      <protection locked="0"/>
    </xf>
    <xf numFmtId="0" fontId="26" fillId="0" borderId="2" xfId="0" applyFont="1" applyFill="1" applyBorder="1" applyProtection="1">
      <protection locked="0"/>
    </xf>
    <xf numFmtId="0" fontId="30" fillId="0" borderId="5" xfId="0" applyFont="1" applyFill="1" applyBorder="1" applyAlignment="1" applyProtection="1">
      <alignment horizontal="centerContinuous"/>
      <protection locked="0"/>
    </xf>
    <xf numFmtId="0" fontId="11" fillId="0" borderId="6" xfId="0" applyFont="1" applyFill="1" applyBorder="1" applyProtection="1">
      <protection locked="0"/>
    </xf>
    <xf numFmtId="0" fontId="11" fillId="0" borderId="7" xfId="0" applyFont="1" applyFill="1" applyBorder="1" applyProtection="1">
      <protection locked="0"/>
    </xf>
    <xf numFmtId="0" fontId="0" fillId="0" borderId="0" xfId="0" applyFill="1" applyProtection="1">
      <protection locked="0"/>
    </xf>
    <xf numFmtId="0" fontId="28" fillId="0" borderId="2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Continuous"/>
      <protection locked="0"/>
    </xf>
    <xf numFmtId="0" fontId="9" fillId="0" borderId="0" xfId="0" applyFont="1" applyFill="1" applyProtection="1">
      <protection locked="0"/>
    </xf>
    <xf numFmtId="0" fontId="5" fillId="0" borderId="0" xfId="0" applyFont="1" applyFill="1" applyAlignment="1" applyProtection="1">
      <alignment horizontal="right"/>
      <protection locked="0"/>
    </xf>
    <xf numFmtId="0" fontId="0" fillId="0" borderId="8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31" fillId="0" borderId="0" xfId="0" applyFont="1" applyFill="1" applyProtection="1">
      <protection locked="0"/>
    </xf>
    <xf numFmtId="0" fontId="2" fillId="0" borderId="0" xfId="0" applyFont="1" applyFill="1" applyProtection="1">
      <protection locked="0"/>
    </xf>
    <xf numFmtId="0" fontId="15" fillId="0" borderId="0" xfId="0" applyFont="1" applyFill="1" applyProtection="1">
      <protection locked="0"/>
    </xf>
    <xf numFmtId="0" fontId="0" fillId="0" borderId="0" xfId="0" applyFill="1" applyAlignment="1" applyProtection="1">
      <protection locked="0"/>
    </xf>
    <xf numFmtId="0" fontId="9" fillId="0" borderId="0" xfId="0" applyFont="1" applyFill="1" applyAlignment="1" applyProtection="1">
      <protection locked="0"/>
    </xf>
    <xf numFmtId="0" fontId="41" fillId="0" borderId="0" xfId="0" applyFont="1" applyFill="1" applyProtection="1">
      <protection locked="0"/>
    </xf>
    <xf numFmtId="0" fontId="15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Alignment="1" applyProtection="1">
      <alignment horizontal="left"/>
      <protection locked="0"/>
    </xf>
    <xf numFmtId="0" fontId="15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41" fillId="0" borderId="0" xfId="0" applyFont="1" applyFill="1" applyAlignment="1" applyProtection="1">
      <alignment horizontal="left"/>
      <protection locked="0"/>
    </xf>
    <xf numFmtId="0" fontId="0" fillId="0" borderId="13" xfId="0" applyFill="1" applyBorder="1" applyProtection="1">
      <protection locked="0"/>
    </xf>
    <xf numFmtId="0" fontId="15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left"/>
      <protection locked="0"/>
    </xf>
    <xf numFmtId="0" fontId="9" fillId="0" borderId="15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31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7" fillId="0" borderId="0" xfId="0" applyFont="1" applyFill="1" applyProtection="1">
      <protection locked="0"/>
    </xf>
    <xf numFmtId="0" fontId="6" fillId="0" borderId="14" xfId="0" applyFont="1" applyFill="1" applyBorder="1" applyProtection="1">
      <protection locked="0"/>
    </xf>
    <xf numFmtId="0" fontId="15" fillId="0" borderId="14" xfId="0" applyFont="1" applyFill="1" applyBorder="1" applyProtection="1">
      <protection locked="0"/>
    </xf>
    <xf numFmtId="0" fontId="15" fillId="0" borderId="8" xfId="0" applyFont="1" applyFill="1" applyBorder="1" applyProtection="1">
      <protection locked="0"/>
    </xf>
    <xf numFmtId="0" fontId="6" fillId="0" borderId="18" xfId="0" applyFont="1" applyFill="1" applyBorder="1" applyAlignment="1" applyProtection="1">
      <alignment horizontal="center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15" fillId="0" borderId="19" xfId="0" applyFont="1" applyFill="1" applyBorder="1" applyAlignment="1" applyProtection="1">
      <alignment horizontal="center"/>
      <protection locked="0"/>
    </xf>
    <xf numFmtId="0" fontId="6" fillId="0" borderId="5" xfId="0" applyFont="1" applyFill="1" applyBorder="1" applyAlignment="1" applyProtection="1">
      <alignment horizontal="centerContinuous"/>
      <protection locked="0"/>
    </xf>
    <xf numFmtId="0" fontId="42" fillId="0" borderId="15" xfId="0" quotePrefix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6" fillId="0" borderId="15" xfId="0" applyFont="1" applyFill="1" applyBorder="1" applyAlignment="1" applyProtection="1">
      <alignment horizontal="center"/>
      <protection locked="0"/>
    </xf>
    <xf numFmtId="0" fontId="16" fillId="0" borderId="9" xfId="0" applyFont="1" applyFill="1" applyBorder="1" applyProtection="1">
      <protection locked="0"/>
    </xf>
    <xf numFmtId="0" fontId="15" fillId="0" borderId="9" xfId="0" applyFont="1" applyFill="1" applyBorder="1" applyProtection="1">
      <protection locked="0"/>
    </xf>
    <xf numFmtId="0" fontId="15" fillId="0" borderId="17" xfId="0" applyFont="1" applyFill="1" applyBorder="1" applyProtection="1">
      <protection locked="0"/>
    </xf>
    <xf numFmtId="0" fontId="15" fillId="0" borderId="10" xfId="0" applyFont="1" applyFill="1" applyBorder="1" applyProtection="1">
      <protection locked="0"/>
    </xf>
    <xf numFmtId="2" fontId="9" fillId="0" borderId="0" xfId="0" quotePrefix="1" applyNumberFormat="1" applyFont="1" applyFill="1" applyBorder="1" applyProtection="1">
      <protection locked="0"/>
    </xf>
    <xf numFmtId="0" fontId="18" fillId="0" borderId="0" xfId="0" applyFont="1" applyProtection="1">
      <protection locked="0"/>
    </xf>
    <xf numFmtId="0" fontId="6" fillId="0" borderId="5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Protection="1">
      <protection locked="0"/>
    </xf>
    <xf numFmtId="0" fontId="15" fillId="0" borderId="23" xfId="0" applyFont="1" applyFill="1" applyBorder="1" applyProtection="1">
      <protection locked="0"/>
    </xf>
    <xf numFmtId="0" fontId="15" fillId="0" borderId="9" xfId="0" applyFont="1" applyFill="1" applyBorder="1" applyAlignment="1" applyProtection="1">
      <alignment horizontal="center"/>
      <protection locked="0"/>
    </xf>
    <xf numFmtId="0" fontId="14" fillId="0" borderId="0" xfId="0" applyFont="1" applyFill="1" applyProtection="1">
      <protection locked="0"/>
    </xf>
    <xf numFmtId="0" fontId="5" fillId="0" borderId="0" xfId="0" applyFont="1" applyFill="1" applyProtection="1">
      <protection locked="0"/>
    </xf>
    <xf numFmtId="0" fontId="41" fillId="0" borderId="0" xfId="0" applyFont="1" applyFill="1" applyBorder="1" applyProtection="1">
      <protection locked="0"/>
    </xf>
    <xf numFmtId="0" fontId="45" fillId="0" borderId="15" xfId="0" quotePrefix="1" applyFont="1" applyFill="1" applyBorder="1" applyAlignment="1" applyProtection="1">
      <alignment horizontal="center"/>
      <protection locked="0"/>
    </xf>
    <xf numFmtId="0" fontId="9" fillId="0" borderId="24" xfId="0" applyFont="1" applyFill="1" applyBorder="1" applyAlignment="1" applyProtection="1">
      <alignment horizontal="center"/>
      <protection locked="0"/>
    </xf>
    <xf numFmtId="0" fontId="30" fillId="0" borderId="9" xfId="0" applyFont="1" applyFill="1" applyBorder="1" applyProtection="1">
      <protection locked="0"/>
    </xf>
    <xf numFmtId="0" fontId="26" fillId="0" borderId="6" xfId="0" applyFont="1" applyFill="1" applyBorder="1" applyProtection="1">
      <protection locked="0"/>
    </xf>
    <xf numFmtId="0" fontId="19" fillId="0" borderId="25" xfId="0" applyFont="1" applyFill="1" applyBorder="1" applyAlignment="1" applyProtection="1">
      <alignment horizontal="centerContinuous" vertical="center"/>
      <protection locked="0"/>
    </xf>
    <xf numFmtId="0" fontId="19" fillId="0" borderId="26" xfId="0" applyFont="1" applyFill="1" applyBorder="1" applyAlignment="1" applyProtection="1">
      <alignment horizontal="centerContinuous" vertical="center"/>
      <protection locked="0"/>
    </xf>
    <xf numFmtId="0" fontId="24" fillId="0" borderId="0" xfId="0" applyFont="1" applyFill="1" applyProtection="1">
      <protection locked="0"/>
    </xf>
    <xf numFmtId="0" fontId="9" fillId="0" borderId="0" xfId="0" applyFont="1" applyFill="1" applyAlignment="1" applyProtection="1">
      <alignment horizontal="right"/>
      <protection locked="0"/>
    </xf>
    <xf numFmtId="0" fontId="41" fillId="0" borderId="17" xfId="0" applyFont="1" applyFill="1" applyBorder="1" applyProtection="1">
      <protection locked="0"/>
    </xf>
    <xf numFmtId="0" fontId="18" fillId="0" borderId="0" xfId="0" applyFont="1" applyFill="1" applyBorder="1" applyAlignment="1" applyProtection="1">
      <alignment horizontal="centerContinuous"/>
      <protection locked="0"/>
    </xf>
    <xf numFmtId="2" fontId="41" fillId="0" borderId="17" xfId="0" applyNumberFormat="1" applyFont="1" applyFill="1" applyBorder="1" applyProtection="1">
      <protection locked="0"/>
    </xf>
    <xf numFmtId="2" fontId="15" fillId="0" borderId="17" xfId="0" applyNumberFormat="1" applyFont="1" applyFill="1" applyBorder="1" applyProtection="1">
      <protection locked="0"/>
    </xf>
    <xf numFmtId="0" fontId="9" fillId="0" borderId="0" xfId="0" applyFont="1" applyFill="1" applyAlignment="1" applyProtection="1">
      <alignment horizontal="center"/>
      <protection locked="0"/>
    </xf>
    <xf numFmtId="2" fontId="9" fillId="0" borderId="0" xfId="0" applyNumberFormat="1" applyFont="1" applyFill="1" applyProtection="1">
      <protection locked="0"/>
    </xf>
    <xf numFmtId="2" fontId="41" fillId="0" borderId="0" xfId="0" applyNumberFormat="1" applyFont="1" applyFill="1" applyProtection="1">
      <protection locked="0"/>
    </xf>
    <xf numFmtId="0" fontId="20" fillId="0" borderId="0" xfId="0" applyFont="1" applyFill="1" applyAlignment="1" applyProtection="1">
      <alignment horizontal="right"/>
      <protection locked="0"/>
    </xf>
    <xf numFmtId="2" fontId="0" fillId="0" borderId="0" xfId="0" applyNumberFormat="1" applyFill="1" applyProtection="1">
      <protection locked="0"/>
    </xf>
    <xf numFmtId="0" fontId="15" fillId="0" borderId="0" xfId="0" applyFont="1" applyFill="1" applyAlignment="1" applyProtection="1">
      <alignment horizontal="left"/>
      <protection locked="0"/>
    </xf>
    <xf numFmtId="3" fontId="9" fillId="0" borderId="18" xfId="0" applyNumberFormat="1" applyFont="1" applyFill="1" applyBorder="1" applyAlignment="1" applyProtection="1">
      <alignment horizontal="center"/>
      <protection locked="0"/>
    </xf>
    <xf numFmtId="3" fontId="6" fillId="2" borderId="28" xfId="1" applyNumberFormat="1" applyFont="1" applyFill="1" applyBorder="1" applyAlignment="1" applyProtection="1">
      <alignment horizontal="right"/>
      <protection locked="0"/>
    </xf>
    <xf numFmtId="3" fontId="6" fillId="2" borderId="29" xfId="1" applyNumberFormat="1" applyFont="1" applyFill="1" applyBorder="1" applyAlignment="1" applyProtection="1">
      <alignment horizontal="right"/>
      <protection locked="0"/>
    </xf>
    <xf numFmtId="3" fontId="6" fillId="2" borderId="30" xfId="1" applyNumberFormat="1" applyFont="1" applyFill="1" applyBorder="1" applyAlignment="1" applyProtection="1">
      <alignment horizontal="right"/>
      <protection locked="0"/>
    </xf>
    <xf numFmtId="3" fontId="18" fillId="0" borderId="0" xfId="1" applyNumberFormat="1" applyFont="1" applyFill="1" applyBorder="1" applyAlignment="1" applyProtection="1">
      <alignment horizontal="right"/>
      <protection locked="0"/>
    </xf>
    <xf numFmtId="3" fontId="11" fillId="0" borderId="6" xfId="1" applyNumberFormat="1" applyFont="1" applyFill="1" applyBorder="1" applyAlignment="1" applyProtection="1">
      <alignment horizontal="right"/>
      <protection locked="0"/>
    </xf>
    <xf numFmtId="3" fontId="5" fillId="0" borderId="7" xfId="1" applyNumberFormat="1" applyFont="1" applyFill="1" applyBorder="1" applyAlignment="1" applyProtection="1">
      <alignment horizontal="right"/>
      <protection locked="0"/>
    </xf>
    <xf numFmtId="3" fontId="11" fillId="0" borderId="7" xfId="1" applyNumberFormat="1" applyFont="1" applyFill="1" applyBorder="1" applyAlignment="1" applyProtection="1">
      <alignment horizontal="right"/>
      <protection locked="0"/>
    </xf>
    <xf numFmtId="3" fontId="6" fillId="2" borderId="28" xfId="1" applyNumberFormat="1" applyFont="1" applyFill="1" applyBorder="1" applyAlignment="1" applyProtection="1">
      <protection locked="0"/>
    </xf>
    <xf numFmtId="3" fontId="6" fillId="0" borderId="33" xfId="0" applyNumberFormat="1" applyFont="1" applyFill="1" applyBorder="1" applyAlignment="1" applyProtection="1">
      <protection locked="0"/>
    </xf>
    <xf numFmtId="3" fontId="6" fillId="0" borderId="34" xfId="0" applyNumberFormat="1" applyFont="1" applyFill="1" applyBorder="1" applyAlignment="1" applyProtection="1">
      <protection locked="0"/>
    </xf>
    <xf numFmtId="0" fontId="30" fillId="0" borderId="35" xfId="0" applyFont="1" applyFill="1" applyBorder="1" applyAlignment="1" applyProtection="1">
      <alignment horizontal="centerContinuous"/>
      <protection locked="0"/>
    </xf>
    <xf numFmtId="3" fontId="30" fillId="0" borderId="42" xfId="1" applyNumberFormat="1" applyFont="1" applyFill="1" applyBorder="1" applyAlignment="1" applyProtection="1">
      <alignment horizontal="right"/>
      <protection locked="0"/>
    </xf>
    <xf numFmtId="3" fontId="30" fillId="0" borderId="43" xfId="1" applyNumberFormat="1" applyFont="1" applyFill="1" applyBorder="1" applyAlignment="1" applyProtection="1">
      <alignment horizontal="right"/>
      <protection locked="0"/>
    </xf>
    <xf numFmtId="3" fontId="30" fillId="0" borderId="45" xfId="1" applyNumberFormat="1" applyFont="1" applyFill="1" applyBorder="1" applyAlignment="1" applyProtection="1">
      <alignment horizontal="right"/>
      <protection locked="0"/>
    </xf>
    <xf numFmtId="3" fontId="30" fillId="0" borderId="0" xfId="1" applyNumberFormat="1" applyFont="1" applyFill="1" applyBorder="1" applyAlignment="1" applyProtection="1">
      <alignment horizontal="right"/>
      <protection locked="0"/>
    </xf>
    <xf numFmtId="3" fontId="30" fillId="0" borderId="46" xfId="1" applyNumberFormat="1" applyFont="1" applyFill="1" applyBorder="1" applyAlignment="1" applyProtection="1">
      <alignment horizontal="right"/>
      <protection locked="0"/>
    </xf>
    <xf numFmtId="3" fontId="30" fillId="0" borderId="17" xfId="1" applyNumberFormat="1" applyFont="1" applyFill="1" applyBorder="1" applyAlignment="1" applyProtection="1">
      <alignment horizontal="right"/>
      <protection locked="0"/>
    </xf>
    <xf numFmtId="0" fontId="30" fillId="0" borderId="24" xfId="0" applyFont="1" applyFill="1" applyBorder="1" applyProtection="1">
      <protection locked="0"/>
    </xf>
    <xf numFmtId="0" fontId="18" fillId="0" borderId="5" xfId="0" applyFont="1" applyFill="1" applyBorder="1" applyAlignment="1" applyProtection="1">
      <alignment horizontal="centerContinuous"/>
      <protection locked="0"/>
    </xf>
    <xf numFmtId="0" fontId="18" fillId="0" borderId="35" xfId="0" applyFont="1" applyFill="1" applyBorder="1" applyAlignment="1" applyProtection="1">
      <alignment horizontal="centerContinuous"/>
      <protection locked="0"/>
    </xf>
    <xf numFmtId="3" fontId="54" fillId="3" borderId="1" xfId="1" applyNumberFormat="1" applyFont="1" applyFill="1" applyBorder="1" applyAlignment="1" applyProtection="1">
      <alignment horizontal="right"/>
      <protection locked="0"/>
    </xf>
    <xf numFmtId="0" fontId="18" fillId="3" borderId="35" xfId="0" applyFont="1" applyFill="1" applyBorder="1" applyAlignment="1" applyProtection="1">
      <alignment horizontal="centerContinuous"/>
      <protection locked="0"/>
    </xf>
    <xf numFmtId="3" fontId="18" fillId="0" borderId="45" xfId="1" applyNumberFormat="1" applyFont="1" applyFill="1" applyBorder="1" applyAlignment="1" applyProtection="1">
      <alignment horizontal="right"/>
      <protection locked="0"/>
    </xf>
    <xf numFmtId="0" fontId="18" fillId="0" borderId="47" xfId="0" applyFont="1" applyFill="1" applyBorder="1" applyAlignment="1" applyProtection="1">
      <alignment horizontal="centerContinuous"/>
      <protection locked="0"/>
    </xf>
    <xf numFmtId="3" fontId="0" fillId="0" borderId="45" xfId="1" applyNumberFormat="1" applyFont="1" applyFill="1" applyBorder="1" applyAlignment="1" applyProtection="1">
      <alignment horizontal="right"/>
      <protection locked="0"/>
    </xf>
    <xf numFmtId="3" fontId="0" fillId="0" borderId="0" xfId="1" applyNumberFormat="1" applyFont="1" applyFill="1" applyBorder="1" applyAlignment="1" applyProtection="1">
      <alignment horizontal="right"/>
      <protection locked="0"/>
    </xf>
    <xf numFmtId="3" fontId="18" fillId="0" borderId="46" xfId="1" applyNumberFormat="1" applyFont="1" applyFill="1" applyBorder="1" applyAlignment="1" applyProtection="1">
      <alignment horizontal="right"/>
      <protection locked="0"/>
    </xf>
    <xf numFmtId="3" fontId="18" fillId="0" borderId="17" xfId="1" applyNumberFormat="1" applyFont="1" applyFill="1" applyBorder="1" applyAlignment="1" applyProtection="1">
      <alignment horizontal="right"/>
      <protection locked="0"/>
    </xf>
    <xf numFmtId="0" fontId="17" fillId="0" borderId="48" xfId="0" applyFont="1" applyFill="1" applyBorder="1" applyAlignment="1" applyProtection="1">
      <alignment horizontal="left"/>
      <protection locked="0"/>
    </xf>
    <xf numFmtId="0" fontId="17" fillId="0" borderId="49" xfId="0" applyFont="1" applyFill="1" applyBorder="1" applyAlignment="1" applyProtection="1">
      <alignment horizontal="left"/>
      <protection locked="0"/>
    </xf>
    <xf numFmtId="3" fontId="18" fillId="3" borderId="1" xfId="1" applyNumberFormat="1" applyFont="1" applyFill="1" applyBorder="1" applyAlignment="1" applyProtection="1">
      <alignment horizontal="right"/>
      <protection locked="0"/>
    </xf>
    <xf numFmtId="0" fontId="18" fillId="0" borderId="50" xfId="0" applyFont="1" applyFill="1" applyBorder="1" applyProtection="1">
      <protection locked="0"/>
    </xf>
    <xf numFmtId="3" fontId="18" fillId="0" borderId="42" xfId="1" applyNumberFormat="1" applyFont="1" applyFill="1" applyBorder="1" applyAlignment="1" applyProtection="1">
      <alignment horizontal="right"/>
      <protection locked="0"/>
    </xf>
    <xf numFmtId="3" fontId="18" fillId="0" borderId="43" xfId="1" applyNumberFormat="1" applyFont="1" applyFill="1" applyBorder="1" applyAlignment="1" applyProtection="1">
      <alignment horizontal="right"/>
      <protection locked="0"/>
    </xf>
    <xf numFmtId="0" fontId="30" fillId="0" borderId="52" xfId="0" applyFont="1" applyFill="1" applyBorder="1" applyAlignment="1" applyProtection="1">
      <alignment horizontal="centerContinuous"/>
      <protection locked="0"/>
    </xf>
    <xf numFmtId="0" fontId="30" fillId="0" borderId="53" xfId="0" applyFont="1" applyFill="1" applyBorder="1" applyAlignment="1" applyProtection="1">
      <alignment horizontal="centerContinuous"/>
      <protection locked="0"/>
    </xf>
    <xf numFmtId="3" fontId="18" fillId="0" borderId="14" xfId="1" applyNumberFormat="1" applyFont="1" applyFill="1" applyBorder="1" applyAlignment="1" applyProtection="1">
      <alignment horizontal="right"/>
      <protection locked="0"/>
    </xf>
    <xf numFmtId="49" fontId="9" fillId="2" borderId="55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Continuous"/>
      <protection locked="0"/>
    </xf>
    <xf numFmtId="0" fontId="7" fillId="0" borderId="0" xfId="0" applyFont="1" applyFill="1" applyAlignment="1" applyProtection="1">
      <alignment horizontal="centerContinuous"/>
      <protection locked="0"/>
    </xf>
    <xf numFmtId="0" fontId="8" fillId="0" borderId="0" xfId="0" applyFont="1" applyFill="1" applyProtection="1">
      <protection locked="0"/>
    </xf>
    <xf numFmtId="0" fontId="22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centerContinuous"/>
      <protection locked="0"/>
    </xf>
    <xf numFmtId="0" fontId="23" fillId="0" borderId="0" xfId="0" applyFont="1" applyFill="1" applyAlignment="1" applyProtection="1">
      <alignment horizontal="centerContinuous"/>
      <protection locked="0"/>
    </xf>
    <xf numFmtId="0" fontId="8" fillId="0" borderId="0" xfId="0" applyFont="1" applyFill="1" applyAlignment="1" applyProtection="1">
      <alignment horizontal="left"/>
      <protection locked="0"/>
    </xf>
    <xf numFmtId="0" fontId="15" fillId="0" borderId="58" xfId="0" applyFont="1" applyFill="1" applyBorder="1" applyAlignment="1" applyProtection="1">
      <alignment horizontal="center"/>
      <protection locked="0"/>
    </xf>
    <xf numFmtId="0" fontId="15" fillId="0" borderId="59" xfId="0" applyFont="1" applyFill="1" applyBorder="1" applyAlignment="1" applyProtection="1">
      <alignment horizontal="center"/>
      <protection locked="0"/>
    </xf>
    <xf numFmtId="0" fontId="15" fillId="0" borderId="59" xfId="0" applyFont="1" applyFill="1" applyBorder="1" applyProtection="1">
      <protection locked="0"/>
    </xf>
    <xf numFmtId="0" fontId="15" fillId="0" borderId="58" xfId="0" applyFont="1" applyFill="1" applyBorder="1" applyAlignment="1" applyProtection="1">
      <alignment horizontal="left"/>
      <protection locked="0"/>
    </xf>
    <xf numFmtId="0" fontId="56" fillId="0" borderId="0" xfId="0" applyFont="1" applyFill="1" applyProtection="1"/>
    <xf numFmtId="0" fontId="10" fillId="0" borderId="0" xfId="0" applyFont="1" applyFill="1" applyAlignment="1" applyProtection="1">
      <alignment horizontal="left"/>
      <protection locked="0"/>
    </xf>
    <xf numFmtId="0" fontId="7" fillId="0" borderId="0" xfId="0" applyFont="1" applyFill="1" applyAlignment="1" applyProtection="1">
      <alignment horizontal="left"/>
      <protection locked="0"/>
    </xf>
    <xf numFmtId="0" fontId="15" fillId="0" borderId="66" xfId="0" applyFont="1" applyFill="1" applyBorder="1" applyAlignment="1" applyProtection="1">
      <alignment horizontal="center"/>
      <protection locked="0"/>
    </xf>
    <xf numFmtId="0" fontId="6" fillId="0" borderId="14" xfId="0" applyFont="1" applyFill="1" applyBorder="1" applyAlignment="1" applyProtection="1">
      <alignment horizontal="left"/>
      <protection locked="0"/>
    </xf>
    <xf numFmtId="0" fontId="15" fillId="0" borderId="59" xfId="0" applyFont="1" applyFill="1" applyBorder="1" applyAlignment="1" applyProtection="1">
      <alignment horizontal="left"/>
      <protection locked="0"/>
    </xf>
    <xf numFmtId="0" fontId="14" fillId="0" borderId="0" xfId="0" applyFont="1" applyFill="1" applyBorder="1" applyAlignment="1" applyProtection="1">
      <alignment horizontal="left"/>
      <protection locked="0"/>
    </xf>
    <xf numFmtId="0" fontId="17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left"/>
      <protection locked="0"/>
    </xf>
    <xf numFmtId="0" fontId="26" fillId="0" borderId="68" xfId="0" applyFont="1" applyFill="1" applyBorder="1" applyAlignment="1" applyProtection="1">
      <alignment horizontal="left"/>
      <protection locked="0"/>
    </xf>
    <xf numFmtId="0" fontId="5" fillId="0" borderId="0" xfId="0" applyFont="1" applyFill="1" applyAlignment="1" applyProtection="1">
      <alignment horizontal="left"/>
      <protection locked="0"/>
    </xf>
    <xf numFmtId="0" fontId="15" fillId="0" borderId="69" xfId="0" applyFont="1" applyFill="1" applyBorder="1" applyProtection="1">
      <protection locked="0"/>
    </xf>
    <xf numFmtId="0" fontId="15" fillId="0" borderId="17" xfId="0" applyFont="1" applyFill="1" applyBorder="1" applyAlignment="1" applyProtection="1">
      <alignment horizontal="left"/>
      <protection locked="0"/>
    </xf>
    <xf numFmtId="0" fontId="15" fillId="0" borderId="57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15" fillId="0" borderId="63" xfId="0" applyFont="1" applyFill="1" applyBorder="1" applyAlignment="1" applyProtection="1">
      <alignment horizontal="center"/>
      <protection locked="0"/>
    </xf>
    <xf numFmtId="0" fontId="41" fillId="0" borderId="0" xfId="0" applyFont="1" applyFill="1" applyBorder="1" applyAlignment="1" applyProtection="1">
      <alignment horizontal="left"/>
      <protection locked="0"/>
    </xf>
    <xf numFmtId="0" fontId="30" fillId="0" borderId="0" xfId="0" applyFont="1" applyFill="1" applyBorder="1" applyAlignment="1" applyProtection="1">
      <alignment horizontal="left"/>
      <protection locked="0"/>
    </xf>
    <xf numFmtId="0" fontId="26" fillId="0" borderId="0" xfId="0" applyFont="1" applyFill="1" applyBorder="1" applyAlignment="1" applyProtection="1">
      <alignment horizontal="left"/>
      <protection locked="0"/>
    </xf>
    <xf numFmtId="0" fontId="31" fillId="0" borderId="0" xfId="0" applyFont="1" applyFill="1" applyAlignment="1" applyProtection="1">
      <alignment horizontal="left"/>
      <protection locked="0"/>
    </xf>
    <xf numFmtId="0" fontId="24" fillId="0" borderId="0" xfId="0" applyFont="1" applyFill="1" applyAlignment="1" applyProtection="1">
      <alignment horizontal="left"/>
      <protection locked="0"/>
    </xf>
    <xf numFmtId="0" fontId="47" fillId="0" borderId="0" xfId="0" applyFont="1" applyFill="1" applyBorder="1" applyAlignment="1" applyProtection="1">
      <alignment horizontal="left"/>
      <protection locked="0"/>
    </xf>
    <xf numFmtId="0" fontId="15" fillId="0" borderId="69" xfId="0" applyFont="1" applyFill="1" applyBorder="1" applyAlignment="1" applyProtection="1">
      <alignment horizontal="center"/>
      <protection locked="0"/>
    </xf>
    <xf numFmtId="0" fontId="15" fillId="0" borderId="63" xfId="0" applyFont="1" applyFill="1" applyBorder="1" applyAlignment="1" applyProtection="1">
      <alignment horizontal="left"/>
      <protection locked="0"/>
    </xf>
    <xf numFmtId="0" fontId="41" fillId="0" borderId="17" xfId="0" applyFont="1" applyFill="1" applyBorder="1" applyAlignment="1" applyProtection="1">
      <alignment horizontal="left"/>
      <protection locked="0"/>
    </xf>
    <xf numFmtId="0" fontId="40" fillId="0" borderId="0" xfId="0" applyFont="1" applyFill="1" applyBorder="1" applyAlignment="1" applyProtection="1">
      <alignment horizontal="left"/>
      <protection locked="0"/>
    </xf>
    <xf numFmtId="0" fontId="12" fillId="0" borderId="58" xfId="0" applyFont="1" applyFill="1" applyBorder="1" applyAlignment="1" applyProtection="1">
      <alignment horizontal="center"/>
      <protection locked="0"/>
    </xf>
    <xf numFmtId="0" fontId="12" fillId="0" borderId="58" xfId="0" applyFont="1" applyFill="1" applyBorder="1" applyProtection="1">
      <protection locked="0"/>
    </xf>
    <xf numFmtId="0" fontId="12" fillId="0" borderId="63" xfId="0" applyFont="1" applyFill="1" applyBorder="1" applyProtection="1">
      <protection locked="0"/>
    </xf>
    <xf numFmtId="3" fontId="6" fillId="0" borderId="0" xfId="0" applyNumberFormat="1" applyFont="1" applyFill="1" applyBorder="1" applyAlignment="1" applyProtection="1">
      <protection locked="0"/>
    </xf>
    <xf numFmtId="3" fontId="6" fillId="0" borderId="18" xfId="0" applyNumberFormat="1" applyFont="1" applyFill="1" applyBorder="1" applyAlignment="1" applyProtection="1">
      <protection locked="0"/>
    </xf>
    <xf numFmtId="3" fontId="6" fillId="0" borderId="56" xfId="0" applyNumberFormat="1" applyFont="1" applyFill="1" applyBorder="1" applyAlignment="1" applyProtection="1">
      <protection locked="0"/>
    </xf>
    <xf numFmtId="10" fontId="0" fillId="0" borderId="0" xfId="2" applyNumberFormat="1" applyFont="1" applyFill="1" applyProtection="1">
      <protection locked="0"/>
    </xf>
    <xf numFmtId="0" fontId="61" fillId="0" borderId="0" xfId="0" applyFont="1" applyAlignment="1" applyProtection="1">
      <alignment horizontal="center"/>
    </xf>
    <xf numFmtId="0" fontId="65" fillId="0" borderId="0" xfId="0" applyFont="1" applyFill="1" applyAlignment="1" applyProtection="1">
      <alignment horizontal="left"/>
    </xf>
    <xf numFmtId="0" fontId="65" fillId="0" borderId="0" xfId="0" quotePrefix="1" applyFont="1" applyFill="1" applyAlignment="1" applyProtection="1">
      <alignment horizontal="left"/>
    </xf>
    <xf numFmtId="0" fontId="30" fillId="0" borderId="0" xfId="0" applyFont="1" applyFill="1" applyProtection="1">
      <protection locked="0"/>
    </xf>
    <xf numFmtId="0" fontId="64" fillId="0" borderId="0" xfId="0" applyFont="1" applyFill="1" applyAlignment="1" applyProtection="1">
      <alignment horizontal="left"/>
    </xf>
    <xf numFmtId="0" fontId="48" fillId="0" borderId="64" xfId="0" applyFont="1" applyFill="1" applyBorder="1" applyProtection="1"/>
    <xf numFmtId="0" fontId="48" fillId="0" borderId="20" xfId="0" applyFont="1" applyFill="1" applyBorder="1" applyProtection="1"/>
    <xf numFmtId="0" fontId="0" fillId="0" borderId="11" xfId="0" applyFill="1" applyBorder="1" applyProtection="1"/>
    <xf numFmtId="0" fontId="48" fillId="0" borderId="13" xfId="0" applyFont="1" applyFill="1" applyBorder="1" applyProtection="1"/>
    <xf numFmtId="0" fontId="0" fillId="0" borderId="0" xfId="0" applyFill="1" applyBorder="1" applyProtection="1"/>
    <xf numFmtId="0" fontId="0" fillId="0" borderId="12" xfId="0" applyFill="1" applyBorder="1" applyProtection="1"/>
    <xf numFmtId="0" fontId="9" fillId="0" borderId="0" xfId="0" applyFont="1" applyFill="1" applyBorder="1" applyProtection="1"/>
    <xf numFmtId="165" fontId="9" fillId="0" borderId="0" xfId="1" applyNumberFormat="1" applyFont="1" applyFill="1" applyBorder="1" applyAlignment="1" applyProtection="1">
      <alignment horizontal="right"/>
    </xf>
    <xf numFmtId="0" fontId="9" fillId="0" borderId="12" xfId="0" applyFont="1" applyFill="1" applyBorder="1" applyProtection="1"/>
    <xf numFmtId="0" fontId="9" fillId="0" borderId="21" xfId="0" applyFont="1" applyFill="1" applyBorder="1" applyProtection="1"/>
    <xf numFmtId="165" fontId="9" fillId="0" borderId="21" xfId="1" applyNumberFormat="1" applyFont="1" applyFill="1" applyBorder="1" applyAlignment="1" applyProtection="1">
      <alignment horizontal="right"/>
    </xf>
    <xf numFmtId="0" fontId="9" fillId="0" borderId="22" xfId="0" applyFont="1" applyFill="1" applyBorder="1" applyProtection="1"/>
    <xf numFmtId="0" fontId="49" fillId="0" borderId="13" xfId="0" applyFont="1" applyBorder="1" applyAlignment="1" applyProtection="1">
      <alignment wrapText="1"/>
    </xf>
    <xf numFmtId="0" fontId="49" fillId="0" borderId="65" xfId="0" applyFont="1" applyBorder="1" applyAlignment="1" applyProtection="1">
      <alignment wrapText="1"/>
    </xf>
    <xf numFmtId="0" fontId="15" fillId="0" borderId="0" xfId="0" applyFont="1" applyProtection="1">
      <protection locked="0"/>
    </xf>
    <xf numFmtId="0" fontId="15" fillId="0" borderId="63" xfId="0" applyFont="1" applyBorder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0" fontId="73" fillId="0" borderId="74" xfId="0" applyFont="1" applyFill="1" applyBorder="1" applyAlignment="1" applyProtection="1">
      <alignment vertical="center"/>
      <protection locked="0"/>
    </xf>
    <xf numFmtId="0" fontId="50" fillId="0" borderId="0" xfId="0" applyFont="1" applyFill="1" applyAlignment="1" applyProtection="1">
      <alignment horizontal="left"/>
      <protection locked="0"/>
    </xf>
    <xf numFmtId="0" fontId="50" fillId="0" borderId="0" xfId="0" applyFont="1" applyFill="1" applyAlignment="1" applyProtection="1">
      <alignment horizontal="center"/>
      <protection locked="0"/>
    </xf>
    <xf numFmtId="3" fontId="30" fillId="4" borderId="44" xfId="1" applyNumberFormat="1" applyFont="1" applyFill="1" applyBorder="1" applyAlignment="1" applyProtection="1">
      <alignment horizontal="right"/>
    </xf>
    <xf numFmtId="0" fontId="6" fillId="0" borderId="0" xfId="0" applyFont="1" applyFill="1" applyBorder="1" applyAlignment="1" applyProtection="1">
      <alignment horizontal="left"/>
    </xf>
    <xf numFmtId="0" fontId="6" fillId="0" borderId="1" xfId="0" applyFont="1" applyFill="1" applyBorder="1" applyAlignment="1" applyProtection="1">
      <alignment horizontal="left"/>
    </xf>
    <xf numFmtId="0" fontId="6" fillId="0" borderId="48" xfId="0" applyFont="1" applyFill="1" applyBorder="1" applyAlignment="1" applyProtection="1">
      <alignment horizontal="left"/>
    </xf>
    <xf numFmtId="0" fontId="6" fillId="0" borderId="67" xfId="0" applyFont="1" applyFill="1" applyBorder="1" applyAlignment="1" applyProtection="1">
      <alignment horizontal="left"/>
    </xf>
    <xf numFmtId="0" fontId="55" fillId="0" borderId="0" xfId="0" applyFont="1" applyFill="1" applyProtection="1"/>
    <xf numFmtId="0" fontId="15" fillId="0" borderId="0" xfId="0" applyFont="1" applyFill="1" applyProtection="1"/>
    <xf numFmtId="0" fontId="0" fillId="0" borderId="0" xfId="0" applyFill="1" applyAlignment="1" applyProtection="1">
      <alignment horizontal="left"/>
    </xf>
    <xf numFmtId="0" fontId="5" fillId="0" borderId="0" xfId="0" applyFont="1" applyFill="1" applyAlignment="1" applyProtection="1"/>
    <xf numFmtId="0" fontId="10" fillId="0" borderId="0" xfId="0" applyFont="1" applyFill="1" applyProtection="1"/>
    <xf numFmtId="0" fontId="9" fillId="0" borderId="0" xfId="0" applyFont="1" applyFill="1" applyAlignment="1" applyProtection="1">
      <alignment horizontal="left"/>
    </xf>
    <xf numFmtId="0" fontId="11" fillId="0" borderId="0" xfId="0" applyFont="1" applyFill="1" applyAlignment="1" applyProtection="1"/>
    <xf numFmtId="0" fontId="9" fillId="0" borderId="0" xfId="0" applyFont="1" applyFill="1" applyProtection="1"/>
    <xf numFmtId="0" fontId="15" fillId="0" borderId="57" xfId="0" applyFont="1" applyFill="1" applyBorder="1" applyProtection="1"/>
    <xf numFmtId="0" fontId="9" fillId="0" borderId="57" xfId="0" applyFont="1" applyFill="1" applyBorder="1" applyAlignment="1" applyProtection="1">
      <alignment horizontal="left"/>
    </xf>
    <xf numFmtId="0" fontId="9" fillId="0" borderId="14" xfId="0" applyFont="1" applyFill="1" applyBorder="1" applyAlignment="1" applyProtection="1"/>
    <xf numFmtId="0" fontId="9" fillId="0" borderId="14" xfId="0" applyFont="1" applyFill="1" applyBorder="1" applyProtection="1"/>
    <xf numFmtId="0" fontId="15" fillId="0" borderId="58" xfId="0" applyFont="1" applyFill="1" applyBorder="1" applyAlignment="1" applyProtection="1">
      <alignment horizontal="center"/>
    </xf>
    <xf numFmtId="0" fontId="9" fillId="0" borderId="58" xfId="0" applyFont="1" applyFill="1" applyBorder="1" applyAlignment="1" applyProtection="1">
      <alignment horizontal="left"/>
    </xf>
    <xf numFmtId="0" fontId="9" fillId="0" borderId="15" xfId="0" applyFont="1" applyFill="1" applyBorder="1" applyProtection="1"/>
    <xf numFmtId="0" fontId="15" fillId="0" borderId="59" xfId="0" applyFont="1" applyFill="1" applyBorder="1" applyAlignment="1" applyProtection="1">
      <alignment horizontal="center"/>
    </xf>
    <xf numFmtId="0" fontId="15" fillId="0" borderId="58" xfId="0" applyFont="1" applyBorder="1" applyAlignment="1" applyProtection="1">
      <alignment horizontal="center"/>
    </xf>
    <xf numFmtId="0" fontId="9" fillId="0" borderId="15" xfId="0" applyFont="1" applyFill="1" applyBorder="1" applyAlignment="1" applyProtection="1">
      <alignment horizontal="center"/>
    </xf>
    <xf numFmtId="0" fontId="15" fillId="0" borderId="58" xfId="0" applyFont="1" applyBorder="1" applyAlignment="1" applyProtection="1">
      <alignment horizontal="left"/>
    </xf>
    <xf numFmtId="14" fontId="9" fillId="0" borderId="0" xfId="0" applyNumberFormat="1" applyFont="1" applyFill="1" applyAlignment="1" applyProtection="1">
      <alignment horizontal="left"/>
    </xf>
    <xf numFmtId="0" fontId="0" fillId="0" borderId="0" xfId="0" applyFill="1" applyAlignment="1" applyProtection="1"/>
    <xf numFmtId="0" fontId="6" fillId="0" borderId="15" xfId="0" applyFont="1" applyFill="1" applyBorder="1" applyProtection="1"/>
    <xf numFmtId="0" fontId="50" fillId="0" borderId="79" xfId="0" applyFont="1" applyFill="1" applyBorder="1" applyAlignment="1" applyProtection="1">
      <alignment horizontal="left"/>
    </xf>
    <xf numFmtId="0" fontId="9" fillId="0" borderId="60" xfId="0" applyFont="1" applyFill="1" applyBorder="1" applyAlignment="1" applyProtection="1"/>
    <xf numFmtId="0" fontId="9" fillId="0" borderId="60" xfId="0" applyFont="1" applyFill="1" applyBorder="1" applyProtection="1"/>
    <xf numFmtId="0" fontId="15" fillId="0" borderId="59" xfId="0" applyFont="1" applyFill="1" applyBorder="1" applyProtection="1"/>
    <xf numFmtId="0" fontId="50" fillId="0" borderId="58" xfId="0" applyFont="1" applyFill="1" applyBorder="1" applyAlignment="1" applyProtection="1">
      <alignment horizontal="left"/>
    </xf>
    <xf numFmtId="0" fontId="13" fillId="0" borderId="5" xfId="0" applyFont="1" applyFill="1" applyBorder="1" applyAlignment="1" applyProtection="1"/>
    <xf numFmtId="0" fontId="9" fillId="0" borderId="5" xfId="0" applyFont="1" applyFill="1" applyBorder="1" applyAlignment="1" applyProtection="1">
      <alignment horizontal="center"/>
    </xf>
    <xf numFmtId="0" fontId="15" fillId="0" borderId="58" xfId="0" applyFont="1" applyFill="1" applyBorder="1" applyAlignment="1" applyProtection="1">
      <alignment horizontal="left"/>
    </xf>
    <xf numFmtId="0" fontId="9" fillId="0" borderId="92" xfId="0" applyFont="1" applyFill="1" applyBorder="1" applyAlignment="1" applyProtection="1"/>
    <xf numFmtId="0" fontId="9" fillId="0" borderId="91" xfId="0" applyFont="1" applyFill="1" applyBorder="1" applyAlignment="1" applyProtection="1"/>
    <xf numFmtId="0" fontId="9" fillId="0" borderId="29" xfId="0" applyFont="1" applyFill="1" applyBorder="1" applyAlignment="1" applyProtection="1">
      <alignment horizontal="center"/>
    </xf>
    <xf numFmtId="0" fontId="9" fillId="0" borderId="90" xfId="0" applyFont="1" applyFill="1" applyBorder="1" applyAlignment="1" applyProtection="1"/>
    <xf numFmtId="0" fontId="9" fillId="0" borderId="30" xfId="0" applyFont="1" applyFill="1" applyBorder="1" applyAlignment="1" applyProtection="1">
      <alignment horizontal="center"/>
    </xf>
    <xf numFmtId="0" fontId="9" fillId="0" borderId="61" xfId="0" applyFont="1" applyFill="1" applyBorder="1" applyAlignment="1" applyProtection="1"/>
    <xf numFmtId="0" fontId="9" fillId="0" borderId="61" xfId="0" applyFont="1" applyFill="1" applyBorder="1" applyProtection="1"/>
    <xf numFmtId="0" fontId="0" fillId="0" borderId="60" xfId="0" applyFill="1" applyBorder="1" applyAlignment="1" applyProtection="1"/>
    <xf numFmtId="0" fontId="0" fillId="0" borderId="60" xfId="0" applyFill="1" applyBorder="1" applyProtection="1"/>
    <xf numFmtId="0" fontId="13" fillId="0" borderId="5" xfId="0" applyFont="1" applyFill="1" applyBorder="1" applyProtection="1"/>
    <xf numFmtId="0" fontId="13" fillId="0" borderId="27" xfId="0" applyFont="1" applyFill="1" applyBorder="1" applyAlignment="1" applyProtection="1"/>
    <xf numFmtId="0" fontId="14" fillId="0" borderId="5" xfId="0" applyFont="1" applyFill="1" applyBorder="1" applyAlignment="1" applyProtection="1"/>
    <xf numFmtId="0" fontId="14" fillId="0" borderId="5" xfId="0" applyFont="1" applyFill="1" applyBorder="1" applyProtection="1"/>
    <xf numFmtId="0" fontId="9" fillId="0" borderId="30" xfId="0" applyFont="1" applyFill="1" applyBorder="1" applyAlignment="1" applyProtection="1"/>
    <xf numFmtId="0" fontId="16" fillId="5" borderId="58" xfId="0" applyFont="1" applyFill="1" applyBorder="1" applyAlignment="1" applyProtection="1">
      <alignment horizontal="left"/>
    </xf>
    <xf numFmtId="0" fontId="14" fillId="0" borderId="87" xfId="0" applyFont="1" applyFill="1" applyBorder="1" applyAlignment="1" applyProtection="1"/>
    <xf numFmtId="0" fontId="14" fillId="0" borderId="88" xfId="0" applyFont="1" applyFill="1" applyBorder="1" applyAlignment="1" applyProtection="1"/>
    <xf numFmtId="0" fontId="14" fillId="0" borderId="89" xfId="0" applyFont="1" applyFill="1" applyBorder="1" applyAlignment="1" applyProtection="1"/>
    <xf numFmtId="0" fontId="0" fillId="0" borderId="0" xfId="0" applyFill="1" applyBorder="1" applyAlignment="1" applyProtection="1"/>
    <xf numFmtId="0" fontId="0" fillId="0" borderId="15" xfId="0" applyFill="1" applyBorder="1" applyProtection="1"/>
    <xf numFmtId="0" fontId="0" fillId="0" borderId="56" xfId="0" applyFill="1" applyBorder="1" applyAlignment="1" applyProtection="1"/>
    <xf numFmtId="0" fontId="0" fillId="0" borderId="62" xfId="0" applyFill="1" applyBorder="1" applyProtection="1"/>
    <xf numFmtId="0" fontId="13" fillId="0" borderId="30" xfId="0" applyFont="1" applyFill="1" applyBorder="1" applyAlignment="1" applyProtection="1"/>
    <xf numFmtId="0" fontId="16" fillId="5" borderId="83" xfId="0" applyFont="1" applyFill="1" applyBorder="1" applyAlignment="1" applyProtection="1">
      <alignment horizontal="left"/>
    </xf>
    <xf numFmtId="0" fontId="0" fillId="0" borderId="61" xfId="0" applyFill="1" applyBorder="1" applyAlignment="1" applyProtection="1"/>
    <xf numFmtId="0" fontId="0" fillId="0" borderId="61" xfId="0" applyFill="1" applyBorder="1" applyAlignment="1" applyProtection="1">
      <alignment horizontal="center"/>
    </xf>
    <xf numFmtId="0" fontId="9" fillId="0" borderId="60" xfId="0" applyFont="1" applyFill="1" applyBorder="1" applyAlignment="1" applyProtection="1">
      <alignment horizontal="center"/>
    </xf>
    <xf numFmtId="0" fontId="9" fillId="0" borderId="26" xfId="0" applyFont="1" applyFill="1" applyBorder="1" applyAlignment="1" applyProtection="1">
      <alignment horizontal="center"/>
    </xf>
    <xf numFmtId="0" fontId="12" fillId="0" borderId="0" xfId="0" applyFont="1" applyFill="1" applyAlignment="1" applyProtection="1"/>
    <xf numFmtId="49" fontId="66" fillId="0" borderId="0" xfId="0" applyNumberFormat="1" applyFont="1" applyFill="1" applyAlignment="1" applyProtection="1"/>
    <xf numFmtId="0" fontId="15" fillId="0" borderId="63" xfId="0" applyFont="1" applyFill="1" applyBorder="1" applyProtection="1"/>
    <xf numFmtId="0" fontId="9" fillId="0" borderId="63" xfId="0" applyFont="1" applyFill="1" applyBorder="1" applyAlignment="1" applyProtection="1">
      <alignment horizontal="left"/>
    </xf>
    <xf numFmtId="0" fontId="12" fillId="0" borderId="82" xfId="0" applyFont="1" applyFill="1" applyBorder="1" applyAlignment="1" applyProtection="1"/>
    <xf numFmtId="0" fontId="9" fillId="0" borderId="17" xfId="0" applyFont="1" applyFill="1" applyBorder="1" applyProtection="1"/>
    <xf numFmtId="0" fontId="0" fillId="0" borderId="0" xfId="0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Protection="1"/>
    <xf numFmtId="0" fontId="15" fillId="0" borderId="66" xfId="0" applyFont="1" applyFill="1" applyBorder="1" applyAlignment="1" applyProtection="1">
      <alignment horizontal="center"/>
    </xf>
    <xf numFmtId="0" fontId="15" fillId="0" borderId="57" xfId="0" applyFont="1" applyBorder="1" applyProtection="1"/>
    <xf numFmtId="0" fontId="15" fillId="0" borderId="58" xfId="0" applyFont="1" applyBorder="1" applyProtection="1"/>
    <xf numFmtId="0" fontId="15" fillId="0" borderId="86" xfId="0" applyFont="1" applyFill="1" applyBorder="1" applyAlignment="1" applyProtection="1">
      <alignment horizontal="left"/>
    </xf>
    <xf numFmtId="0" fontId="15" fillId="0" borderId="59" xfId="0" applyFont="1" applyFill="1" applyBorder="1" applyAlignment="1" applyProtection="1">
      <alignment horizontal="left"/>
    </xf>
    <xf numFmtId="0" fontId="16" fillId="5" borderId="83" xfId="0" applyFont="1" applyFill="1" applyBorder="1" applyProtection="1"/>
    <xf numFmtId="0" fontId="15" fillId="0" borderId="0" xfId="0" applyFont="1" applyFill="1" applyAlignment="1" applyProtection="1">
      <alignment horizontal="left"/>
    </xf>
    <xf numFmtId="0" fontId="10" fillId="0" borderId="0" xfId="0" applyFont="1" applyFill="1" applyAlignment="1" applyProtection="1">
      <alignment horizontal="left"/>
    </xf>
    <xf numFmtId="0" fontId="7" fillId="0" borderId="0" xfId="0" applyFont="1" applyFill="1" applyAlignment="1" applyProtection="1">
      <alignment horizontal="left"/>
    </xf>
    <xf numFmtId="0" fontId="7" fillId="0" borderId="0" xfId="0" applyFont="1" applyFill="1" applyProtection="1"/>
    <xf numFmtId="0" fontId="6" fillId="0" borderId="14" xfId="0" applyFont="1" applyFill="1" applyBorder="1" applyAlignment="1" applyProtection="1">
      <alignment horizontal="left"/>
    </xf>
    <xf numFmtId="0" fontId="6" fillId="0" borderId="14" xfId="0" applyFont="1" applyFill="1" applyBorder="1" applyProtection="1"/>
    <xf numFmtId="0" fontId="15" fillId="0" borderId="14" xfId="0" applyFont="1" applyFill="1" applyBorder="1" applyProtection="1"/>
    <xf numFmtId="0" fontId="9" fillId="0" borderId="16" xfId="0" applyFont="1" applyFill="1" applyBorder="1" applyAlignment="1" applyProtection="1">
      <alignment horizontal="center" vertical="center"/>
    </xf>
    <xf numFmtId="0" fontId="42" fillId="0" borderId="15" xfId="0" quotePrefix="1" applyFont="1" applyFill="1" applyBorder="1" applyAlignment="1" applyProtection="1">
      <alignment horizontal="center"/>
    </xf>
    <xf numFmtId="0" fontId="42" fillId="0" borderId="16" xfId="0" quotePrefix="1" applyFont="1" applyFill="1" applyBorder="1" applyAlignment="1" applyProtection="1">
      <alignment horizontal="center"/>
    </xf>
    <xf numFmtId="0" fontId="6" fillId="0" borderId="15" xfId="0" applyFont="1" applyFill="1" applyBorder="1" applyAlignment="1" applyProtection="1">
      <alignment horizontal="center"/>
    </xf>
    <xf numFmtId="0" fontId="0" fillId="0" borderId="14" xfId="0" applyFill="1" applyBorder="1" applyProtection="1"/>
    <xf numFmtId="0" fontId="40" fillId="0" borderId="16" xfId="0" applyFont="1" applyFill="1" applyBorder="1" applyAlignment="1" applyProtection="1">
      <alignment horizontal="center"/>
    </xf>
    <xf numFmtId="0" fontId="12" fillId="0" borderId="16" xfId="0" applyFont="1" applyFill="1" applyBorder="1" applyAlignment="1" applyProtection="1">
      <alignment horizontal="center"/>
    </xf>
    <xf numFmtId="0" fontId="5" fillId="0" borderId="68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6" fillId="0" borderId="42" xfId="0" applyFont="1" applyFill="1" applyBorder="1" applyAlignment="1" applyProtection="1">
      <alignment horizontal="left"/>
    </xf>
    <xf numFmtId="0" fontId="6" fillId="0" borderId="70" xfId="0" applyFont="1" applyFill="1" applyBorder="1" applyAlignment="1" applyProtection="1">
      <alignment horizontal="left"/>
    </xf>
    <xf numFmtId="0" fontId="6" fillId="0" borderId="71" xfId="0" applyFont="1" applyFill="1" applyBorder="1" applyAlignment="1" applyProtection="1">
      <alignment horizontal="left"/>
    </xf>
    <xf numFmtId="0" fontId="6" fillId="0" borderId="49" xfId="0" applyFont="1" applyFill="1" applyBorder="1" applyAlignment="1" applyProtection="1">
      <alignment horizontal="left"/>
    </xf>
    <xf numFmtId="0" fontId="26" fillId="0" borderId="68" xfId="0" applyFont="1" applyFill="1" applyBorder="1" applyAlignment="1" applyProtection="1">
      <alignment horizontal="left"/>
    </xf>
    <xf numFmtId="0" fontId="14" fillId="0" borderId="0" xfId="0" applyFont="1" applyFill="1" applyAlignment="1" applyProtection="1">
      <alignment horizontal="left"/>
    </xf>
    <xf numFmtId="0" fontId="9" fillId="0" borderId="0" xfId="0" applyFont="1" applyFill="1" applyBorder="1" applyAlignment="1" applyProtection="1">
      <alignment horizontal="left"/>
    </xf>
    <xf numFmtId="0" fontId="41" fillId="0" borderId="0" xfId="0" applyFont="1" applyFill="1" applyProtection="1"/>
    <xf numFmtId="0" fontId="0" fillId="0" borderId="20" xfId="0" applyFill="1" applyBorder="1" applyProtection="1"/>
    <xf numFmtId="0" fontId="49" fillId="0" borderId="13" xfId="0" applyFont="1" applyBorder="1" applyAlignment="1" applyProtection="1">
      <alignment horizontal="left" wrapText="1"/>
    </xf>
    <xf numFmtId="165" fontId="9" fillId="0" borderId="0" xfId="1" quotePrefix="1" applyNumberFormat="1" applyFont="1" applyFill="1" applyBorder="1" applyAlignment="1" applyProtection="1">
      <alignment horizontal="right"/>
    </xf>
    <xf numFmtId="0" fontId="75" fillId="0" borderId="13" xfId="0" applyFont="1" applyBorder="1" applyProtection="1"/>
    <xf numFmtId="0" fontId="49" fillId="0" borderId="65" xfId="0" applyFont="1" applyBorder="1" applyAlignment="1" applyProtection="1">
      <alignment horizontal="left" wrapText="1"/>
    </xf>
    <xf numFmtId="0" fontId="0" fillId="0" borderId="21" xfId="0" applyFill="1" applyBorder="1" applyProtection="1"/>
    <xf numFmtId="0" fontId="0" fillId="0" borderId="22" xfId="0" applyFill="1" applyBorder="1" applyProtection="1"/>
    <xf numFmtId="0" fontId="48" fillId="0" borderId="64" xfId="0" applyFont="1" applyFill="1" applyBorder="1" applyAlignment="1" applyProtection="1">
      <alignment vertical="top"/>
    </xf>
    <xf numFmtId="0" fontId="48" fillId="0" borderId="64" xfId="0" applyFont="1" applyFill="1" applyBorder="1" applyAlignment="1" applyProtection="1">
      <alignment vertical="center"/>
    </xf>
    <xf numFmtId="0" fontId="15" fillId="0" borderId="57" xfId="0" applyFont="1" applyFill="1" applyBorder="1" applyAlignment="1" applyProtection="1">
      <alignment horizontal="center"/>
    </xf>
    <xf numFmtId="0" fontId="50" fillId="0" borderId="58" xfId="0" applyFont="1" applyFill="1" applyBorder="1" applyAlignment="1" applyProtection="1">
      <alignment horizontal="center"/>
    </xf>
    <xf numFmtId="0" fontId="15" fillId="0" borderId="69" xfId="0" applyFont="1" applyFill="1" applyBorder="1" applyProtection="1"/>
    <xf numFmtId="0" fontId="15" fillId="0" borderId="63" xfId="0" applyFont="1" applyFill="1" applyBorder="1" applyAlignment="1" applyProtection="1">
      <alignment horizontal="center"/>
    </xf>
    <xf numFmtId="0" fontId="15" fillId="0" borderId="8" xfId="0" applyFont="1" applyFill="1" applyBorder="1" applyProtection="1"/>
    <xf numFmtId="0" fontId="15" fillId="0" borderId="19" xfId="0" applyFont="1" applyFill="1" applyBorder="1" applyAlignment="1" applyProtection="1">
      <alignment horizontal="center"/>
    </xf>
    <xf numFmtId="0" fontId="9" fillId="0" borderId="0" xfId="0" applyFont="1" applyFill="1" applyAlignment="1" applyProtection="1"/>
    <xf numFmtId="0" fontId="6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Alignment="1" applyProtection="1">
      <alignment horizontal="left"/>
    </xf>
    <xf numFmtId="0" fontId="9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9" xfId="0" applyFill="1" applyBorder="1" applyAlignment="1" applyProtection="1">
      <alignment horizontal="left"/>
    </xf>
    <xf numFmtId="0" fontId="14" fillId="0" borderId="0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Protection="1"/>
    <xf numFmtId="0" fontId="15" fillId="0" borderId="17" xfId="0" applyFont="1" applyFill="1" applyBorder="1" applyAlignment="1" applyProtection="1">
      <alignment horizontal="left"/>
    </xf>
    <xf numFmtId="0" fontId="15" fillId="0" borderId="17" xfId="0" applyFont="1" applyFill="1" applyBorder="1" applyProtection="1"/>
    <xf numFmtId="0" fontId="5" fillId="0" borderId="0" xfId="0" applyFont="1" applyFill="1" applyAlignment="1" applyProtection="1">
      <alignment horizontal="left"/>
    </xf>
    <xf numFmtId="0" fontId="15" fillId="0" borderId="0" xfId="0" applyFont="1" applyFill="1" applyBorder="1" applyAlignment="1" applyProtection="1">
      <alignment horizontal="center"/>
    </xf>
    <xf numFmtId="0" fontId="15" fillId="0" borderId="57" xfId="0" applyFont="1" applyFill="1" applyBorder="1" applyAlignment="1" applyProtection="1">
      <alignment horizontal="left"/>
    </xf>
    <xf numFmtId="0" fontId="16" fillId="5" borderId="84" xfId="0" applyFont="1" applyFill="1" applyBorder="1" applyAlignment="1" applyProtection="1">
      <alignment horizontal="left"/>
    </xf>
    <xf numFmtId="0" fontId="16" fillId="5" borderId="85" xfId="0" applyFont="1" applyFill="1" applyBorder="1" applyAlignment="1" applyProtection="1">
      <alignment horizontal="left"/>
    </xf>
    <xf numFmtId="0" fontId="19" fillId="0" borderId="25" xfId="0" applyFont="1" applyFill="1" applyBorder="1" applyAlignment="1" applyProtection="1">
      <alignment horizontal="left" vertical="center"/>
    </xf>
    <xf numFmtId="0" fontId="19" fillId="0" borderId="25" xfId="0" applyFont="1" applyFill="1" applyBorder="1" applyAlignment="1" applyProtection="1">
      <alignment horizontal="centerContinuous" vertical="center"/>
    </xf>
    <xf numFmtId="0" fontId="19" fillId="0" borderId="26" xfId="0" applyFont="1" applyFill="1" applyBorder="1" applyAlignment="1" applyProtection="1">
      <alignment horizontal="centerContinuous" vertical="center"/>
    </xf>
    <xf numFmtId="0" fontId="17" fillId="0" borderId="54" xfId="0" applyFont="1" applyFill="1" applyBorder="1" applyAlignment="1" applyProtection="1">
      <alignment horizontal="left"/>
    </xf>
    <xf numFmtId="0" fontId="26" fillId="0" borderId="72" xfId="0" applyFont="1" applyFill="1" applyBorder="1" applyAlignment="1" applyProtection="1">
      <alignment horizontal="left"/>
    </xf>
    <xf numFmtId="0" fontId="30" fillId="0" borderId="42" xfId="0" applyFont="1" applyFill="1" applyBorder="1" applyAlignment="1" applyProtection="1">
      <alignment horizontal="left"/>
    </xf>
    <xf numFmtId="0" fontId="53" fillId="0" borderId="0" xfId="0" applyFont="1" applyFill="1" applyBorder="1" applyAlignment="1" applyProtection="1">
      <alignment horizontal="left"/>
    </xf>
    <xf numFmtId="0" fontId="30" fillId="0" borderId="67" xfId="0" applyFont="1" applyFill="1" applyBorder="1" applyAlignment="1" applyProtection="1">
      <alignment horizontal="left"/>
    </xf>
    <xf numFmtId="0" fontId="54" fillId="0" borderId="0" xfId="0" applyFont="1" applyFill="1" applyBorder="1" applyAlignment="1" applyProtection="1">
      <alignment horizontal="left"/>
    </xf>
    <xf numFmtId="0" fontId="30" fillId="0" borderId="0" xfId="0" applyFont="1" applyFill="1" applyBorder="1" applyAlignment="1" applyProtection="1">
      <alignment horizontal="left"/>
    </xf>
    <xf numFmtId="0" fontId="26" fillId="0" borderId="0" xfId="0" applyFont="1" applyFill="1" applyBorder="1" applyAlignment="1" applyProtection="1">
      <alignment horizontal="left"/>
    </xf>
    <xf numFmtId="0" fontId="31" fillId="0" borderId="0" xfId="0" applyFont="1" applyFill="1" applyAlignment="1" applyProtection="1">
      <alignment horizontal="left"/>
    </xf>
    <xf numFmtId="0" fontId="30" fillId="0" borderId="73" xfId="0" applyFont="1" applyFill="1" applyBorder="1" applyAlignment="1" applyProtection="1">
      <alignment horizontal="left"/>
    </xf>
    <xf numFmtId="3" fontId="30" fillId="4" borderId="1" xfId="1" applyNumberFormat="1" applyFont="1" applyFill="1" applyBorder="1" applyAlignment="1" applyProtection="1">
      <alignment horizontal="right"/>
    </xf>
    <xf numFmtId="2" fontId="0" fillId="0" borderId="0" xfId="0" applyNumberFormat="1" applyFill="1" applyBorder="1" applyProtection="1"/>
    <xf numFmtId="165" fontId="9" fillId="0" borderId="21" xfId="1" quotePrefix="1" applyNumberFormat="1" applyFont="1" applyFill="1" applyBorder="1" applyAlignment="1" applyProtection="1">
      <alignment horizontal="right"/>
    </xf>
    <xf numFmtId="0" fontId="15" fillId="0" borderId="13" xfId="0" applyFont="1" applyBorder="1" applyProtection="1"/>
    <xf numFmtId="0" fontId="41" fillId="0" borderId="0" xfId="0" applyFont="1" applyFill="1" applyAlignment="1" applyProtection="1">
      <alignment horizontal="left"/>
    </xf>
    <xf numFmtId="0" fontId="5" fillId="0" borderId="0" xfId="0" applyFont="1" applyFill="1" applyProtection="1"/>
    <xf numFmtId="0" fontId="6" fillId="0" borderId="3" xfId="0" applyFont="1" applyFill="1" applyBorder="1" applyAlignment="1" applyProtection="1">
      <alignment horizontal="center"/>
    </xf>
    <xf numFmtId="0" fontId="19" fillId="0" borderId="76" xfId="0" applyFont="1" applyFill="1" applyBorder="1" applyAlignment="1" applyProtection="1">
      <alignment horizontal="left" vertical="center"/>
    </xf>
    <xf numFmtId="0" fontId="26" fillId="0" borderId="6" xfId="0" applyFont="1" applyFill="1" applyBorder="1" applyAlignment="1" applyProtection="1">
      <alignment horizontal="left"/>
    </xf>
    <xf numFmtId="0" fontId="5" fillId="0" borderId="7" xfId="0" applyFont="1" applyFill="1" applyBorder="1" applyAlignment="1" applyProtection="1">
      <alignment horizontal="left"/>
    </xf>
    <xf numFmtId="0" fontId="30" fillId="0" borderId="75" xfId="0" applyFont="1" applyFill="1" applyBorder="1" applyAlignment="1" applyProtection="1">
      <alignment horizontal="left"/>
    </xf>
    <xf numFmtId="0" fontId="41" fillId="0" borderId="17" xfId="0" applyFont="1" applyFill="1" applyBorder="1" applyAlignment="1" applyProtection="1">
      <alignment horizontal="left"/>
    </xf>
    <xf numFmtId="2" fontId="41" fillId="0" borderId="17" xfId="0" applyNumberFormat="1" applyFont="1" applyFill="1" applyBorder="1" applyProtection="1"/>
    <xf numFmtId="2" fontId="15" fillId="0" borderId="17" xfId="0" applyNumberFormat="1" applyFont="1" applyFill="1" applyBorder="1" applyProtection="1"/>
    <xf numFmtId="0" fontId="0" fillId="0" borderId="17" xfId="0" applyFill="1" applyBorder="1" applyAlignment="1" applyProtection="1">
      <alignment horizontal="left"/>
    </xf>
    <xf numFmtId="2" fontId="0" fillId="0" borderId="17" xfId="0" applyNumberFormat="1" applyFill="1" applyBorder="1" applyProtection="1"/>
    <xf numFmtId="0" fontId="0" fillId="0" borderId="0" xfId="0" applyFill="1" applyBorder="1" applyAlignment="1" applyProtection="1">
      <alignment horizontal="left"/>
    </xf>
    <xf numFmtId="0" fontId="45" fillId="0" borderId="15" xfId="0" quotePrefix="1" applyFont="1" applyFill="1" applyBorder="1" applyAlignment="1" applyProtection="1">
      <alignment horizontal="center"/>
    </xf>
    <xf numFmtId="0" fontId="9" fillId="0" borderId="57" xfId="0" applyFont="1" applyFill="1" applyBorder="1" applyProtection="1"/>
    <xf numFmtId="0" fontId="9" fillId="0" borderId="58" xfId="0" applyFont="1" applyFill="1" applyBorder="1" applyAlignment="1" applyProtection="1">
      <alignment horizontal="center"/>
    </xf>
    <xf numFmtId="0" fontId="21" fillId="0" borderId="58" xfId="0" applyFont="1" applyFill="1" applyBorder="1" applyAlignment="1" applyProtection="1">
      <alignment horizontal="center"/>
    </xf>
    <xf numFmtId="0" fontId="12" fillId="0" borderId="58" xfId="0" applyFont="1" applyFill="1" applyBorder="1" applyAlignment="1" applyProtection="1">
      <alignment horizontal="center"/>
    </xf>
    <xf numFmtId="0" fontId="76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63" fillId="0" borderId="0" xfId="0" applyFont="1" applyFill="1" applyAlignment="1" applyProtection="1">
      <alignment horizontal="right" vertical="top"/>
    </xf>
    <xf numFmtId="0" fontId="27" fillId="0" borderId="0" xfId="0" applyFont="1" applyFill="1" applyAlignment="1" applyProtection="1">
      <alignment horizontal="right" vertical="top"/>
    </xf>
    <xf numFmtId="0" fontId="4" fillId="0" borderId="0" xfId="0" applyFont="1" applyFill="1" applyAlignment="1" applyProtection="1">
      <alignment horizontal="centerContinuous"/>
    </xf>
    <xf numFmtId="0" fontId="5" fillId="0" borderId="0" xfId="0" applyFont="1" applyFill="1" applyAlignment="1" applyProtection="1">
      <alignment horizontal="centerContinuous"/>
    </xf>
    <xf numFmtId="0" fontId="6" fillId="0" borderId="0" xfId="0" applyFont="1" applyFill="1" applyAlignment="1" applyProtection="1">
      <alignment horizontal="centerContinuous"/>
    </xf>
    <xf numFmtId="0" fontId="58" fillId="0" borderId="0" xfId="0" applyFont="1" applyFill="1" applyProtection="1"/>
    <xf numFmtId="0" fontId="29" fillId="0" borderId="0" xfId="0" applyFont="1" applyFill="1" applyAlignment="1" applyProtection="1">
      <alignment horizontal="centerContinuous"/>
    </xf>
    <xf numFmtId="0" fontId="25" fillId="0" borderId="0" xfId="0" applyFont="1" applyFill="1" applyAlignment="1" applyProtection="1">
      <alignment horizontal="centerContinuous"/>
    </xf>
    <xf numFmtId="0" fontId="25" fillId="0" borderId="0" xfId="0" applyFont="1" applyFill="1" applyBorder="1" applyAlignment="1" applyProtection="1">
      <alignment horizontal="centerContinuous"/>
    </xf>
    <xf numFmtId="0" fontId="5" fillId="0" borderId="0" xfId="0" applyFont="1" applyFill="1" applyBorder="1" applyAlignment="1" applyProtection="1">
      <alignment horizontal="centerContinuous"/>
    </xf>
    <xf numFmtId="0" fontId="6" fillId="0" borderId="0" xfId="0" applyFont="1" applyFill="1" applyBorder="1" applyAlignment="1" applyProtection="1">
      <alignment horizontal="centerContinuous"/>
    </xf>
    <xf numFmtId="0" fontId="25" fillId="0" borderId="56" xfId="0" applyFont="1" applyFill="1" applyBorder="1" applyAlignment="1" applyProtection="1">
      <alignment horizontal="centerContinuous"/>
    </xf>
    <xf numFmtId="0" fontId="5" fillId="0" borderId="56" xfId="0" applyFont="1" applyFill="1" applyBorder="1" applyAlignment="1" applyProtection="1">
      <alignment horizontal="centerContinuous"/>
    </xf>
    <xf numFmtId="0" fontId="6" fillId="0" borderId="56" xfId="0" applyFont="1" applyFill="1" applyBorder="1" applyAlignment="1" applyProtection="1">
      <alignment horizontal="centerContinuous"/>
    </xf>
    <xf numFmtId="0" fontId="58" fillId="0" borderId="0" xfId="0" applyFont="1" applyFill="1" applyAlignment="1" applyProtection="1">
      <alignment horizontal="center"/>
    </xf>
    <xf numFmtId="0" fontId="70" fillId="0" borderId="0" xfId="0" applyFont="1" applyFill="1" applyAlignment="1" applyProtection="1">
      <alignment horizontal="centerContinuous"/>
    </xf>
    <xf numFmtId="0" fontId="60" fillId="0" borderId="0" xfId="0" applyFont="1" applyFill="1" applyProtection="1"/>
    <xf numFmtId="0" fontId="51" fillId="0" borderId="0" xfId="0" applyFont="1" applyAlignment="1" applyProtection="1">
      <alignment horizontal="center"/>
    </xf>
    <xf numFmtId="0" fontId="38" fillId="0" borderId="0" xfId="0" applyFont="1" applyFill="1" applyProtection="1"/>
    <xf numFmtId="0" fontId="39" fillId="0" borderId="0" xfId="0" applyFont="1" applyFill="1" applyProtection="1"/>
    <xf numFmtId="0" fontId="8" fillId="0" borderId="0" xfId="0" applyFont="1" applyFill="1" applyProtection="1"/>
    <xf numFmtId="0" fontId="6" fillId="0" borderId="0" xfId="0" applyFont="1" applyFill="1" applyProtection="1"/>
    <xf numFmtId="0" fontId="9" fillId="0" borderId="0" xfId="0" applyFont="1" applyFill="1" applyAlignment="1" applyProtection="1">
      <alignment horizontal="center"/>
    </xf>
    <xf numFmtId="0" fontId="59" fillId="0" borderId="0" xfId="0" applyFont="1" applyFill="1" applyProtection="1"/>
    <xf numFmtId="0" fontId="8" fillId="0" borderId="0" xfId="0" applyFont="1" applyFill="1" applyAlignment="1" applyProtection="1">
      <alignment vertical="center"/>
    </xf>
    <xf numFmtId="0" fontId="37" fillId="0" borderId="0" xfId="0" applyFont="1" applyFill="1" applyProtection="1"/>
    <xf numFmtId="0" fontId="52" fillId="0" borderId="0" xfId="0" applyFont="1" applyFill="1" applyProtection="1"/>
    <xf numFmtId="0" fontId="6" fillId="0" borderId="0" xfId="0" applyFont="1" applyFill="1" applyAlignment="1" applyProtection="1">
      <alignment horizontal="left"/>
    </xf>
    <xf numFmtId="0" fontId="50" fillId="0" borderId="58" xfId="0" applyFont="1" applyFill="1" applyBorder="1" applyAlignment="1" applyProtection="1">
      <alignment horizontal="left"/>
      <protection locked="0"/>
    </xf>
    <xf numFmtId="0" fontId="55" fillId="0" borderId="0" xfId="0" applyFont="1" applyFill="1" applyProtection="1">
      <protection locked="0"/>
    </xf>
    <xf numFmtId="0" fontId="50" fillId="0" borderId="19" xfId="0" applyFont="1" applyFill="1" applyBorder="1" applyAlignment="1" applyProtection="1">
      <alignment horizontal="center"/>
    </xf>
    <xf numFmtId="0" fontId="15" fillId="0" borderId="58" xfId="0" applyFont="1" applyBorder="1" applyAlignment="1" applyProtection="1">
      <alignment horizontal="left"/>
      <protection locked="0"/>
    </xf>
    <xf numFmtId="0" fontId="50" fillId="0" borderId="58" xfId="0" applyFont="1" applyFill="1" applyBorder="1" applyAlignment="1" applyProtection="1">
      <alignment horizontal="center"/>
      <protection locked="0"/>
    </xf>
    <xf numFmtId="0" fontId="71" fillId="0" borderId="58" xfId="0" applyFont="1" applyFill="1" applyBorder="1" applyAlignment="1" applyProtection="1">
      <alignment horizontal="left"/>
      <protection locked="0"/>
    </xf>
    <xf numFmtId="0" fontId="50" fillId="0" borderId="19" xfId="0" applyFont="1" applyFill="1" applyBorder="1" applyAlignment="1" applyProtection="1">
      <alignment horizontal="left"/>
      <protection locked="0"/>
    </xf>
    <xf numFmtId="0" fontId="50" fillId="0" borderId="0" xfId="0" applyFont="1" applyFill="1" applyBorder="1" applyAlignment="1" applyProtection="1">
      <alignment horizontal="left"/>
      <protection locked="0"/>
    </xf>
    <xf numFmtId="0" fontId="50" fillId="0" borderId="59" xfId="0" applyFont="1" applyFill="1" applyBorder="1" applyAlignment="1" applyProtection="1">
      <alignment horizontal="left"/>
      <protection locked="0"/>
    </xf>
    <xf numFmtId="0" fontId="72" fillId="0" borderId="58" xfId="0" applyFont="1" applyFill="1" applyBorder="1" applyAlignment="1" applyProtection="1">
      <alignment horizontal="left"/>
      <protection locked="0"/>
    </xf>
    <xf numFmtId="0" fontId="14" fillId="0" borderId="96" xfId="0" applyFont="1" applyFill="1" applyBorder="1" applyProtection="1"/>
    <xf numFmtId="0" fontId="9" fillId="0" borderId="97" xfId="0" applyFont="1" applyFill="1" applyBorder="1" applyAlignment="1" applyProtection="1">
      <alignment horizontal="center"/>
    </xf>
    <xf numFmtId="3" fontId="6" fillId="0" borderId="0" xfId="1" applyNumberFormat="1" applyFont="1" applyFill="1" applyAlignment="1" applyProtection="1">
      <alignment horizontal="right"/>
      <protection locked="0"/>
    </xf>
    <xf numFmtId="3" fontId="6" fillId="0" borderId="79" xfId="1" applyNumberFormat="1" applyFont="1" applyFill="1" applyBorder="1" applyAlignment="1" applyProtection="1">
      <alignment horizontal="right"/>
      <protection locked="0"/>
    </xf>
    <xf numFmtId="3" fontId="2" fillId="3" borderId="80" xfId="1" applyNumberFormat="1" applyFont="1" applyFill="1" applyBorder="1" applyAlignment="1" applyProtection="1">
      <alignment horizontal="right"/>
      <protection locked="0"/>
    </xf>
    <xf numFmtId="3" fontId="6" fillId="0" borderId="33" xfId="1" applyNumberFormat="1" applyFont="1" applyFill="1" applyBorder="1" applyAlignment="1" applyProtection="1">
      <alignment horizontal="right"/>
      <protection locked="0"/>
    </xf>
    <xf numFmtId="3" fontId="6" fillId="0" borderId="56" xfId="1" applyNumberFormat="1" applyFont="1" applyFill="1" applyBorder="1" applyAlignment="1" applyProtection="1">
      <alignment horizontal="right"/>
      <protection locked="0"/>
    </xf>
    <xf numFmtId="0" fontId="50" fillId="0" borderId="0" xfId="0" applyFont="1" applyFill="1" applyAlignment="1" applyProtection="1">
      <alignment horizontal="left"/>
    </xf>
    <xf numFmtId="0" fontId="77" fillId="0" borderId="0" xfId="0" applyFont="1" applyFill="1" applyProtection="1"/>
    <xf numFmtId="0" fontId="13" fillId="0" borderId="0" xfId="0" applyFont="1" applyFill="1" applyAlignment="1" applyProtection="1">
      <alignment vertical="center"/>
    </xf>
    <xf numFmtId="0" fontId="19" fillId="0" borderId="0" xfId="0" applyFont="1" applyFill="1" applyAlignment="1" applyProtection="1">
      <alignment vertical="center"/>
    </xf>
    <xf numFmtId="0" fontId="50" fillId="0" borderId="57" xfId="0" applyFont="1" applyFill="1" applyBorder="1" applyAlignment="1" applyProtection="1">
      <alignment horizontal="left"/>
    </xf>
    <xf numFmtId="0" fontId="50" fillId="0" borderId="94" xfId="0" applyFont="1" applyFill="1" applyBorder="1" applyAlignment="1" applyProtection="1">
      <alignment horizontal="left"/>
    </xf>
    <xf numFmtId="0" fontId="9" fillId="0" borderId="8" xfId="0" applyFont="1" applyFill="1" applyBorder="1" applyProtection="1">
      <protection locked="0"/>
    </xf>
    <xf numFmtId="0" fontId="50" fillId="0" borderId="19" xfId="0" applyFont="1" applyFill="1" applyBorder="1" applyAlignment="1" applyProtection="1">
      <alignment horizontal="left"/>
    </xf>
    <xf numFmtId="0" fontId="78" fillId="0" borderId="9" xfId="0" applyFont="1" applyFill="1" applyBorder="1" applyProtection="1">
      <protection locked="0"/>
    </xf>
    <xf numFmtId="0" fontId="9" fillId="0" borderId="5" xfId="0" applyFont="1" applyFill="1" applyBorder="1" applyProtection="1"/>
    <xf numFmtId="0" fontId="50" fillId="0" borderId="19" xfId="0" applyFont="1" applyBorder="1" applyProtection="1"/>
    <xf numFmtId="0" fontId="9" fillId="0" borderId="5" xfId="0" applyFont="1" applyFill="1" applyBorder="1" applyProtection="1">
      <protection locked="0"/>
    </xf>
    <xf numFmtId="0" fontId="9" fillId="0" borderId="33" xfId="0" applyFont="1" applyFill="1" applyBorder="1" applyProtection="1"/>
    <xf numFmtId="0" fontId="9" fillId="0" borderId="78" xfId="0" applyFont="1" applyFill="1" applyBorder="1" applyProtection="1">
      <protection locked="0"/>
    </xf>
    <xf numFmtId="0" fontId="9" fillId="0" borderId="79" xfId="0" applyFont="1" applyFill="1" applyBorder="1" applyProtection="1"/>
    <xf numFmtId="0" fontId="9" fillId="0" borderId="79" xfId="0" applyFont="1" applyFill="1" applyBorder="1" applyProtection="1">
      <protection locked="0"/>
    </xf>
    <xf numFmtId="0" fontId="73" fillId="5" borderId="93" xfId="0" applyFont="1" applyFill="1" applyBorder="1" applyAlignment="1" applyProtection="1">
      <alignment horizontal="left"/>
    </xf>
    <xf numFmtId="0" fontId="13" fillId="0" borderId="0" xfId="0" applyFont="1" applyFill="1" applyProtection="1"/>
    <xf numFmtId="0" fontId="13" fillId="0" borderId="0" xfId="0" applyFont="1" applyFill="1" applyProtection="1">
      <protection locked="0"/>
    </xf>
    <xf numFmtId="0" fontId="50" fillId="0" borderId="58" xfId="0" applyFont="1" applyBorder="1" applyAlignment="1" applyProtection="1">
      <alignment horizontal="left"/>
    </xf>
    <xf numFmtId="0" fontId="50" fillId="0" borderId="19" xfId="0" applyFont="1" applyBorder="1" applyAlignment="1" applyProtection="1">
      <alignment horizontal="left"/>
      <protection locked="0"/>
    </xf>
    <xf numFmtId="0" fontId="9" fillId="0" borderId="56" xfId="0" applyFont="1" applyFill="1" applyBorder="1" applyProtection="1">
      <protection locked="0"/>
    </xf>
    <xf numFmtId="0" fontId="9" fillId="0" borderId="58" xfId="0" applyFont="1" applyFill="1" applyBorder="1" applyProtection="1">
      <protection locked="0"/>
    </xf>
    <xf numFmtId="0" fontId="12" fillId="0" borderId="0" xfId="0" applyFont="1" applyFill="1" applyProtection="1"/>
    <xf numFmtId="0" fontId="79" fillId="0" borderId="0" xfId="0" applyFont="1" applyFill="1" applyProtection="1"/>
    <xf numFmtId="0" fontId="50" fillId="0" borderId="63" xfId="0" applyFont="1" applyFill="1" applyBorder="1" applyAlignment="1" applyProtection="1">
      <alignment horizontal="left"/>
      <protection locked="0"/>
    </xf>
    <xf numFmtId="0" fontId="50" fillId="0" borderId="95" xfId="0" applyFont="1" applyFill="1" applyBorder="1" applyAlignment="1" applyProtection="1">
      <alignment horizontal="left"/>
      <protection locked="0"/>
    </xf>
    <xf numFmtId="0" fontId="9" fillId="0" borderId="17" xfId="0" applyFont="1" applyFill="1" applyBorder="1" applyProtection="1">
      <protection locked="0"/>
    </xf>
    <xf numFmtId="0" fontId="78" fillId="0" borderId="10" xfId="0" applyFont="1" applyFill="1" applyBorder="1" applyProtection="1">
      <protection locked="0"/>
    </xf>
    <xf numFmtId="0" fontId="9" fillId="0" borderId="81" xfId="0" applyFont="1" applyFill="1" applyBorder="1" applyProtection="1"/>
    <xf numFmtId="0" fontId="80" fillId="0" borderId="77" xfId="0" applyFont="1" applyFill="1" applyBorder="1" applyProtection="1"/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Alignment="1" applyProtection="1">
      <alignment horizontal="right"/>
    </xf>
    <xf numFmtId="0" fontId="7" fillId="0" borderId="0" xfId="0" applyFont="1" applyFill="1" applyAlignment="1" applyProtection="1">
      <alignment horizontal="centerContinuous"/>
    </xf>
    <xf numFmtId="0" fontId="6" fillId="0" borderId="100" xfId="0" applyFont="1" applyFill="1" applyBorder="1" applyAlignment="1" applyProtection="1">
      <alignment horizontal="right" vertical="center"/>
    </xf>
    <xf numFmtId="0" fontId="81" fillId="0" borderId="101" xfId="0" applyFont="1" applyFill="1" applyBorder="1" applyAlignment="1" applyProtection="1">
      <alignment horizontal="center" vertical="center" wrapText="1"/>
    </xf>
    <xf numFmtId="0" fontId="81" fillId="0" borderId="102" xfId="0" applyFont="1" applyFill="1" applyBorder="1" applyAlignment="1" applyProtection="1">
      <alignment horizontal="center" vertical="center" wrapText="1"/>
    </xf>
    <xf numFmtId="0" fontId="6" fillId="0" borderId="103" xfId="0" applyFont="1" applyFill="1" applyBorder="1" applyAlignment="1" applyProtection="1">
      <alignment horizontal="right" vertical="center"/>
    </xf>
    <xf numFmtId="0" fontId="81" fillId="0" borderId="81" xfId="0" applyFont="1" applyFill="1" applyBorder="1" applyAlignment="1" applyProtection="1">
      <alignment horizontal="center" vertical="center" wrapText="1"/>
    </xf>
    <xf numFmtId="0" fontId="81" fillId="0" borderId="104" xfId="0" applyFont="1" applyFill="1" applyBorder="1" applyAlignment="1" applyProtection="1">
      <alignment horizontal="center" vertical="center" wrapText="1"/>
    </xf>
    <xf numFmtId="0" fontId="6" fillId="0" borderId="105" xfId="0" applyFont="1" applyFill="1" applyBorder="1" applyAlignment="1" applyProtection="1">
      <alignment horizontal="right" vertical="center"/>
    </xf>
    <xf numFmtId="0" fontId="81" fillId="0" borderId="106" xfId="0" applyFont="1" applyFill="1" applyBorder="1" applyAlignment="1" applyProtection="1">
      <alignment horizontal="center" vertical="center" wrapText="1"/>
    </xf>
    <xf numFmtId="0" fontId="82" fillId="0" borderId="0" xfId="0" applyFont="1" applyFill="1" applyAlignment="1" applyProtection="1">
      <alignment horizontal="right"/>
    </xf>
    <xf numFmtId="0" fontId="81" fillId="0" borderId="107" xfId="0" applyFont="1" applyFill="1" applyBorder="1" applyAlignment="1" applyProtection="1">
      <alignment horizontal="center" vertical="center" wrapText="1"/>
    </xf>
    <xf numFmtId="0" fontId="83" fillId="0" borderId="0" xfId="0" applyFont="1" applyFill="1" applyProtection="1">
      <protection locked="0"/>
    </xf>
    <xf numFmtId="0" fontId="6" fillId="0" borderId="0" xfId="0" quotePrefix="1" applyFont="1" applyFill="1" applyProtection="1">
      <protection locked="0"/>
    </xf>
    <xf numFmtId="0" fontId="42" fillId="0" borderId="16" xfId="0" quotePrefix="1" applyFont="1" applyFill="1" applyBorder="1" applyAlignment="1" applyProtection="1">
      <alignment horizontal="center"/>
      <protection locked="0"/>
    </xf>
    <xf numFmtId="0" fontId="45" fillId="0" borderId="16" xfId="0" quotePrefix="1" applyFont="1" applyFill="1" applyBorder="1" applyAlignment="1" applyProtection="1">
      <alignment horizontal="center"/>
      <protection locked="0"/>
    </xf>
    <xf numFmtId="0" fontId="9" fillId="0" borderId="16" xfId="0" applyFont="1" applyFill="1" applyBorder="1" applyAlignment="1" applyProtection="1">
      <alignment horizontal="center"/>
      <protection locked="0"/>
    </xf>
    <xf numFmtId="0" fontId="30" fillId="0" borderId="47" xfId="0" applyFont="1" applyFill="1" applyBorder="1" applyAlignment="1" applyProtection="1">
      <alignment horizontal="centerContinuous"/>
      <protection locked="0"/>
    </xf>
    <xf numFmtId="0" fontId="12" fillId="2" borderId="16" xfId="0" quotePrefix="1" applyFont="1" applyFill="1" applyBorder="1" applyAlignment="1" applyProtection="1">
      <alignment horizontal="center"/>
      <protection locked="0"/>
    </xf>
    <xf numFmtId="0" fontId="6" fillId="0" borderId="0" xfId="3"/>
    <xf numFmtId="0" fontId="6" fillId="6" borderId="111" xfId="3" applyFill="1" applyBorder="1" applyAlignment="1">
      <alignment horizontal="center"/>
    </xf>
    <xf numFmtId="0" fontId="6" fillId="0" borderId="64" xfId="3" quotePrefix="1" applyBorder="1"/>
    <xf numFmtId="0" fontId="6" fillId="0" borderId="11" xfId="3" applyBorder="1" applyAlignment="1">
      <alignment horizontal="right"/>
    </xf>
    <xf numFmtId="0" fontId="6" fillId="0" borderId="13" xfId="3" applyBorder="1"/>
    <xf numFmtId="0" fontId="6" fillId="0" borderId="12" xfId="3" applyBorder="1" applyAlignment="1">
      <alignment horizontal="right"/>
    </xf>
    <xf numFmtId="0" fontId="6" fillId="0" borderId="65" xfId="3" applyBorder="1"/>
    <xf numFmtId="0" fontId="6" fillId="0" borderId="22" xfId="3" applyBorder="1" applyAlignment="1">
      <alignment horizontal="right"/>
    </xf>
    <xf numFmtId="3" fontId="84" fillId="0" borderId="0" xfId="0" applyNumberFormat="1" applyFont="1" applyFill="1" applyBorder="1" applyAlignment="1" applyProtection="1">
      <alignment horizontal="center"/>
    </xf>
    <xf numFmtId="3" fontId="84" fillId="0" borderId="15" xfId="0" applyNumberFormat="1" applyFont="1" applyFill="1" applyBorder="1" applyProtection="1"/>
    <xf numFmtId="3" fontId="84" fillId="0" borderId="0" xfId="0" applyNumberFormat="1" applyFont="1" applyFill="1" applyBorder="1" applyProtection="1"/>
    <xf numFmtId="0" fontId="85" fillId="0" borderId="45" xfId="0" applyFont="1" applyFill="1" applyBorder="1" applyProtection="1"/>
    <xf numFmtId="0" fontId="85" fillId="0" borderId="0" xfId="0" applyFont="1" applyFill="1" applyBorder="1" applyProtection="1"/>
    <xf numFmtId="0" fontId="84" fillId="0" borderId="29" xfId="0" applyFont="1" applyFill="1" applyBorder="1" applyProtection="1"/>
    <xf numFmtId="0" fontId="31" fillId="0" borderId="0" xfId="0" applyFont="1" applyFill="1" applyProtection="1"/>
    <xf numFmtId="0" fontId="30" fillId="0" borderId="0" xfId="0" applyFont="1" applyFill="1" applyProtection="1"/>
    <xf numFmtId="0" fontId="2" fillId="0" borderId="0" xfId="0" applyFont="1" applyFill="1" applyProtection="1"/>
    <xf numFmtId="0" fontId="6" fillId="0" borderId="16" xfId="0" applyFont="1" applyFill="1" applyBorder="1" applyAlignment="1" applyProtection="1">
      <alignment horizontal="center"/>
      <protection locked="0"/>
    </xf>
    <xf numFmtId="0" fontId="49" fillId="0" borderId="65" xfId="0" applyFont="1" applyFill="1" applyBorder="1" applyAlignment="1" applyProtection="1">
      <alignment horizontal="left" wrapText="1"/>
    </xf>
    <xf numFmtId="0" fontId="86" fillId="0" borderId="0" xfId="0" applyFont="1" applyFill="1" applyProtection="1"/>
    <xf numFmtId="0" fontId="49" fillId="0" borderId="13" xfId="0" applyFont="1" applyFill="1" applyBorder="1" applyAlignment="1" applyProtection="1">
      <alignment horizontal="left" wrapText="1"/>
    </xf>
    <xf numFmtId="0" fontId="75" fillId="0" borderId="13" xfId="0" applyFont="1" applyFill="1" applyBorder="1" applyProtection="1"/>
    <xf numFmtId="165" fontId="9" fillId="0" borderId="0" xfId="4" applyNumberFormat="1" applyFont="1" applyFill="1" applyBorder="1" applyAlignment="1" applyProtection="1">
      <alignment horizontal="right"/>
    </xf>
    <xf numFmtId="3" fontId="9" fillId="0" borderId="0" xfId="0" applyNumberFormat="1" applyFont="1" applyFill="1" applyBorder="1" applyAlignment="1" applyProtection="1">
      <alignment horizontal="center"/>
      <protection locked="0"/>
    </xf>
    <xf numFmtId="0" fontId="9" fillId="0" borderId="16" xfId="0" applyFont="1" applyFill="1" applyBorder="1" applyAlignment="1" applyProtection="1">
      <alignment horizontal="center"/>
    </xf>
    <xf numFmtId="0" fontId="87" fillId="0" borderId="0" xfId="0" applyFont="1" applyFill="1" applyAlignment="1" applyProtection="1">
      <alignment horizontal="right"/>
    </xf>
    <xf numFmtId="0" fontId="55" fillId="7" borderId="0" xfId="0" applyFont="1" applyFill="1" applyProtection="1"/>
    <xf numFmtId="0" fontId="9" fillId="7" borderId="0" xfId="0" applyFont="1" applyFill="1" applyProtection="1">
      <protection locked="0"/>
    </xf>
    <xf numFmtId="0" fontId="0" fillId="7" borderId="0" xfId="0" applyFill="1" applyProtection="1">
      <protection locked="0"/>
    </xf>
    <xf numFmtId="0" fontId="41" fillId="7" borderId="0" xfId="0" applyFont="1" applyFill="1" applyProtection="1">
      <protection locked="0"/>
    </xf>
    <xf numFmtId="0" fontId="77" fillId="7" borderId="0" xfId="0" applyFont="1" applyFill="1" applyProtection="1"/>
    <xf numFmtId="3" fontId="6" fillId="2" borderId="96" xfId="1" applyNumberFormat="1" applyFont="1" applyFill="1" applyBorder="1" applyAlignment="1" applyProtection="1">
      <protection locked="0"/>
    </xf>
    <xf numFmtId="0" fontId="9" fillId="0" borderId="113" xfId="0" applyFont="1" applyFill="1" applyBorder="1" applyAlignment="1" applyProtection="1">
      <alignment horizontal="center" vertical="center"/>
    </xf>
    <xf numFmtId="0" fontId="6" fillId="0" borderId="114" xfId="0" applyFont="1" applyFill="1" applyBorder="1" applyAlignment="1" applyProtection="1">
      <alignment horizontal="center"/>
    </xf>
    <xf numFmtId="0" fontId="45" fillId="0" borderId="5" xfId="0" quotePrefix="1" applyFont="1" applyFill="1" applyBorder="1" applyAlignment="1" applyProtection="1">
      <alignment horizontal="center"/>
      <protection locked="0"/>
    </xf>
    <xf numFmtId="0" fontId="9" fillId="0" borderId="5" xfId="0" applyFont="1" applyFill="1" applyBorder="1" applyAlignment="1" applyProtection="1">
      <alignment horizontal="center"/>
      <protection locked="0"/>
    </xf>
    <xf numFmtId="3" fontId="6" fillId="8" borderId="31" xfId="1" applyNumberFormat="1" applyFont="1" applyFill="1" applyBorder="1" applyAlignment="1" applyProtection="1">
      <alignment horizontal="center"/>
      <protection locked="0"/>
    </xf>
    <xf numFmtId="3" fontId="6" fillId="8" borderId="31" xfId="1" quotePrefix="1" applyNumberFormat="1" applyFont="1" applyFill="1" applyBorder="1" applyAlignment="1" applyProtection="1">
      <alignment horizontal="center"/>
      <protection locked="0"/>
    </xf>
    <xf numFmtId="3" fontId="6" fillId="8" borderId="32" xfId="1" quotePrefix="1" applyNumberFormat="1" applyFont="1" applyFill="1" applyBorder="1" applyAlignment="1" applyProtection="1">
      <alignment horizontal="center"/>
      <protection locked="0"/>
    </xf>
    <xf numFmtId="3" fontId="2" fillId="8" borderId="1" xfId="1" applyNumberFormat="1" applyFont="1" applyFill="1" applyBorder="1" applyAlignment="1" applyProtection="1">
      <alignment horizontal="center"/>
      <protection locked="0"/>
    </xf>
    <xf numFmtId="3" fontId="6" fillId="9" borderId="31" xfId="1" applyNumberFormat="1" applyFont="1" applyFill="1" applyBorder="1" applyAlignment="1" applyProtection="1">
      <alignment horizontal="center"/>
      <protection locked="0"/>
    </xf>
    <xf numFmtId="3" fontId="6" fillId="9" borderId="31" xfId="1" quotePrefix="1" applyNumberFormat="1" applyFont="1" applyFill="1" applyBorder="1" applyAlignment="1" applyProtection="1">
      <alignment horizontal="center"/>
      <protection locked="0"/>
    </xf>
    <xf numFmtId="3" fontId="6" fillId="9" borderId="32" xfId="1" quotePrefix="1" applyNumberFormat="1" applyFont="1" applyFill="1" applyBorder="1" applyAlignment="1" applyProtection="1">
      <alignment horizontal="center"/>
      <protection locked="0"/>
    </xf>
    <xf numFmtId="3" fontId="2" fillId="9" borderId="1" xfId="1" applyNumberFormat="1" applyFont="1" applyFill="1" applyBorder="1" applyAlignment="1" applyProtection="1">
      <alignment horizontal="center"/>
      <protection locked="0"/>
    </xf>
    <xf numFmtId="3" fontId="11" fillId="9" borderId="31" xfId="1" applyNumberFormat="1" applyFont="1" applyFill="1" applyBorder="1" applyAlignment="1" applyProtection="1">
      <alignment horizontal="center"/>
      <protection locked="0"/>
    </xf>
    <xf numFmtId="3" fontId="11" fillId="9" borderId="32" xfId="1" applyNumberFormat="1" applyFont="1" applyFill="1" applyBorder="1" applyAlignment="1" applyProtection="1">
      <alignment horizontal="center"/>
      <protection locked="0"/>
    </xf>
    <xf numFmtId="3" fontId="30" fillId="9" borderId="1" xfId="1" applyNumberFormat="1" applyFont="1" applyFill="1" applyBorder="1" applyAlignment="1" applyProtection="1">
      <alignment horizontal="center"/>
      <protection locked="0"/>
    </xf>
    <xf numFmtId="3" fontId="53" fillId="9" borderId="36" xfId="1" applyNumberFormat="1" applyFont="1" applyFill="1" applyBorder="1" applyAlignment="1" applyProtection="1">
      <alignment horizontal="center"/>
      <protection locked="0"/>
    </xf>
    <xf numFmtId="3" fontId="53" fillId="9" borderId="37" xfId="1" applyNumberFormat="1" applyFont="1" applyFill="1" applyBorder="1" applyAlignment="1" applyProtection="1">
      <alignment horizontal="center"/>
      <protection locked="0"/>
    </xf>
    <xf numFmtId="3" fontId="53" fillId="9" borderId="38" xfId="1" applyNumberFormat="1" applyFont="1" applyFill="1" applyBorder="1" applyAlignment="1" applyProtection="1">
      <alignment horizontal="center"/>
      <protection locked="0"/>
    </xf>
    <xf numFmtId="3" fontId="53" fillId="9" borderId="39" xfId="1" applyNumberFormat="1" applyFont="1" applyFill="1" applyBorder="1" applyAlignment="1" applyProtection="1">
      <alignment horizontal="center"/>
      <protection locked="0"/>
    </xf>
    <xf numFmtId="3" fontId="54" fillId="9" borderId="36" xfId="1" applyNumberFormat="1" applyFont="1" applyFill="1" applyBorder="1" applyAlignment="1" applyProtection="1">
      <alignment horizontal="center"/>
      <protection locked="0"/>
    </xf>
    <xf numFmtId="3" fontId="54" fillId="9" borderId="37" xfId="1" applyNumberFormat="1" applyFont="1" applyFill="1" applyBorder="1" applyAlignment="1" applyProtection="1">
      <alignment horizontal="center"/>
      <protection locked="0"/>
    </xf>
    <xf numFmtId="3" fontId="54" fillId="9" borderId="38" xfId="1" applyNumberFormat="1" applyFont="1" applyFill="1" applyBorder="1" applyAlignment="1" applyProtection="1">
      <alignment horizontal="center"/>
      <protection locked="0"/>
    </xf>
    <xf numFmtId="3" fontId="54" fillId="9" borderId="39" xfId="1" applyNumberFormat="1" applyFont="1" applyFill="1" applyBorder="1" applyAlignment="1" applyProtection="1">
      <alignment horizontal="center"/>
      <protection locked="0"/>
    </xf>
    <xf numFmtId="3" fontId="54" fillId="9" borderId="40" xfId="1" applyNumberFormat="1" applyFont="1" applyFill="1" applyBorder="1" applyAlignment="1" applyProtection="1">
      <alignment horizontal="center"/>
      <protection locked="0"/>
    </xf>
    <xf numFmtId="3" fontId="54" fillId="9" borderId="41" xfId="1" applyNumberFormat="1" applyFont="1" applyFill="1" applyBorder="1" applyAlignment="1" applyProtection="1">
      <alignment horizontal="center"/>
      <protection locked="0"/>
    </xf>
    <xf numFmtId="3" fontId="26" fillId="9" borderId="31" xfId="1" applyNumberFormat="1" applyFont="1" applyFill="1" applyBorder="1" applyAlignment="1" applyProtection="1">
      <alignment horizontal="center"/>
      <protection locked="0"/>
    </xf>
    <xf numFmtId="3" fontId="26" fillId="9" borderId="32" xfId="1" applyNumberFormat="1" applyFont="1" applyFill="1" applyBorder="1" applyAlignment="1" applyProtection="1">
      <alignment horizontal="center"/>
      <protection locked="0"/>
    </xf>
    <xf numFmtId="3" fontId="30" fillId="9" borderId="51" xfId="1" applyNumberFormat="1" applyFont="1" applyFill="1" applyBorder="1" applyAlignment="1" applyProtection="1">
      <alignment horizontal="center"/>
      <protection locked="0"/>
    </xf>
    <xf numFmtId="3" fontId="30" fillId="9" borderId="109" xfId="1" applyNumberFormat="1" applyFont="1" applyFill="1" applyBorder="1" applyAlignment="1" applyProtection="1">
      <alignment horizontal="center"/>
      <protection locked="0"/>
    </xf>
    <xf numFmtId="3" fontId="30" fillId="9" borderId="110" xfId="1" applyNumberFormat="1" applyFont="1" applyFill="1" applyBorder="1" applyAlignment="1" applyProtection="1">
      <alignment horizontal="center"/>
      <protection locked="0"/>
    </xf>
    <xf numFmtId="3" fontId="30" fillId="9" borderId="108" xfId="1" applyNumberFormat="1" applyFont="1" applyFill="1" applyBorder="1" applyAlignment="1" applyProtection="1">
      <alignment horizontal="center"/>
      <protection locked="0"/>
    </xf>
    <xf numFmtId="3" fontId="11" fillId="8" borderId="31" xfId="1" applyNumberFormat="1" applyFont="1" applyFill="1" applyBorder="1" applyAlignment="1" applyProtection="1">
      <alignment horizontal="center"/>
      <protection locked="0"/>
    </xf>
    <xf numFmtId="3" fontId="30" fillId="8" borderId="1" xfId="1" applyNumberFormat="1" applyFont="1" applyFill="1" applyBorder="1" applyAlignment="1" applyProtection="1">
      <alignment horizontal="center"/>
      <protection locked="0"/>
    </xf>
    <xf numFmtId="3" fontId="53" fillId="8" borderId="37" xfId="1" applyNumberFormat="1" applyFont="1" applyFill="1" applyBorder="1" applyAlignment="1" applyProtection="1">
      <alignment horizontal="center"/>
      <protection locked="0"/>
    </xf>
    <xf numFmtId="3" fontId="53" fillId="8" borderId="39" xfId="1" applyNumberFormat="1" applyFont="1" applyFill="1" applyBorder="1" applyAlignment="1" applyProtection="1">
      <alignment horizontal="center"/>
      <protection locked="0"/>
    </xf>
    <xf numFmtId="3" fontId="54" fillId="8" borderId="37" xfId="1" applyNumberFormat="1" applyFont="1" applyFill="1" applyBorder="1" applyAlignment="1" applyProtection="1">
      <alignment horizontal="center"/>
      <protection locked="0"/>
    </xf>
    <xf numFmtId="3" fontId="54" fillId="8" borderId="39" xfId="1" applyNumberFormat="1" applyFont="1" applyFill="1" applyBorder="1" applyAlignment="1" applyProtection="1">
      <alignment horizontal="center"/>
      <protection locked="0"/>
    </xf>
    <xf numFmtId="3" fontId="54" fillId="8" borderId="41" xfId="1" applyNumberFormat="1" applyFont="1" applyFill="1" applyBorder="1" applyAlignment="1" applyProtection="1">
      <alignment horizontal="center"/>
      <protection locked="0"/>
    </xf>
    <xf numFmtId="3" fontId="30" fillId="8" borderId="51" xfId="1" applyNumberFormat="1" applyFont="1" applyFill="1" applyBorder="1" applyAlignment="1" applyProtection="1">
      <alignment horizontal="center"/>
      <protection locked="0"/>
    </xf>
    <xf numFmtId="3" fontId="30" fillId="8" borderId="109" xfId="1" applyNumberFormat="1" applyFont="1" applyFill="1" applyBorder="1" applyAlignment="1" applyProtection="1">
      <alignment horizontal="center"/>
      <protection locked="0"/>
    </xf>
    <xf numFmtId="3" fontId="30" fillId="8" borderId="110" xfId="1" applyNumberFormat="1" applyFont="1" applyFill="1" applyBorder="1" applyAlignment="1" applyProtection="1">
      <alignment horizontal="center"/>
      <protection locked="0"/>
    </xf>
    <xf numFmtId="3" fontId="30" fillId="8" borderId="108" xfId="1" applyNumberFormat="1" applyFont="1" applyFill="1" applyBorder="1" applyAlignment="1" applyProtection="1">
      <alignment horizontal="center"/>
      <protection locked="0"/>
    </xf>
    <xf numFmtId="3" fontId="6" fillId="9" borderId="30" xfId="1" applyNumberFormat="1" applyFont="1" applyFill="1" applyBorder="1" applyAlignment="1" applyProtection="1">
      <alignment horizontal="center"/>
      <protection locked="0"/>
    </xf>
    <xf numFmtId="0" fontId="6" fillId="0" borderId="99" xfId="0" applyFont="1" applyFill="1" applyBorder="1" applyAlignment="1" applyProtection="1">
      <alignment horizontal="center"/>
    </xf>
    <xf numFmtId="0" fontId="6" fillId="0" borderId="98" xfId="0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6" fillId="0" borderId="0" xfId="0" applyFont="1" applyProtection="1">
      <protection locked="0"/>
    </xf>
    <xf numFmtId="0" fontId="88" fillId="0" borderId="0" xfId="0" applyFont="1" applyProtection="1">
      <protection locked="0"/>
    </xf>
    <xf numFmtId="1" fontId="88" fillId="0" borderId="0" xfId="0" applyNumberFormat="1" applyFont="1" applyProtection="1">
      <protection locked="0"/>
    </xf>
    <xf numFmtId="0" fontId="6" fillId="0" borderId="0" xfId="0" applyFont="1" applyAlignment="1">
      <alignment horizontal="left"/>
    </xf>
    <xf numFmtId="0" fontId="43" fillId="10" borderId="0" xfId="0" applyFont="1" applyFill="1" applyBorder="1" applyAlignment="1" applyProtection="1">
      <protection locked="0"/>
    </xf>
    <xf numFmtId="0" fontId="43" fillId="10" borderId="0" xfId="0" applyFont="1" applyFill="1" applyBorder="1" applyAlignment="1" applyProtection="1"/>
    <xf numFmtId="0" fontId="44" fillId="10" borderId="0" xfId="0" applyFont="1" applyFill="1" applyBorder="1" applyAlignment="1" applyProtection="1">
      <protection locked="0"/>
    </xf>
    <xf numFmtId="14" fontId="44" fillId="10" borderId="0" xfId="0" applyNumberFormat="1" applyFont="1" applyFill="1" applyBorder="1" applyAlignment="1" applyProtection="1"/>
    <xf numFmtId="0" fontId="44" fillId="10" borderId="0" xfId="0" applyFont="1" applyFill="1" applyBorder="1" applyAlignment="1" applyProtection="1"/>
    <xf numFmtId="0" fontId="44" fillId="10" borderId="0" xfId="0" applyFont="1" applyFill="1" applyProtection="1">
      <protection locked="0"/>
    </xf>
    <xf numFmtId="14" fontId="44" fillId="10" borderId="0" xfId="0" applyNumberFormat="1" applyFont="1" applyFill="1" applyAlignment="1">
      <alignment horizontal="left"/>
    </xf>
    <xf numFmtId="0" fontId="44" fillId="10" borderId="0" xfId="0" applyFont="1" applyFill="1"/>
    <xf numFmtId="3" fontId="6" fillId="10" borderId="30" xfId="1" applyNumberFormat="1" applyFont="1" applyFill="1" applyBorder="1" applyAlignment="1" applyProtection="1">
      <alignment horizontal="right"/>
      <protection locked="0"/>
    </xf>
    <xf numFmtId="0" fontId="2" fillId="0" borderId="20" xfId="0" applyFont="1" applyFill="1" applyBorder="1" applyAlignment="1" applyProtection="1">
      <alignment horizontal="center" vertical="center" wrapText="1"/>
    </xf>
    <xf numFmtId="3" fontId="0" fillId="0" borderId="0" xfId="0" applyNumberFormat="1" applyFill="1" applyProtection="1">
      <protection locked="0"/>
    </xf>
    <xf numFmtId="3" fontId="41" fillId="0" borderId="0" xfId="0" applyNumberFormat="1" applyFont="1" applyFill="1" applyProtection="1">
      <protection locked="0"/>
    </xf>
    <xf numFmtId="3" fontId="9" fillId="0" borderId="0" xfId="0" applyNumberFormat="1" applyFont="1" applyFill="1" applyProtection="1">
      <protection locked="0"/>
    </xf>
    <xf numFmtId="3" fontId="2" fillId="3" borderId="1" xfId="1" applyNumberFormat="1" applyFont="1" applyFill="1" applyBorder="1" applyAlignment="1" applyProtection="1">
      <alignment horizontal="right"/>
      <protection locked="0"/>
    </xf>
    <xf numFmtId="0" fontId="8" fillId="0" borderId="0" xfId="0" applyFont="1" applyFill="1" applyAlignment="1" applyProtection="1">
      <alignment horizontal="left" wrapText="1"/>
    </xf>
    <xf numFmtId="0" fontId="29" fillId="0" borderId="0" xfId="0" applyFont="1" applyFill="1" applyAlignment="1" applyProtection="1">
      <alignment horizontal="center"/>
    </xf>
    <xf numFmtId="0" fontId="5" fillId="0" borderId="93" xfId="0" applyFont="1" applyFill="1" applyBorder="1" applyAlignment="1" applyProtection="1">
      <alignment horizontal="center" wrapText="1"/>
    </xf>
    <xf numFmtId="0" fontId="5" fillId="0" borderId="98" xfId="0" applyFont="1" applyFill="1" applyBorder="1" applyAlignment="1" applyProtection="1">
      <alignment horizontal="center" wrapText="1"/>
    </xf>
    <xf numFmtId="0" fontId="5" fillId="0" borderId="99" xfId="0" applyFont="1" applyFill="1" applyBorder="1" applyAlignment="1" applyProtection="1">
      <alignment horizontal="center" wrapText="1"/>
    </xf>
    <xf numFmtId="0" fontId="6" fillId="0" borderId="93" xfId="0" applyFont="1" applyFill="1" applyBorder="1" applyAlignment="1" applyProtection="1">
      <alignment horizontal="center"/>
    </xf>
    <xf numFmtId="0" fontId="6" fillId="0" borderId="98" xfId="0" applyFont="1" applyFill="1" applyBorder="1" applyAlignment="1" applyProtection="1">
      <alignment horizontal="center"/>
    </xf>
    <xf numFmtId="0" fontId="6" fillId="0" borderId="99" xfId="0" applyFont="1" applyFill="1" applyBorder="1" applyAlignment="1" applyProtection="1">
      <alignment horizontal="center"/>
    </xf>
    <xf numFmtId="0" fontId="9" fillId="0" borderId="112" xfId="0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</cellXfs>
  <cellStyles count="7">
    <cellStyle name="Comma 2" xfId="4" xr:uid="{00000000-0005-0000-0000-000001000000}"/>
    <cellStyle name="Ezres" xfId="1" builtinId="3"/>
    <cellStyle name="Normál" xfId="0" builtinId="0"/>
    <cellStyle name="Normal 10" xfId="6" xr:uid="{00000000-0005-0000-0000-000003000000}"/>
    <cellStyle name="Normal 17" xfId="5" xr:uid="{00000000-0005-0000-0000-000004000000}"/>
    <cellStyle name="Normal 2" xfId="3" xr:uid="{00000000-0005-0000-0000-000005000000}"/>
    <cellStyle name="Százalék" xfId="2" builtinId="5"/>
  </cellStyles>
  <dxfs count="101"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FF99"/>
      <color rgb="FFC0C0C0"/>
      <color rgb="FFEAEAEA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1051" name="Text Box 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3" name="Text Box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4" name="Text Box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12289" name="Text 1">
          <a:extLst>
            <a:ext uri="{FF2B5EF4-FFF2-40B4-BE49-F238E27FC236}">
              <a16:creationId xmlns:a16="http://schemas.microsoft.com/office/drawing/2014/main" id="{00000000-0008-0000-0200-0000013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5720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12290" name="Rectangle 2">
          <a:extLst>
            <a:ext uri="{FF2B5EF4-FFF2-40B4-BE49-F238E27FC236}">
              <a16:creationId xmlns:a16="http://schemas.microsoft.com/office/drawing/2014/main" id="{00000000-0008-0000-0200-0000023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45720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0241" name="Text 1">
          <a:extLst>
            <a:ext uri="{FF2B5EF4-FFF2-40B4-BE49-F238E27FC236}">
              <a16:creationId xmlns:a16="http://schemas.microsoft.com/office/drawing/2014/main" id="{00000000-0008-0000-0400-0000012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10242" name="Rectangle 2">
          <a:extLst>
            <a:ext uri="{FF2B5EF4-FFF2-40B4-BE49-F238E27FC236}">
              <a16:creationId xmlns:a16="http://schemas.microsoft.com/office/drawing/2014/main" id="{00000000-0008-0000-0400-00000228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22</xdr:col>
      <xdr:colOff>0</xdr:colOff>
      <xdr:row>0</xdr:row>
      <xdr:rowOff>0</xdr:rowOff>
    </xdr:to>
    <xdr:sp macro="" textlink="" fLocksText="0">
      <xdr:nvSpPr>
        <xdr:cNvPr id="9217" name="Text 1">
          <a:extLst>
            <a:ext uri="{FF2B5EF4-FFF2-40B4-BE49-F238E27FC236}">
              <a16:creationId xmlns:a16="http://schemas.microsoft.com/office/drawing/2014/main" id="{00000000-0008-0000-0500-0000012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	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3" name="Text 1">
          <a:extLst>
            <a:ext uri="{FF2B5EF4-FFF2-40B4-BE49-F238E27FC236}">
              <a16:creationId xmlns:a16="http://schemas.microsoft.com/office/drawing/2014/main" id="{00000000-0008-0000-0600-000001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8194" name="Rectangle 2">
          <a:extLst>
            <a:ext uri="{FF2B5EF4-FFF2-40B4-BE49-F238E27FC236}">
              <a16:creationId xmlns:a16="http://schemas.microsoft.com/office/drawing/2014/main" id="{00000000-0008-0000-0600-000002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5" name="Text 1">
          <a:extLst>
            <a:ext uri="{FF2B5EF4-FFF2-40B4-BE49-F238E27FC236}">
              <a16:creationId xmlns:a16="http://schemas.microsoft.com/office/drawing/2014/main" id="{00000000-0008-0000-0600-000003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" textlink="">
      <xdr:nvSpPr>
        <xdr:cNvPr id="8196" name="Rectangle 4">
          <a:extLst>
            <a:ext uri="{FF2B5EF4-FFF2-40B4-BE49-F238E27FC236}">
              <a16:creationId xmlns:a16="http://schemas.microsoft.com/office/drawing/2014/main" id="{00000000-0008-0000-0600-000004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4337" name="Text 1">
          <a:extLst>
            <a:ext uri="{FF2B5EF4-FFF2-40B4-BE49-F238E27FC236}">
              <a16:creationId xmlns:a16="http://schemas.microsoft.com/office/drawing/2014/main" id="{00000000-0008-0000-0700-0000013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4877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787215</xdr:colOff>
      <xdr:row>0</xdr:row>
      <xdr:rowOff>11206</xdr:rowOff>
    </xdr:from>
    <xdr:to>
      <xdr:col>35</xdr:col>
      <xdr:colOff>196665</xdr:colOff>
      <xdr:row>0</xdr:row>
      <xdr:rowOff>11206</xdr:rowOff>
    </xdr:to>
    <xdr:sp macro="" textlink="" fLocksText="0">
      <xdr:nvSpPr>
        <xdr:cNvPr id="6145" name="Text 1">
          <a:extLst>
            <a:ext uri="{FF2B5EF4-FFF2-40B4-BE49-F238E27FC236}">
              <a16:creationId xmlns:a16="http://schemas.microsoft.com/office/drawing/2014/main" id="{00000000-0008-0000-0800-000001180000}"/>
            </a:ext>
          </a:extLst>
        </xdr:cNvPr>
        <xdr:cNvSpPr txBox="1">
          <a:spLocks noChangeArrowheads="1"/>
        </xdr:cNvSpPr>
      </xdr:nvSpPr>
      <xdr:spPr bwMode="auto">
        <a:xfrm>
          <a:off x="4115362" y="11206"/>
          <a:ext cx="28096509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22</xdr:col>
      <xdr:colOff>0</xdr:colOff>
      <xdr:row>0</xdr:row>
      <xdr:rowOff>0</xdr:rowOff>
    </xdr:to>
    <xdr:sp macro="" textlink="" fLocksText="0">
      <xdr:nvSpPr>
        <xdr:cNvPr id="5121" name="Text 1">
          <a:extLst>
            <a:ext uri="{FF2B5EF4-FFF2-40B4-BE49-F238E27FC236}">
              <a16:creationId xmlns:a16="http://schemas.microsoft.com/office/drawing/2014/main" id="{00000000-0008-0000-0900-0000011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endParaRPr lang="en-GB"/>
        </a:p>
      </xdr:txBody>
    </xdr:sp>
    <xdr:clientData fLock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4097" name="Text 1">
          <a:extLst>
            <a:ext uri="{FF2B5EF4-FFF2-40B4-BE49-F238E27FC236}">
              <a16:creationId xmlns:a16="http://schemas.microsoft.com/office/drawing/2014/main" id="{00000000-0008-0000-0A00-0000011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2049" name="Text 1">
          <a:extLst>
            <a:ext uri="{FF2B5EF4-FFF2-40B4-BE49-F238E27FC236}">
              <a16:creationId xmlns:a16="http://schemas.microsoft.com/office/drawing/2014/main" id="{00000000-0008-0000-0C00-00000108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2050" name="Rectangle 2">
          <a:extLst>
            <a:ext uri="{FF2B5EF4-FFF2-40B4-BE49-F238E27FC236}">
              <a16:creationId xmlns:a16="http://schemas.microsoft.com/office/drawing/2014/main" id="{00000000-0008-0000-0C00-00000208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Sheet13">
    <tabColor rgb="FF00FF00"/>
    <pageSetUpPr fitToPage="1"/>
  </sheetPr>
  <dimension ref="A1:BG43"/>
  <sheetViews>
    <sheetView showGridLines="0" tabSelected="1" defaultGridColor="0" colorId="22" zoomScale="70" zoomScaleNormal="70" zoomScaleSheetLayoutView="50" workbookViewId="0">
      <selection activeCell="E15" sqref="E15"/>
    </sheetView>
  </sheetViews>
  <sheetFormatPr defaultColWidth="9.77734375" defaultRowHeight="15" outlineLevelCol="1"/>
  <cols>
    <col min="1" max="1" width="5.21875" style="436" customWidth="1"/>
    <col min="2" max="2" width="3.77734375" style="436" customWidth="1"/>
    <col min="3" max="3" width="54.109375" style="436" customWidth="1"/>
    <col min="4" max="4" width="11" style="436" customWidth="1"/>
    <col min="5" max="5" width="36.77734375" style="436" customWidth="1"/>
    <col min="6" max="8" width="10.77734375" style="436" customWidth="1"/>
    <col min="9" max="9" width="30.77734375" style="436" customWidth="1"/>
    <col min="10" max="10" width="60.77734375" style="436" customWidth="1"/>
    <col min="11" max="11" width="5.21875" style="436" customWidth="1"/>
    <col min="12" max="12" width="1" style="436" customWidth="1"/>
    <col min="13" max="13" width="9.21875" style="436" customWidth="1"/>
    <col min="14" max="14" width="22.5546875" style="436" customWidth="1"/>
    <col min="15" max="15" width="5" style="436" bestFit="1" customWidth="1"/>
    <col min="16" max="16" width="10.77734375" style="436" customWidth="1"/>
    <col min="17" max="17" width="5" style="436" bestFit="1" customWidth="1"/>
    <col min="18" max="18" width="12.21875" style="436" customWidth="1"/>
    <col min="19" max="52" width="9.77734375" style="436"/>
    <col min="53" max="53" width="76.21875" style="436" hidden="1" customWidth="1" outlineLevel="1"/>
    <col min="54" max="54" width="5" style="436" hidden="1" customWidth="1" outlineLevel="1"/>
    <col min="55" max="55" width="38.5546875" style="436" hidden="1" customWidth="1" outlineLevel="1"/>
    <col min="56" max="57" width="15.109375" style="536" hidden="1" customWidth="1" outlineLevel="1"/>
    <col min="58" max="58" width="12.109375" style="536" hidden="1" customWidth="1" outlineLevel="1"/>
    <col min="59" max="59" width="9.77734375" style="436" collapsed="1"/>
    <col min="60" max="16384" width="9.77734375" style="436"/>
  </cols>
  <sheetData>
    <row r="1" spans="1:58" ht="42" thickBot="1">
      <c r="A1" s="168"/>
      <c r="B1" s="359"/>
      <c r="C1" s="360"/>
      <c r="D1" s="360"/>
      <c r="E1" s="360"/>
      <c r="F1" s="359"/>
      <c r="G1" s="360"/>
      <c r="H1" s="360"/>
      <c r="I1" s="360"/>
      <c r="J1" s="360"/>
      <c r="K1" s="361"/>
      <c r="L1" s="361"/>
      <c r="M1" s="381"/>
      <c r="N1" s="483">
        <f>IF(SUM('Table 1'!AL2+'Table 2A'!AN2+'Table 2B'!AN2+'Table 2C'!AN2+'Table 2D'!AN2+'Table 3A'!AN2+'Table 3B'!AN2+'Table 3C'!AN2+'Table 3D'!AN2+'Table 3E'!AN2+'Table 4'!AM2)=0,0,"check sheet vintage!")</f>
        <v>0</v>
      </c>
      <c r="O1" s="556" t="s">
        <v>582</v>
      </c>
      <c r="P1" s="557"/>
      <c r="Q1" s="557"/>
      <c r="R1" s="558"/>
      <c r="Z1" s="358" t="s">
        <v>1051</v>
      </c>
      <c r="BA1" s="451" t="str">
        <f t="shared" ref="BA1:BA28" si="0">"Member State: "&amp;BC1</f>
        <v>Member State: XXXX</v>
      </c>
      <c r="BB1" s="452" t="s">
        <v>989</v>
      </c>
      <c r="BC1" s="436" t="s">
        <v>594</v>
      </c>
      <c r="BD1" s="536" t="s">
        <v>594</v>
      </c>
      <c r="BE1" s="536" t="s">
        <v>1016</v>
      </c>
    </row>
    <row r="2" spans="1:58" ht="41.25">
      <c r="A2" s="166"/>
      <c r="B2" s="359"/>
      <c r="C2" s="360"/>
      <c r="D2" s="360"/>
      <c r="E2" s="360"/>
      <c r="F2" s="359"/>
      <c r="G2" s="360"/>
      <c r="H2" s="360"/>
      <c r="I2" s="360"/>
      <c r="J2" s="360"/>
      <c r="K2" s="361"/>
      <c r="L2" s="361"/>
      <c r="M2" s="381"/>
      <c r="N2" s="358" t="s">
        <v>1051</v>
      </c>
      <c r="O2" s="441" t="s">
        <v>583</v>
      </c>
      <c r="P2" s="442" t="str">
        <f>IF(COUNTIF('Table 1'!E41:AJ41,"NOT fully completed, pls.fill with L, M or 0")=0,"OK","not fully completed!")</f>
        <v>OK</v>
      </c>
      <c r="Q2" s="441" t="s">
        <v>584</v>
      </c>
      <c r="R2" s="443" t="str">
        <f>IF(COUNTIF('Table 3A'!D59:AI59,"NOT fully completed, pls.fill with L, M or 0")=0,"OK","not fully completed!")</f>
        <v>OK</v>
      </c>
      <c r="BA2" s="451" t="str">
        <f t="shared" si="0"/>
        <v>Member State: Belgium</v>
      </c>
      <c r="BB2" s="436" t="s">
        <v>597</v>
      </c>
      <c r="BC2" s="436" t="s">
        <v>598</v>
      </c>
      <c r="BD2" s="537" t="s">
        <v>1017</v>
      </c>
      <c r="BE2" s="538" t="s">
        <v>1015</v>
      </c>
      <c r="BF2" s="536">
        <v>2019</v>
      </c>
    </row>
    <row r="3" spans="1:58" ht="34.5">
      <c r="A3" s="165"/>
      <c r="B3" s="359"/>
      <c r="C3" s="360"/>
      <c r="D3" s="360"/>
      <c r="E3" s="360"/>
      <c r="F3" s="359"/>
      <c r="G3" s="360"/>
      <c r="H3" s="360"/>
      <c r="I3" s="360"/>
      <c r="J3" s="360"/>
      <c r="K3" s="361"/>
      <c r="L3" s="361"/>
      <c r="M3" s="381"/>
      <c r="N3" s="439"/>
      <c r="O3" s="444" t="s">
        <v>585</v>
      </c>
      <c r="P3" s="445" t="str">
        <f>IF(COUNTIF('Table 2A'!D120:AI120,"NOT fully completed, pls.fill with L, M or 0")=0,"OK","not fully completed!")</f>
        <v>OK</v>
      </c>
      <c r="Q3" s="444" t="s">
        <v>586</v>
      </c>
      <c r="R3" s="446" t="str">
        <f>IF(COUNTIF('Table 3B'!D64:AI64,"NOT fully completed, pls.fill with L, M or 0")=0,"OK","not fully completed!")</f>
        <v>OK</v>
      </c>
      <c r="BA3" s="451" t="str">
        <f t="shared" si="0"/>
        <v>Member State: Bulgaria</v>
      </c>
      <c r="BB3" s="436" t="s">
        <v>599</v>
      </c>
      <c r="BC3" s="436" t="s">
        <v>600</v>
      </c>
      <c r="BD3" s="537" t="s">
        <v>1018</v>
      </c>
      <c r="BE3" s="538" t="s">
        <v>1019</v>
      </c>
      <c r="BF3" s="536">
        <v>2020</v>
      </c>
    </row>
    <row r="4" spans="1:58" ht="41.25">
      <c r="A4" s="381"/>
      <c r="B4" s="437"/>
      <c r="C4" s="362" t="s">
        <v>0</v>
      </c>
      <c r="D4" s="362"/>
      <c r="E4" s="363"/>
      <c r="F4" s="363"/>
      <c r="G4" s="364"/>
      <c r="H4" s="364"/>
      <c r="I4" s="364"/>
      <c r="J4" s="364"/>
      <c r="K4" s="364"/>
      <c r="L4" s="364"/>
      <c r="M4" s="381"/>
      <c r="N4" s="381"/>
      <c r="O4" s="444" t="s">
        <v>587</v>
      </c>
      <c r="P4" s="445" t="str">
        <f>IF(COUNTIF('Table 2B'!D51:AI51,"NOT fully completed, pls.fill with L, M or 0")=0,"OK","not fully completed!")</f>
        <v>OK</v>
      </c>
      <c r="Q4" s="444" t="s">
        <v>588</v>
      </c>
      <c r="R4" s="446" t="str">
        <f>IF(COUNTIF('Table 3C'!D64:AI64,"NOT fully completed, pls.fill with L, M or 0")=0,"OK","not fully completed!")</f>
        <v>OK</v>
      </c>
      <c r="BA4" s="451" t="str">
        <f t="shared" si="0"/>
        <v>Member State: Czechia</v>
      </c>
      <c r="BB4" s="436" t="s">
        <v>605</v>
      </c>
      <c r="BC4" s="436" t="s">
        <v>991</v>
      </c>
      <c r="BD4" s="537" t="s">
        <v>1020</v>
      </c>
      <c r="BE4" s="538" t="s">
        <v>1021</v>
      </c>
      <c r="BF4" s="536">
        <v>2020</v>
      </c>
    </row>
    <row r="5" spans="1:58" ht="42">
      <c r="A5" s="365"/>
      <c r="B5" s="437"/>
      <c r="C5" s="366" t="s">
        <v>554</v>
      </c>
      <c r="D5" s="367"/>
      <c r="E5" s="363"/>
      <c r="F5" s="363"/>
      <c r="G5" s="364"/>
      <c r="H5" s="364"/>
      <c r="I5" s="364"/>
      <c r="J5" s="364"/>
      <c r="K5" s="364"/>
      <c r="L5" s="364"/>
      <c r="M5" s="381"/>
      <c r="N5" s="381"/>
      <c r="O5" s="444" t="s">
        <v>589</v>
      </c>
      <c r="P5" s="445" t="str">
        <f>IF(COUNTIF('Table 2C'!D57:AI57,"NOT fully completed, pls.fill with L, M or 0")=0,"OK","not fully completed!")</f>
        <v>OK</v>
      </c>
      <c r="Q5" s="444" t="s">
        <v>590</v>
      </c>
      <c r="R5" s="446" t="str">
        <f>IF(COUNTIF('Table 3D'!D64:AI64,"NOT fully completed, pls.fill with L, M or 0")=0,"OK","not fully completed!")</f>
        <v>OK</v>
      </c>
      <c r="BA5" s="451" t="str">
        <f t="shared" si="0"/>
        <v>Member State: Denmark</v>
      </c>
      <c r="BB5" s="436" t="s">
        <v>606</v>
      </c>
      <c r="BC5" s="436" t="s">
        <v>607</v>
      </c>
      <c r="BD5" s="537" t="s">
        <v>1022</v>
      </c>
      <c r="BE5" s="538" t="s">
        <v>1023</v>
      </c>
      <c r="BF5" s="536">
        <v>2021</v>
      </c>
    </row>
    <row r="6" spans="1:58" ht="42.75" thickBot="1">
      <c r="A6" s="365"/>
      <c r="B6" s="437"/>
      <c r="C6" s="366" t="s">
        <v>88</v>
      </c>
      <c r="D6" s="367"/>
      <c r="E6" s="363"/>
      <c r="F6" s="363"/>
      <c r="G6" s="364"/>
      <c r="H6" s="364"/>
      <c r="I6" s="364"/>
      <c r="J6" s="364"/>
      <c r="K6" s="364"/>
      <c r="L6" s="364"/>
      <c r="M6" s="381"/>
      <c r="N6" s="381"/>
      <c r="O6" s="447" t="s">
        <v>591</v>
      </c>
      <c r="P6" s="448" t="str">
        <f>IF(COUNTIF('Table 2D'!D53:AI53,"NOT fully completed, pls.fill with L, M or 0")=0,"OK","not fully completed!")</f>
        <v>OK</v>
      </c>
      <c r="Q6" s="444" t="s">
        <v>592</v>
      </c>
      <c r="R6" s="446" t="str">
        <f>IF(COUNTIF('Table 3E'!D64:AI64,"NOT fully completed, pls.fill with L, M or 0")=0,"OK","not fully completed!")</f>
        <v>OK</v>
      </c>
      <c r="BA6" s="451" t="str">
        <f t="shared" si="0"/>
        <v>Member State: Germany</v>
      </c>
      <c r="BB6" s="436" t="s">
        <v>614</v>
      </c>
      <c r="BC6" s="436" t="s">
        <v>615</v>
      </c>
      <c r="BD6" s="537" t="s">
        <v>1024</v>
      </c>
      <c r="BE6" s="538" t="s">
        <v>1025</v>
      </c>
      <c r="BF6" s="536">
        <v>2021</v>
      </c>
    </row>
    <row r="7" spans="1:58" ht="42.75" thickBot="1">
      <c r="A7" s="381"/>
      <c r="B7" s="437"/>
      <c r="C7" s="366"/>
      <c r="D7" s="368"/>
      <c r="E7" s="369"/>
      <c r="F7" s="381"/>
      <c r="G7" s="370"/>
      <c r="H7" s="370"/>
      <c r="I7" s="370"/>
      <c r="J7" s="364"/>
      <c r="K7" s="364"/>
      <c r="L7" s="364"/>
      <c r="M7" s="381"/>
      <c r="N7" s="381"/>
      <c r="O7" s="449"/>
      <c r="P7" s="449"/>
      <c r="Q7" s="447" t="s">
        <v>593</v>
      </c>
      <c r="R7" s="450" t="str">
        <f>IF(COUNTIF('Table 4'!F44:AK44,"NOT fully completed, pls.fill with L, M or 0")=0,"OK","not fully completed!")</f>
        <v>OK</v>
      </c>
      <c r="BA7" s="451" t="str">
        <f t="shared" si="0"/>
        <v>Member State: Estonia</v>
      </c>
      <c r="BB7" s="436" t="s">
        <v>608</v>
      </c>
      <c r="BC7" s="436" t="s">
        <v>609</v>
      </c>
      <c r="BD7" s="537" t="s">
        <v>1026</v>
      </c>
      <c r="BE7" s="538" t="s">
        <v>1027</v>
      </c>
      <c r="BF7" s="536">
        <f>BF5+1</f>
        <v>2022</v>
      </c>
    </row>
    <row r="8" spans="1:58" ht="10.5" customHeight="1" thickBot="1">
      <c r="A8" s="381"/>
      <c r="B8" s="437"/>
      <c r="C8" s="366"/>
      <c r="D8" s="371"/>
      <c r="E8" s="372"/>
      <c r="F8" s="372"/>
      <c r="G8" s="373"/>
      <c r="H8" s="373"/>
      <c r="I8" s="373"/>
      <c r="J8" s="364"/>
      <c r="K8" s="364"/>
      <c r="L8" s="364"/>
      <c r="M8" s="381"/>
      <c r="N8" s="381"/>
      <c r="BA8" s="451" t="str">
        <f t="shared" si="0"/>
        <v>Member State: Ireland</v>
      </c>
      <c r="BB8" s="436" t="s">
        <v>620</v>
      </c>
      <c r="BC8" s="436" t="s">
        <v>621</v>
      </c>
      <c r="BD8" s="537" t="s">
        <v>1028</v>
      </c>
      <c r="BE8" s="538" t="s">
        <v>1029</v>
      </c>
      <c r="BF8" s="536">
        <f t="shared" ref="BF8:BF16" si="1">BF6+1</f>
        <v>2022</v>
      </c>
    </row>
    <row r="9" spans="1:58" ht="10.5" customHeight="1">
      <c r="A9" s="381"/>
      <c r="B9" s="437"/>
      <c r="C9" s="366"/>
      <c r="D9" s="368"/>
      <c r="E9" s="369"/>
      <c r="F9" s="369"/>
      <c r="G9" s="370"/>
      <c r="H9" s="370"/>
      <c r="I9" s="370"/>
      <c r="J9" s="364"/>
      <c r="K9" s="364"/>
      <c r="L9" s="364"/>
      <c r="M9" s="381"/>
      <c r="N9" s="381"/>
      <c r="BA9" s="451" t="str">
        <f t="shared" si="0"/>
        <v>Member State: Greece</v>
      </c>
      <c r="BB9" s="436" t="s">
        <v>616</v>
      </c>
      <c r="BC9" s="436" t="s">
        <v>617</v>
      </c>
      <c r="BD9" s="537" t="s">
        <v>1030</v>
      </c>
      <c r="BE9" s="538" t="s">
        <v>1031</v>
      </c>
      <c r="BF9" s="536">
        <f t="shared" si="1"/>
        <v>2023</v>
      </c>
    </row>
    <row r="10" spans="1:58" ht="42">
      <c r="A10" s="365"/>
      <c r="B10" s="374"/>
      <c r="C10" s="440" t="s">
        <v>555</v>
      </c>
      <c r="D10" s="368"/>
      <c r="E10" s="369"/>
      <c r="F10" s="369"/>
      <c r="G10" s="370"/>
      <c r="H10" s="370"/>
      <c r="I10" s="370"/>
      <c r="J10" s="364"/>
      <c r="K10" s="375"/>
      <c r="L10" s="364"/>
      <c r="M10" s="381"/>
      <c r="N10" s="381"/>
      <c r="BA10" s="451" t="str">
        <f t="shared" si="0"/>
        <v>Member State: Spain</v>
      </c>
      <c r="BB10" s="436" t="s">
        <v>642</v>
      </c>
      <c r="BC10" s="436" t="s">
        <v>643</v>
      </c>
      <c r="BD10" s="537" t="s">
        <v>1032</v>
      </c>
      <c r="BE10" s="538" t="s">
        <v>1033</v>
      </c>
      <c r="BF10" s="536">
        <f t="shared" si="1"/>
        <v>2023</v>
      </c>
    </row>
    <row r="11" spans="1:58" ht="33" customHeight="1">
      <c r="A11" s="381"/>
      <c r="B11" s="437"/>
      <c r="C11" s="555"/>
      <c r="D11" s="555"/>
      <c r="E11" s="555"/>
      <c r="F11" s="555"/>
      <c r="G11" s="555"/>
      <c r="H11" s="555"/>
      <c r="I11" s="555"/>
      <c r="J11" s="555"/>
      <c r="K11" s="364"/>
      <c r="L11" s="364"/>
      <c r="M11" s="381"/>
      <c r="N11" s="381"/>
      <c r="BA11" s="451" t="str">
        <f t="shared" si="0"/>
        <v>Member State: France</v>
      </c>
      <c r="BB11" s="436" t="s">
        <v>612</v>
      </c>
      <c r="BC11" s="436" t="s">
        <v>613</v>
      </c>
      <c r="BD11" s="537" t="s">
        <v>1034</v>
      </c>
      <c r="BE11" s="538" t="s">
        <v>1035</v>
      </c>
      <c r="BF11" s="536">
        <f t="shared" si="1"/>
        <v>2024</v>
      </c>
    </row>
    <row r="12" spans="1:58" ht="13.5" customHeight="1">
      <c r="A12" s="381"/>
      <c r="B12" s="437"/>
      <c r="C12" s="381"/>
      <c r="D12" s="381"/>
      <c r="E12" s="376"/>
      <c r="F12" s="164"/>
      <c r="G12" s="377"/>
      <c r="H12" s="364"/>
      <c r="I12" s="364"/>
      <c r="J12" s="364"/>
      <c r="K12" s="364"/>
      <c r="L12" s="364"/>
      <c r="M12" s="381"/>
      <c r="N12" s="381"/>
      <c r="BA12" s="451" t="str">
        <f t="shared" si="0"/>
        <v>Member State: Croatia</v>
      </c>
      <c r="BB12" s="436" t="s">
        <v>601</v>
      </c>
      <c r="BC12" s="436" t="s">
        <v>602</v>
      </c>
      <c r="BD12" s="537" t="s">
        <v>1036</v>
      </c>
      <c r="BE12" s="538" t="s">
        <v>1037</v>
      </c>
      <c r="BF12" s="536">
        <f t="shared" si="1"/>
        <v>2024</v>
      </c>
    </row>
    <row r="13" spans="1:58" ht="33.75">
      <c r="B13" s="438"/>
      <c r="C13" s="120"/>
      <c r="E13" s="540" t="s">
        <v>1053</v>
      </c>
      <c r="F13" s="541"/>
      <c r="G13" s="541"/>
      <c r="H13" s="541"/>
      <c r="I13" s="541"/>
      <c r="J13" s="119"/>
      <c r="K13" s="12"/>
      <c r="L13" s="12"/>
      <c r="BA13" s="451" t="str">
        <f t="shared" si="0"/>
        <v>Member State: Italy</v>
      </c>
      <c r="BB13" s="436" t="s">
        <v>622</v>
      </c>
      <c r="BC13" s="436" t="s">
        <v>623</v>
      </c>
      <c r="BD13" s="537" t="s">
        <v>1038</v>
      </c>
      <c r="BE13" s="538" t="s">
        <v>1039</v>
      </c>
      <c r="BF13" s="536">
        <f t="shared" si="1"/>
        <v>2025</v>
      </c>
    </row>
    <row r="14" spans="1:58" ht="33.75">
      <c r="B14" s="438"/>
      <c r="C14" s="120"/>
      <c r="E14" s="542" t="s">
        <v>1149</v>
      </c>
      <c r="F14" s="543"/>
      <c r="G14" s="544"/>
      <c r="H14" s="544"/>
      <c r="I14" s="544"/>
      <c r="J14" s="387" t="s">
        <v>442</v>
      </c>
      <c r="K14" s="12"/>
      <c r="L14" s="12"/>
      <c r="BA14" s="451" t="str">
        <f t="shared" si="0"/>
        <v>Member State: Cyprus</v>
      </c>
      <c r="BB14" s="436" t="s">
        <v>603</v>
      </c>
      <c r="BC14" s="436" t="s">
        <v>604</v>
      </c>
      <c r="BD14" s="537" t="s">
        <v>1040</v>
      </c>
      <c r="BE14" s="538" t="s">
        <v>1041</v>
      </c>
      <c r="BF14" s="536">
        <f t="shared" si="1"/>
        <v>2025</v>
      </c>
    </row>
    <row r="15" spans="1:58" ht="33.75">
      <c r="B15" s="438"/>
      <c r="C15" s="120"/>
      <c r="E15" s="545" t="s">
        <v>1046</v>
      </c>
      <c r="F15" s="546" t="s">
        <v>1020</v>
      </c>
      <c r="G15" s="547"/>
      <c r="H15" s="547"/>
      <c r="I15" s="547"/>
      <c r="J15" s="539" t="s">
        <v>1047</v>
      </c>
      <c r="K15" s="12"/>
      <c r="L15" s="12"/>
      <c r="BA15" s="451" t="str">
        <f t="shared" si="0"/>
        <v>Member State: Latvia</v>
      </c>
      <c r="BB15" s="436" t="s">
        <v>624</v>
      </c>
      <c r="BC15" s="436" t="s">
        <v>625</v>
      </c>
      <c r="BD15" s="537" t="s">
        <v>1042</v>
      </c>
      <c r="BE15" s="538" t="s">
        <v>1043</v>
      </c>
      <c r="BF15" s="536">
        <f t="shared" si="1"/>
        <v>2026</v>
      </c>
    </row>
    <row r="16" spans="1:58" ht="31.5">
      <c r="A16" s="381"/>
      <c r="B16" s="437"/>
      <c r="C16" s="270"/>
      <c r="D16" s="381"/>
      <c r="E16" s="378" t="s">
        <v>79</v>
      </c>
      <c r="F16" s="381"/>
      <c r="G16" s="379"/>
      <c r="H16" s="381"/>
      <c r="I16" s="381"/>
      <c r="J16" s="381"/>
      <c r="K16" s="381"/>
      <c r="L16" s="381"/>
      <c r="M16" s="381"/>
      <c r="N16" s="381"/>
      <c r="BA16" s="451" t="str">
        <f t="shared" si="0"/>
        <v>Member State: Lithuania</v>
      </c>
      <c r="BB16" s="436" t="s">
        <v>626</v>
      </c>
      <c r="BC16" s="436" t="s">
        <v>627</v>
      </c>
      <c r="BD16" s="537" t="s">
        <v>1044</v>
      </c>
      <c r="BE16" s="538" t="s">
        <v>1045</v>
      </c>
      <c r="BF16" s="536">
        <f t="shared" si="1"/>
        <v>2026</v>
      </c>
    </row>
    <row r="17" spans="1:55" ht="31.5">
      <c r="A17" s="381"/>
      <c r="B17" s="437"/>
      <c r="C17" s="270"/>
      <c r="D17" s="378"/>
      <c r="E17" s="381"/>
      <c r="F17" s="381"/>
      <c r="G17" s="379"/>
      <c r="H17" s="381"/>
      <c r="I17" s="381"/>
      <c r="J17" s="381"/>
      <c r="K17" s="381"/>
      <c r="L17" s="381"/>
      <c r="M17" s="381"/>
      <c r="N17" s="381"/>
      <c r="BA17" s="451" t="str">
        <f t="shared" si="0"/>
        <v>Member State: Luxembourg</v>
      </c>
      <c r="BB17" s="436" t="s">
        <v>628</v>
      </c>
      <c r="BC17" s="436" t="s">
        <v>629</v>
      </c>
    </row>
    <row r="18" spans="1:55" ht="23.25">
      <c r="A18" s="381"/>
      <c r="B18" s="437"/>
      <c r="C18" s="380" t="s">
        <v>566</v>
      </c>
      <c r="D18" s="380"/>
      <c r="E18" s="381"/>
      <c r="F18" s="381"/>
      <c r="G18" s="381"/>
      <c r="H18" s="381"/>
      <c r="I18" s="381"/>
      <c r="J18" s="381"/>
      <c r="K18" s="381"/>
      <c r="L18" s="381"/>
      <c r="M18" s="381"/>
      <c r="N18" s="381"/>
      <c r="BA18" s="451" t="str">
        <f t="shared" si="0"/>
        <v>Member State: Hungary</v>
      </c>
      <c r="BB18" s="436" t="s">
        <v>618</v>
      </c>
      <c r="BC18" s="436" t="s">
        <v>619</v>
      </c>
    </row>
    <row r="19" spans="1:55" ht="23.25">
      <c r="A19" s="381"/>
      <c r="B19" s="437"/>
      <c r="C19" s="380"/>
      <c r="D19" s="380"/>
      <c r="E19" s="381"/>
      <c r="F19" s="381"/>
      <c r="G19" s="381"/>
      <c r="H19" s="381"/>
      <c r="I19" s="381"/>
      <c r="J19" s="381"/>
      <c r="K19" s="381"/>
      <c r="L19" s="381"/>
      <c r="M19" s="381"/>
      <c r="N19" s="381"/>
      <c r="BA19" s="451" t="str">
        <f t="shared" si="0"/>
        <v>Member State: Malta</v>
      </c>
      <c r="BB19" s="436" t="s">
        <v>630</v>
      </c>
      <c r="BC19" s="436" t="s">
        <v>631</v>
      </c>
    </row>
    <row r="20" spans="1:55" ht="23.25" customHeight="1">
      <c r="A20" s="201"/>
      <c r="B20" s="382"/>
      <c r="C20" s="554" t="s">
        <v>1001</v>
      </c>
      <c r="D20" s="554"/>
      <c r="E20" s="554"/>
      <c r="F20" s="554"/>
      <c r="G20" s="554"/>
      <c r="H20" s="554"/>
      <c r="I20" s="554"/>
      <c r="J20" s="554"/>
      <c r="K20" s="201"/>
      <c r="L20" s="201"/>
      <c r="M20" s="201"/>
      <c r="N20" s="201"/>
      <c r="O20" s="13"/>
      <c r="P20" s="13"/>
      <c r="BA20" s="451" t="str">
        <f t="shared" si="0"/>
        <v>Member State: Netherlands</v>
      </c>
      <c r="BB20" s="436" t="s">
        <v>632</v>
      </c>
      <c r="BC20" s="436" t="s">
        <v>992</v>
      </c>
    </row>
    <row r="21" spans="1:55" ht="23.25" customHeight="1">
      <c r="A21" s="201"/>
      <c r="B21" s="382"/>
      <c r="C21" s="554"/>
      <c r="D21" s="554"/>
      <c r="E21" s="554"/>
      <c r="F21" s="554"/>
      <c r="G21" s="554"/>
      <c r="H21" s="554"/>
      <c r="I21" s="554"/>
      <c r="J21" s="554"/>
      <c r="K21" s="201"/>
      <c r="L21" s="201"/>
      <c r="M21" s="201"/>
      <c r="N21" s="201"/>
      <c r="O21" s="13"/>
      <c r="P21" s="13"/>
      <c r="BA21" s="451" t="str">
        <f t="shared" si="0"/>
        <v>Member State: Austria</v>
      </c>
      <c r="BB21" s="436" t="s">
        <v>595</v>
      </c>
      <c r="BC21" s="436" t="s">
        <v>596</v>
      </c>
    </row>
    <row r="22" spans="1:55" ht="23.25">
      <c r="A22" s="201"/>
      <c r="B22" s="382"/>
      <c r="C22" s="380"/>
      <c r="D22" s="380"/>
      <c r="E22" s="381"/>
      <c r="F22" s="381"/>
      <c r="G22" s="381"/>
      <c r="H22" s="381"/>
      <c r="I22" s="381"/>
      <c r="J22" s="381"/>
      <c r="K22" s="201"/>
      <c r="L22" s="201"/>
      <c r="M22" s="201"/>
      <c r="N22" s="201"/>
      <c r="O22" s="13"/>
      <c r="P22" s="13"/>
      <c r="BA22" s="451" t="str">
        <f t="shared" si="0"/>
        <v>Member State: Poland</v>
      </c>
      <c r="BB22" s="436" t="s">
        <v>633</v>
      </c>
      <c r="BC22" s="436" t="s">
        <v>634</v>
      </c>
    </row>
    <row r="23" spans="1:55" ht="23.25" customHeight="1">
      <c r="A23" s="201"/>
      <c r="B23" s="381"/>
      <c r="C23" s="554" t="s">
        <v>1002</v>
      </c>
      <c r="D23" s="554"/>
      <c r="E23" s="554"/>
      <c r="F23" s="554"/>
      <c r="G23" s="554"/>
      <c r="H23" s="554"/>
      <c r="I23" s="554"/>
      <c r="J23" s="554"/>
      <c r="K23" s="381"/>
      <c r="L23" s="381"/>
      <c r="M23" s="381"/>
      <c r="N23" s="381"/>
      <c r="BA23" s="451" t="str">
        <f t="shared" si="0"/>
        <v>Member State: Portugal</v>
      </c>
      <c r="BB23" s="436" t="s">
        <v>635</v>
      </c>
      <c r="BC23" s="436" t="s">
        <v>636</v>
      </c>
    </row>
    <row r="24" spans="1:55" ht="23.25" customHeight="1">
      <c r="A24" s="201"/>
      <c r="B24" s="381"/>
      <c r="C24" s="554"/>
      <c r="D24" s="554"/>
      <c r="E24" s="554"/>
      <c r="F24" s="554"/>
      <c r="G24" s="554"/>
      <c r="H24" s="554"/>
      <c r="I24" s="554"/>
      <c r="J24" s="554"/>
      <c r="K24" s="381"/>
      <c r="L24" s="381"/>
      <c r="M24" s="381"/>
      <c r="N24" s="381"/>
      <c r="BA24" s="451" t="str">
        <f t="shared" si="0"/>
        <v>Member State: Romania</v>
      </c>
      <c r="BB24" s="436" t="s">
        <v>637</v>
      </c>
      <c r="BC24" s="436" t="s">
        <v>638</v>
      </c>
    </row>
    <row r="25" spans="1:55" ht="23.25">
      <c r="A25" s="201"/>
      <c r="B25" s="381"/>
      <c r="C25" s="380"/>
      <c r="D25" s="380"/>
      <c r="E25" s="381"/>
      <c r="F25" s="381"/>
      <c r="G25" s="381"/>
      <c r="H25" s="381"/>
      <c r="I25" s="381"/>
      <c r="J25" s="381"/>
      <c r="K25" s="381"/>
      <c r="L25" s="381"/>
      <c r="M25" s="381"/>
      <c r="N25" s="381"/>
      <c r="BA25" s="451" t="str">
        <f t="shared" si="0"/>
        <v>Member State: Slovenia</v>
      </c>
      <c r="BB25" s="436" t="s">
        <v>640</v>
      </c>
      <c r="BC25" s="436" t="s">
        <v>641</v>
      </c>
    </row>
    <row r="26" spans="1:55" ht="23.25">
      <c r="A26" s="383"/>
      <c r="B26" s="381"/>
      <c r="C26" s="384" t="s">
        <v>1</v>
      </c>
      <c r="D26" s="384"/>
      <c r="E26" s="381"/>
      <c r="F26" s="381"/>
      <c r="G26" s="381"/>
      <c r="H26" s="381"/>
      <c r="I26" s="381"/>
      <c r="J26" s="381"/>
      <c r="K26" s="381"/>
      <c r="L26" s="381"/>
      <c r="M26" s="381"/>
      <c r="N26" s="381"/>
      <c r="BA26" s="451" t="str">
        <f t="shared" si="0"/>
        <v>Member State: Slovakia</v>
      </c>
      <c r="BB26" s="436" t="s">
        <v>639</v>
      </c>
      <c r="BC26" s="436" t="s">
        <v>993</v>
      </c>
    </row>
    <row r="27" spans="1:55" ht="23.25">
      <c r="A27" s="201"/>
      <c r="B27" s="382"/>
      <c r="C27" s="385"/>
      <c r="D27" s="381"/>
      <c r="E27" s="381"/>
      <c r="F27" s="381"/>
      <c r="G27" s="381"/>
      <c r="H27" s="381"/>
      <c r="I27" s="381"/>
      <c r="J27" s="381"/>
      <c r="K27" s="201"/>
      <c r="L27" s="201"/>
      <c r="M27" s="201"/>
      <c r="N27" s="381"/>
      <c r="BA27" s="451" t="str">
        <f t="shared" si="0"/>
        <v>Member State: Finland</v>
      </c>
      <c r="BB27" s="436" t="s">
        <v>610</v>
      </c>
      <c r="BC27" s="436" t="s">
        <v>611</v>
      </c>
    </row>
    <row r="28" spans="1:55" ht="23.25">
      <c r="A28" s="201"/>
      <c r="B28" s="382"/>
      <c r="C28" s="385" t="s">
        <v>1048</v>
      </c>
      <c r="D28" s="381"/>
      <c r="E28" s="381"/>
      <c r="F28" s="381"/>
      <c r="G28" s="381"/>
      <c r="H28" s="381"/>
      <c r="I28" s="381"/>
      <c r="J28" s="381"/>
      <c r="K28" s="201"/>
      <c r="L28" s="201"/>
      <c r="M28" s="201"/>
      <c r="N28" s="381"/>
      <c r="BA28" s="451" t="str">
        <f t="shared" si="0"/>
        <v>Member State: Sweden</v>
      </c>
      <c r="BB28" s="436" t="s">
        <v>644</v>
      </c>
      <c r="BC28" s="436" t="s">
        <v>645</v>
      </c>
    </row>
    <row r="29" spans="1:55" ht="23.25">
      <c r="A29" s="201"/>
      <c r="B29" s="382"/>
      <c r="C29" s="385" t="s">
        <v>1049</v>
      </c>
      <c r="D29" s="381"/>
      <c r="E29" s="381"/>
      <c r="F29" s="381"/>
      <c r="G29" s="381"/>
      <c r="H29" s="381"/>
      <c r="I29" s="381"/>
      <c r="J29" s="381"/>
      <c r="K29" s="201"/>
      <c r="L29" s="201"/>
      <c r="M29" s="201"/>
      <c r="N29" s="381"/>
      <c r="BA29" s="451"/>
    </row>
    <row r="30" spans="1:55" ht="36" customHeight="1">
      <c r="A30" s="201"/>
      <c r="B30" s="382"/>
      <c r="C30" s="385" t="s">
        <v>1050</v>
      </c>
      <c r="D30" s="386"/>
      <c r="E30" s="381"/>
      <c r="F30" s="381"/>
      <c r="G30" s="386"/>
      <c r="H30" s="386"/>
      <c r="I30" s="381"/>
      <c r="J30" s="381"/>
      <c r="K30" s="201"/>
      <c r="L30" s="201"/>
      <c r="M30" s="201"/>
      <c r="N30" s="381"/>
      <c r="BA30" s="451" t="str">
        <f>BC30</f>
        <v>Iceland</v>
      </c>
      <c r="BB30" s="436" t="s">
        <v>648</v>
      </c>
      <c r="BC30" s="436" t="s">
        <v>649</v>
      </c>
    </row>
    <row r="31" spans="1:55" ht="23.25">
      <c r="A31" s="201"/>
      <c r="B31" s="382"/>
      <c r="C31" s="385" t="s">
        <v>443</v>
      </c>
      <c r="D31" s="381"/>
      <c r="E31" s="381"/>
      <c r="F31" s="381"/>
      <c r="G31" s="381"/>
      <c r="H31" s="381"/>
      <c r="I31" s="381"/>
      <c r="J31" s="381"/>
      <c r="K31" s="201"/>
      <c r="L31" s="201"/>
      <c r="M31" s="201"/>
      <c r="N31" s="381"/>
      <c r="BA31" s="451" t="str">
        <f t="shared" ref="BA31:BA43" si="2">BC31</f>
        <v>Liechtenstein</v>
      </c>
      <c r="BB31" s="436" t="s">
        <v>994</v>
      </c>
      <c r="BC31" s="436" t="s">
        <v>995</v>
      </c>
    </row>
    <row r="32" spans="1:55" ht="23.25">
      <c r="A32" s="201"/>
      <c r="B32" s="382"/>
      <c r="C32" s="201"/>
      <c r="D32" s="201"/>
      <c r="E32" s="201"/>
      <c r="F32" s="201"/>
      <c r="G32" s="201"/>
      <c r="H32" s="201"/>
      <c r="I32" s="201"/>
      <c r="J32" s="201"/>
      <c r="K32" s="201"/>
      <c r="L32" s="201"/>
      <c r="M32" s="201"/>
      <c r="N32" s="381"/>
      <c r="BA32" s="451" t="str">
        <f t="shared" si="2"/>
        <v>Norway</v>
      </c>
      <c r="BB32" s="436" t="s">
        <v>653</v>
      </c>
      <c r="BC32" s="436" t="s">
        <v>654</v>
      </c>
    </row>
    <row r="33" spans="1:55" ht="23.25">
      <c r="A33" s="201"/>
      <c r="B33" s="382"/>
      <c r="C33" s="201"/>
      <c r="D33" s="201"/>
      <c r="E33" s="201"/>
      <c r="F33" s="201"/>
      <c r="G33" s="201"/>
      <c r="H33" s="201"/>
      <c r="I33" s="201"/>
      <c r="J33" s="201"/>
      <c r="K33" s="201"/>
      <c r="L33" s="201"/>
      <c r="M33" s="201"/>
      <c r="N33" s="381"/>
      <c r="BA33" s="451" t="str">
        <f t="shared" si="2"/>
        <v>Switzerland</v>
      </c>
      <c r="BB33" s="436" t="s">
        <v>657</v>
      </c>
      <c r="BC33" s="436" t="s">
        <v>658</v>
      </c>
    </row>
    <row r="34" spans="1:55" ht="23.25">
      <c r="A34" s="13"/>
      <c r="B34" s="74"/>
      <c r="E34" s="122"/>
      <c r="F34" s="122"/>
      <c r="G34" s="13"/>
      <c r="H34" s="13"/>
      <c r="I34" s="13"/>
      <c r="J34" s="13"/>
      <c r="K34" s="13"/>
      <c r="L34" s="13"/>
      <c r="M34" s="13"/>
      <c r="BA34" s="451" t="str">
        <f t="shared" si="2"/>
        <v>Albania</v>
      </c>
      <c r="BB34" s="436" t="s">
        <v>646</v>
      </c>
      <c r="BC34" s="436" t="s">
        <v>647</v>
      </c>
    </row>
    <row r="35" spans="1:55" ht="23.25">
      <c r="A35" s="13"/>
      <c r="B35" s="74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BA35" s="451" t="str">
        <f t="shared" si="2"/>
        <v>Republic of North Macedonia</v>
      </c>
      <c r="BB35" s="436" t="s">
        <v>650</v>
      </c>
      <c r="BC35" s="436" t="s">
        <v>1000</v>
      </c>
    </row>
    <row r="36" spans="1:55" ht="23.25">
      <c r="A36" s="13"/>
      <c r="B36" s="74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BA36" s="451" t="str">
        <f t="shared" si="2"/>
        <v>Moldova</v>
      </c>
      <c r="BB36" s="436" t="s">
        <v>1004</v>
      </c>
      <c r="BC36" s="436" t="s">
        <v>1003</v>
      </c>
    </row>
    <row r="37" spans="1:55" ht="30.75">
      <c r="A37" s="123"/>
      <c r="B37" s="124"/>
      <c r="C37" s="125"/>
      <c r="D37" s="12"/>
      <c r="E37" s="123"/>
      <c r="F37" s="123"/>
      <c r="G37" s="123"/>
      <c r="H37" s="123"/>
      <c r="I37" s="123"/>
      <c r="J37" s="123"/>
      <c r="K37" s="123"/>
      <c r="L37" s="123"/>
      <c r="M37" s="123"/>
      <c r="N37" s="12"/>
      <c r="BA37" s="451" t="str">
        <f t="shared" si="2"/>
        <v>Montenegro</v>
      </c>
      <c r="BB37" s="436" t="s">
        <v>651</v>
      </c>
      <c r="BC37" s="436" t="s">
        <v>652</v>
      </c>
    </row>
    <row r="38" spans="1:55" ht="23.25">
      <c r="A38" s="13"/>
      <c r="B38" s="74"/>
      <c r="C38" s="121"/>
      <c r="D38" s="13"/>
      <c r="E38" s="13"/>
      <c r="F38" s="13"/>
      <c r="G38" s="13"/>
      <c r="H38" s="13"/>
      <c r="I38" s="13"/>
      <c r="J38" s="13"/>
      <c r="K38" s="13"/>
      <c r="L38" s="13"/>
      <c r="M38" s="13"/>
      <c r="BA38" s="451" t="str">
        <f>BC38</f>
        <v>Serbia</v>
      </c>
      <c r="BB38" s="436" t="s">
        <v>655</v>
      </c>
      <c r="BC38" s="436" t="s">
        <v>656</v>
      </c>
    </row>
    <row r="39" spans="1:55" ht="23.25">
      <c r="A39" s="13"/>
      <c r="B39" s="74"/>
      <c r="D39" s="13"/>
      <c r="E39" s="13"/>
      <c r="F39" s="13"/>
      <c r="G39" s="13"/>
      <c r="H39" s="13"/>
      <c r="I39" s="13"/>
      <c r="J39" s="13"/>
      <c r="K39" s="13"/>
      <c r="L39" s="13"/>
      <c r="M39" s="13"/>
      <c r="BA39" s="451" t="s">
        <v>1005</v>
      </c>
      <c r="BB39" s="436" t="s">
        <v>659</v>
      </c>
      <c r="BC39" s="436" t="s">
        <v>1005</v>
      </c>
    </row>
    <row r="40" spans="1:55" ht="23.25">
      <c r="A40" s="13"/>
      <c r="B40" s="74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BA40" s="451" t="s">
        <v>1006</v>
      </c>
      <c r="BB40" s="436" t="s">
        <v>1007</v>
      </c>
      <c r="BC40" s="436" t="s">
        <v>1006</v>
      </c>
    </row>
    <row r="41" spans="1:55" ht="23.25">
      <c r="A41" s="13"/>
      <c r="B41" s="74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BA41" s="451" t="str">
        <f t="shared" si="2"/>
        <v>Bosnia and Herzegovina</v>
      </c>
      <c r="BB41" s="436" t="s">
        <v>996</v>
      </c>
      <c r="BC41" s="436" t="s">
        <v>997</v>
      </c>
    </row>
    <row r="42" spans="1:55" ht="23.25">
      <c r="BA42" s="451" t="s">
        <v>1008</v>
      </c>
      <c r="BB42" s="436" t="s">
        <v>1009</v>
      </c>
      <c r="BC42" s="436" t="s">
        <v>1008</v>
      </c>
    </row>
    <row r="43" spans="1:55" ht="23.25">
      <c r="BA43" s="451" t="str">
        <f t="shared" si="2"/>
        <v>Kosovo*</v>
      </c>
      <c r="BB43" s="436" t="s">
        <v>998</v>
      </c>
      <c r="BC43" s="436" t="s">
        <v>999</v>
      </c>
    </row>
  </sheetData>
  <sheetProtection formatColumns="0" formatRows="0"/>
  <mergeCells count="4">
    <mergeCell ref="C20:J21"/>
    <mergeCell ref="C23:J24"/>
    <mergeCell ref="C11:J11"/>
    <mergeCell ref="O1:R1"/>
  </mergeCells>
  <phoneticPr fontId="35" type="noConversion"/>
  <conditionalFormatting sqref="E13">
    <cfRule type="cellIs" dxfId="100" priority="5" operator="equal">
      <formula>""</formula>
    </cfRule>
  </conditionalFormatting>
  <conditionalFormatting sqref="N1">
    <cfRule type="containsText" dxfId="99" priority="1" operator="containsText" text="check sheet vintage">
      <formula>NOT(ISERROR(SEARCH("check sheet vintage",N1)))</formula>
    </cfRule>
  </conditionalFormatting>
  <conditionalFormatting sqref="P2:P6 R2:R7">
    <cfRule type="cellIs" dxfId="98" priority="4" operator="equal">
      <formula>"not fully completed!"</formula>
    </cfRule>
  </conditionalFormatting>
  <dataValidations count="2">
    <dataValidation type="list" allowBlank="1" showInputMessage="1" showErrorMessage="1" errorTitle="Wrong input!" error="Please select from the drop-down list only!" promptTitle="Select from drop-down list only!" sqref="E13" xr:uid="{00000000-0002-0000-0000-000000000000}">
      <formula1>$BA$1:$BA$43</formula1>
    </dataValidation>
    <dataValidation type="list" allowBlank="1" showInputMessage="1" showErrorMessage="1" sqref="F15" xr:uid="{84487A40-4DEE-47F3-ADCE-9B31C11B24A7}">
      <formula1>$BD$1:$BD$16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43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>
    <tabColor rgb="FF00FF00"/>
  </sheetPr>
  <dimension ref="A1:C21"/>
  <sheetViews>
    <sheetView workbookViewId="0">
      <selection activeCell="G17" sqref="G17"/>
    </sheetView>
  </sheetViews>
  <sheetFormatPr defaultColWidth="8.77734375" defaultRowHeight="15"/>
  <cols>
    <col min="1" max="1" width="11.5546875" style="458" customWidth="1"/>
    <col min="2" max="16384" width="8.77734375" style="458"/>
  </cols>
  <sheetData>
    <row r="1" spans="1:3">
      <c r="A1" s="458" t="s">
        <v>972</v>
      </c>
      <c r="B1" s="459" t="s">
        <v>988</v>
      </c>
      <c r="C1" s="458" t="s">
        <v>973</v>
      </c>
    </row>
    <row r="2" spans="1:3">
      <c r="A2" s="458" t="s">
        <v>974</v>
      </c>
      <c r="B2" s="459" t="str">
        <f>VLOOKUP('Cover page'!$E$13,CountryArray,2,FALSE)</f>
        <v>HU</v>
      </c>
      <c r="C2" s="458" t="s">
        <v>975</v>
      </c>
    </row>
    <row r="3" spans="1:3">
      <c r="A3" s="458" t="s">
        <v>976</v>
      </c>
      <c r="B3" s="459" t="str">
        <f>IF(
         COUNTIF('Cover page'!$P$2:$R$7,"not fully completed*") &gt; 0,
         "no", "yes")</f>
        <v>yes</v>
      </c>
      <c r="C3" s="458" t="s">
        <v>977</v>
      </c>
    </row>
    <row r="4" spans="1:3">
      <c r="A4" s="458" t="s">
        <v>978</v>
      </c>
      <c r="B4" s="459" t="str">
        <f>VLOOKUP('Cover page'!F15,'Cover page'!BD1:BE16,2,FALSE)</f>
        <v>S.2025</v>
      </c>
      <c r="C4" s="458" t="s">
        <v>979</v>
      </c>
    </row>
    <row r="5" spans="1:3">
      <c r="A5" s="458" t="s">
        <v>980</v>
      </c>
      <c r="B5" s="459" t="s">
        <v>981</v>
      </c>
      <c r="C5" s="458" t="s">
        <v>982</v>
      </c>
    </row>
    <row r="8" spans="1:3">
      <c r="A8" s="458" t="s">
        <v>983</v>
      </c>
      <c r="B8" s="458" t="s">
        <v>984</v>
      </c>
    </row>
    <row r="11" spans="1:3">
      <c r="A11" s="458" t="s">
        <v>985</v>
      </c>
    </row>
    <row r="12" spans="1:3">
      <c r="A12" s="460" t="s">
        <v>4</v>
      </c>
      <c r="B12" s="461">
        <v>0</v>
      </c>
    </row>
    <row r="13" spans="1:3">
      <c r="A13" s="462" t="s">
        <v>449</v>
      </c>
      <c r="B13" s="463">
        <v>1</v>
      </c>
    </row>
    <row r="14" spans="1:3">
      <c r="A14" s="462" t="s">
        <v>450</v>
      </c>
      <c r="B14" s="463">
        <v>2</v>
      </c>
    </row>
    <row r="15" spans="1:3">
      <c r="A15" s="462" t="s">
        <v>451</v>
      </c>
      <c r="B15" s="463">
        <v>3</v>
      </c>
    </row>
    <row r="16" spans="1:3">
      <c r="A16" s="462" t="s">
        <v>986</v>
      </c>
      <c r="B16" s="463">
        <v>4</v>
      </c>
    </row>
    <row r="17" spans="1:2">
      <c r="A17" s="462" t="s">
        <v>987</v>
      </c>
      <c r="B17" s="463">
        <v>5</v>
      </c>
    </row>
    <row r="18" spans="1:2">
      <c r="A18" s="462" t="s">
        <v>452</v>
      </c>
      <c r="B18" s="463">
        <v>10</v>
      </c>
    </row>
    <row r="19" spans="1:2">
      <c r="A19" s="462" t="s">
        <v>453</v>
      </c>
      <c r="B19" s="463">
        <v>11</v>
      </c>
    </row>
    <row r="20" spans="1:2">
      <c r="A20" s="462" t="s">
        <v>454</v>
      </c>
      <c r="B20" s="463">
        <v>12</v>
      </c>
    </row>
    <row r="21" spans="1:2">
      <c r="A21" s="464" t="s">
        <v>455</v>
      </c>
      <c r="B21" s="465">
        <v>13</v>
      </c>
    </row>
  </sheetData>
  <sheetProtection algorithmName="SHA-512" hashValue="eknfaaM3/Z/f1vGctcXP/QjA7EJkDrxsgvGt0O28GvX748dRPou2Yy3VZgLxEm7gdReq7wX2CvVIKgEw6ULosw==" saltValue="Kk3DESA/2nJ0pPwsVaYMyg==" spinCount="100000" sheet="1" object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transitionEvaluation="1" codeName="Sheet12">
    <tabColor rgb="FF00FF00"/>
    <pageSetUpPr fitToPage="1"/>
  </sheetPr>
  <dimension ref="A1:BM443"/>
  <sheetViews>
    <sheetView showGridLines="0" defaultGridColor="0" topLeftCell="A13" colorId="22" zoomScaleNormal="100" zoomScaleSheetLayoutView="80" workbookViewId="0">
      <pane xSplit="4" topLeftCell="W1" activePane="topRight" state="frozen"/>
      <selection activeCell="C1" sqref="C1"/>
      <selection pane="topRight" activeCell="X1" sqref="X1"/>
    </sheetView>
  </sheetViews>
  <sheetFormatPr defaultColWidth="9.77734375" defaultRowHeight="15" outlineLevelCol="1"/>
  <cols>
    <col min="1" max="1" width="33.77734375" style="20" hidden="1" customWidth="1"/>
    <col min="2" max="2" width="37.77734375" style="25" hidden="1" customWidth="1"/>
    <col min="3" max="3" width="54.77734375" style="21" customWidth="1"/>
    <col min="4" max="4" width="10.5546875" style="10" customWidth="1"/>
    <col min="5" max="30" width="11.109375" style="10" customWidth="1"/>
    <col min="31" max="36" width="11.109375" style="10" hidden="1" customWidth="1" outlineLevel="1"/>
    <col min="37" max="37" width="9.77734375" style="10" customWidth="1" collapsed="1"/>
    <col min="38" max="38" width="8.21875" style="10" bestFit="1" customWidth="1"/>
    <col min="39" max="40" width="9.77734375" style="10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195"/>
      <c r="B1" s="196"/>
      <c r="C1" s="197" t="s">
        <v>567</v>
      </c>
      <c r="D1" s="198"/>
      <c r="AK1" s="14"/>
      <c r="AL1" s="194" t="s">
        <v>1051</v>
      </c>
      <c r="AM1" s="194" t="s">
        <v>449</v>
      </c>
      <c r="AN1" s="194">
        <v>4</v>
      </c>
      <c r="AO1" s="194">
        <v>5</v>
      </c>
      <c r="AP1" s="194">
        <v>6</v>
      </c>
      <c r="AQ1" s="194">
        <v>7</v>
      </c>
      <c r="AR1" s="194">
        <f>AQ1+1</f>
        <v>8</v>
      </c>
      <c r="AS1" s="194">
        <f t="shared" ref="AS1:BC1" si="0">AR1+1</f>
        <v>9</v>
      </c>
      <c r="AT1" s="194">
        <f t="shared" si="0"/>
        <v>10</v>
      </c>
      <c r="AU1" s="194">
        <f t="shared" si="0"/>
        <v>11</v>
      </c>
      <c r="AV1" s="194">
        <f t="shared" si="0"/>
        <v>12</v>
      </c>
      <c r="AW1" s="194">
        <f t="shared" si="0"/>
        <v>13</v>
      </c>
      <c r="AX1" s="194">
        <f t="shared" si="0"/>
        <v>14</v>
      </c>
      <c r="AY1" s="194">
        <f t="shared" si="0"/>
        <v>15</v>
      </c>
      <c r="AZ1" s="194">
        <f t="shared" si="0"/>
        <v>16</v>
      </c>
      <c r="BA1" s="194">
        <f t="shared" si="0"/>
        <v>17</v>
      </c>
      <c r="BB1" s="194">
        <f t="shared" si="0"/>
        <v>18</v>
      </c>
      <c r="BC1" s="194">
        <f t="shared" si="0"/>
        <v>19</v>
      </c>
    </row>
    <row r="2" spans="1:65" ht="17.100000000000001" customHeight="1" thickBot="1">
      <c r="A2" s="195"/>
      <c r="B2" s="199"/>
      <c r="C2" s="200"/>
      <c r="D2" s="201"/>
      <c r="AL2" s="484">
        <f>IF($AL$1='Cover page'!$N$2,0,1)</f>
        <v>0</v>
      </c>
      <c r="AM2" s="194" t="s">
        <v>450</v>
      </c>
    </row>
    <row r="3" spans="1:65" ht="11.25" customHeight="1" thickTop="1" thickBot="1">
      <c r="A3" s="202"/>
      <c r="B3" s="203"/>
      <c r="C3" s="204"/>
      <c r="D3" s="205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15"/>
      <c r="AL3" s="258"/>
      <c r="AM3" s="194" t="s">
        <v>451</v>
      </c>
    </row>
    <row r="4" spans="1:65" ht="16.5" thickBot="1">
      <c r="A4" s="206"/>
      <c r="B4" s="207"/>
      <c r="C4" s="199" t="str">
        <f>'Cover page'!E13</f>
        <v>Member State: Hungary</v>
      </c>
      <c r="D4" s="208"/>
      <c r="E4" s="559" t="s">
        <v>2</v>
      </c>
      <c r="F4" s="560"/>
      <c r="G4" s="560"/>
      <c r="H4" s="560"/>
      <c r="I4" s="560"/>
      <c r="J4" s="560"/>
      <c r="K4" s="560"/>
      <c r="L4" s="560"/>
      <c r="M4" s="560"/>
      <c r="N4" s="560"/>
      <c r="O4" s="560"/>
      <c r="P4" s="560"/>
      <c r="Q4" s="560"/>
      <c r="R4" s="560"/>
      <c r="S4" s="560"/>
      <c r="T4" s="560"/>
      <c r="U4" s="560"/>
      <c r="V4" s="560"/>
      <c r="W4" s="560"/>
      <c r="X4" s="560"/>
      <c r="Y4" s="560"/>
      <c r="Z4" s="560"/>
      <c r="AA4" s="560"/>
      <c r="AB4" s="560"/>
      <c r="AC4" s="560"/>
      <c r="AD4" s="560"/>
      <c r="AE4" s="560"/>
      <c r="AF4" s="560"/>
      <c r="AG4" s="560"/>
      <c r="AH4" s="560"/>
      <c r="AI4" s="560"/>
      <c r="AJ4" s="561"/>
      <c r="AK4" s="16"/>
    </row>
    <row r="5" spans="1:65" ht="15.75">
      <c r="A5" s="209"/>
      <c r="B5" s="210" t="s">
        <v>483</v>
      </c>
      <c r="C5" s="22" t="s">
        <v>68</v>
      </c>
      <c r="D5" s="211" t="s">
        <v>464</v>
      </c>
      <c r="E5" s="211">
        <f>1995</f>
        <v>1995</v>
      </c>
      <c r="F5" s="482">
        <f>IF(VLOOKUP('Cover page'!$F$15,'Cover page'!$BD$1:$BF$15,3,FALSE)&lt;E42+1,"",E42+1)</f>
        <v>1996</v>
      </c>
      <c r="G5" s="482">
        <f>IF(VLOOKUP('Cover page'!$F$15,'Cover page'!$BD$1:$BF$15,3,FALSE)&lt;F42+1,"",F42+1)</f>
        <v>1997</v>
      </c>
      <c r="H5" s="482">
        <f>IF(VLOOKUP('Cover page'!$F$15,'Cover page'!$BD$1:$BF$15,3,FALSE)&lt;G42+1,"",G42+1)</f>
        <v>1998</v>
      </c>
      <c r="I5" s="482">
        <f>IF(VLOOKUP('Cover page'!$F$15,'Cover page'!$BD$1:$BF$15,3,FALSE)&lt;H42+1,"",H42+1)</f>
        <v>1999</v>
      </c>
      <c r="J5" s="482">
        <f>IF(VLOOKUP('Cover page'!$F$15,'Cover page'!$BD$1:$BF$15,3,FALSE)&lt;I42+1,"",I42+1)</f>
        <v>2000</v>
      </c>
      <c r="K5" s="482">
        <f>IF(VLOOKUP('Cover page'!$F$15,'Cover page'!$BD$1:$BF$15,3,FALSE)&lt;J42+1,"",J42+1)</f>
        <v>2001</v>
      </c>
      <c r="L5" s="482">
        <f>IF(VLOOKUP('Cover page'!$F$15,'Cover page'!$BD$1:$BF$15,3,FALSE)&lt;K42+1,"",K42+1)</f>
        <v>2002</v>
      </c>
      <c r="M5" s="482">
        <f>IF(VLOOKUP('Cover page'!$F$15,'Cover page'!$BD$1:$BF$15,3,FALSE)&lt;L42+1,"",L42+1)</f>
        <v>2003</v>
      </c>
      <c r="N5" s="482">
        <f>IF(VLOOKUP('Cover page'!$F$15,'Cover page'!$BD$1:$BF$15,3,FALSE)&lt;M42+1,"",M42+1)</f>
        <v>2004</v>
      </c>
      <c r="O5" s="482">
        <f>IF(VLOOKUP('Cover page'!$F$15,'Cover page'!$BD$1:$BF$15,3,FALSE)&lt;N42+1,"",N42+1)</f>
        <v>2005</v>
      </c>
      <c r="P5" s="482">
        <f>IF(VLOOKUP('Cover page'!$F$15,'Cover page'!$BD$1:$BF$15,3,FALSE)&lt;O42+1,"",O42+1)</f>
        <v>2006</v>
      </c>
      <c r="Q5" s="482">
        <f>IF(VLOOKUP('Cover page'!$F$15,'Cover page'!$BD$1:$BF$15,3,FALSE)&lt;P42+1,"",P42+1)</f>
        <v>2007</v>
      </c>
      <c r="R5" s="482">
        <f>IF(VLOOKUP('Cover page'!$F$15,'Cover page'!$BD$1:$BF$15,3,FALSE)&lt;Q42+1,"",Q42+1)</f>
        <v>2008</v>
      </c>
      <c r="S5" s="482">
        <f>IF(VLOOKUP('Cover page'!$F$15,'Cover page'!$BD$1:$BF$15,3,FALSE)&lt;R42+1,"",R42+1)</f>
        <v>2009</v>
      </c>
      <c r="T5" s="482">
        <f>IF(VLOOKUP('Cover page'!$F$15,'Cover page'!$BD$1:$BF$15,3,FALSE)&lt;S42+1,"",S42+1)</f>
        <v>2010</v>
      </c>
      <c r="U5" s="482">
        <f>IF(VLOOKUP('Cover page'!$F$15,'Cover page'!$BD$1:$BF$15,3,FALSE)&lt;T42+1,"",T42+1)</f>
        <v>2011</v>
      </c>
      <c r="V5" s="482">
        <f>IF(VLOOKUP('Cover page'!$F$15,'Cover page'!$BD$1:$BF$15,3,FALSE)&lt;U42+1,"",U42+1)</f>
        <v>2012</v>
      </c>
      <c r="W5" s="482">
        <f>IF(VLOOKUP('Cover page'!$F$15,'Cover page'!$BD$1:$BF$15,3,FALSE)&lt;V42+1,"",V42+1)</f>
        <v>2013</v>
      </c>
      <c r="X5" s="482">
        <f>IF(VLOOKUP('Cover page'!$F$15,'Cover page'!$BD$1:$BF$15,3,FALSE)&lt;W42+1,"",W42+1)</f>
        <v>2014</v>
      </c>
      <c r="Y5" s="482">
        <f>IF(VLOOKUP('Cover page'!$F$15,'Cover page'!$BD$1:$BF$15,3,FALSE)&lt;X42+1,"",X42+1)</f>
        <v>2015</v>
      </c>
      <c r="Z5" s="482">
        <f>IF(VLOOKUP('Cover page'!$F$15,'Cover page'!$BD$1:$BF$15,3,FALSE)&lt;Y42+1,"",Y42+1)</f>
        <v>2016</v>
      </c>
      <c r="AA5" s="482">
        <f>IF(VLOOKUP('Cover page'!$F$15,'Cover page'!$BD$1:$BF$15,3,FALSE)&lt;Z42+1,"",Z42+1)</f>
        <v>2017</v>
      </c>
      <c r="AB5" s="482">
        <f>IF(VLOOKUP('Cover page'!$F$15,'Cover page'!$BD$1:$BF$15,3,FALSE)&lt;AA42+1,"",AA42+1)</f>
        <v>2018</v>
      </c>
      <c r="AC5" s="482">
        <f>IF(VLOOKUP('Cover page'!$F$15,'Cover page'!$BD$1:$BF$15,3,FALSE)&lt;AB42+1,"",AB42+1)</f>
        <v>2019</v>
      </c>
      <c r="AD5" s="482">
        <f>IF(VLOOKUP('Cover page'!$F$15,'Cover page'!$BD$1:$BF$15,3,FALSE)&lt;AC42+1,"",AC42+1)</f>
        <v>2020</v>
      </c>
      <c r="AE5" s="482" t="str">
        <f>IF(VLOOKUP('Cover page'!$F$15,'Cover page'!$BD$1:$BF$15,3,FALSE)&lt;AD42+1,"",AD42+1)</f>
        <v/>
      </c>
      <c r="AF5" s="482" t="str">
        <f>IF(VLOOKUP('Cover page'!$F$15,'Cover page'!$BD$1:$BF$15,3,FALSE)&lt;AE42+1,"",AE42+1)</f>
        <v/>
      </c>
      <c r="AG5" s="482" t="str">
        <f>IF(VLOOKUP('Cover page'!$F$15,'Cover page'!$BD$1:$BF$15,3,FALSE)&lt;AF42+1,"",AF42+1)</f>
        <v/>
      </c>
      <c r="AH5" s="482" t="str">
        <f>IF(VLOOKUP('Cover page'!$F$15,'Cover page'!$BD$1:$BF$15,3,FALSE)&lt;AG42+1,"",AG42+1)</f>
        <v/>
      </c>
      <c r="AI5" s="482" t="str">
        <f>IF(VLOOKUP('Cover page'!$F$15,'Cover page'!$BD$1:$BF$15,3,FALSE)&lt;AH42+1,"",AH42+1)</f>
        <v/>
      </c>
      <c r="AJ5" s="482" t="str">
        <f>IF(VLOOKUP('Cover page'!$F$15,'Cover page'!$BD$1:$BF$15,3,FALSE)&lt;AI42+1,"",AI42+1)</f>
        <v/>
      </c>
      <c r="AK5" s="16"/>
    </row>
    <row r="6" spans="1:65" ht="15.75">
      <c r="A6" s="209"/>
      <c r="B6" s="212"/>
      <c r="C6" s="213" t="str">
        <f>'Cover page'!E14</f>
        <v>Date: 10/10/2025</v>
      </c>
      <c r="D6" s="211" t="s">
        <v>3</v>
      </c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79"/>
      <c r="T6" s="279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16"/>
    </row>
    <row r="7" spans="1:65" ht="16.5" thickBot="1">
      <c r="A7" s="206"/>
      <c r="B7" s="207"/>
      <c r="C7" s="214"/>
      <c r="D7" s="215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80"/>
      <c r="AD7" s="280"/>
      <c r="AE7" s="280"/>
      <c r="AF7" s="280"/>
      <c r="AG7" s="280"/>
      <c r="AH7" s="280"/>
      <c r="AI7" s="280"/>
      <c r="AJ7" s="280"/>
      <c r="AK7" s="16"/>
    </row>
    <row r="8" spans="1:65" ht="15.75">
      <c r="A8" s="209"/>
      <c r="B8" s="216"/>
      <c r="C8" s="217"/>
      <c r="D8" s="218"/>
      <c r="E8" s="118" t="s">
        <v>451</v>
      </c>
      <c r="F8" s="118" t="s">
        <v>451</v>
      </c>
      <c r="G8" s="118" t="s">
        <v>451</v>
      </c>
      <c r="H8" s="118" t="s">
        <v>451</v>
      </c>
      <c r="I8" s="118" t="s">
        <v>451</v>
      </c>
      <c r="J8" s="118" t="s">
        <v>451</v>
      </c>
      <c r="K8" s="118" t="s">
        <v>451</v>
      </c>
      <c r="L8" s="118" t="s">
        <v>451</v>
      </c>
      <c r="M8" s="118" t="s">
        <v>451</v>
      </c>
      <c r="N8" s="118" t="s">
        <v>451</v>
      </c>
      <c r="O8" s="118" t="s">
        <v>451</v>
      </c>
      <c r="P8" s="118" t="s">
        <v>451</v>
      </c>
      <c r="Q8" s="118" t="s">
        <v>451</v>
      </c>
      <c r="R8" s="118" t="s">
        <v>451</v>
      </c>
      <c r="S8" s="118" t="s">
        <v>451</v>
      </c>
      <c r="T8" s="118" t="s">
        <v>451</v>
      </c>
      <c r="U8" s="118" t="s">
        <v>451</v>
      </c>
      <c r="V8" s="118" t="s">
        <v>451</v>
      </c>
      <c r="W8" s="118" t="s">
        <v>451</v>
      </c>
      <c r="X8" s="118" t="s">
        <v>451</v>
      </c>
      <c r="Y8" s="118" t="s">
        <v>451</v>
      </c>
      <c r="Z8" s="118" t="s">
        <v>451</v>
      </c>
      <c r="AA8" s="118" t="s">
        <v>451</v>
      </c>
      <c r="AB8" s="118" t="s">
        <v>451</v>
      </c>
      <c r="AC8" s="118" t="s">
        <v>451</v>
      </c>
      <c r="AD8" s="118" t="s">
        <v>451</v>
      </c>
      <c r="AE8" s="118" t="s">
        <v>4</v>
      </c>
      <c r="AF8" s="118" t="s">
        <v>4</v>
      </c>
      <c r="AG8" s="118" t="s">
        <v>4</v>
      </c>
      <c r="AH8" s="118" t="s">
        <v>4</v>
      </c>
      <c r="AI8" s="118" t="s">
        <v>4</v>
      </c>
      <c r="AJ8" s="118" t="s">
        <v>4</v>
      </c>
      <c r="AK8" s="16"/>
    </row>
    <row r="9" spans="1:65" ht="16.5" thickBot="1">
      <c r="A9" s="219"/>
      <c r="B9" s="220"/>
      <c r="C9" s="221" t="s">
        <v>556</v>
      </c>
      <c r="D9" s="222" t="s">
        <v>465</v>
      </c>
      <c r="E9" s="467">
        <f t="shared" ref="E9:T9" si="1">IFERROR(VLOOKUP(E8,StatusTable,2,FALSE), -1)</f>
        <v>3</v>
      </c>
      <c r="F9" s="468">
        <f t="shared" si="1"/>
        <v>3</v>
      </c>
      <c r="G9" s="468">
        <f t="shared" si="1"/>
        <v>3</v>
      </c>
      <c r="H9" s="468">
        <f t="shared" si="1"/>
        <v>3</v>
      </c>
      <c r="I9" s="468">
        <f t="shared" si="1"/>
        <v>3</v>
      </c>
      <c r="J9" s="468">
        <f t="shared" si="1"/>
        <v>3</v>
      </c>
      <c r="K9" s="468">
        <f t="shared" si="1"/>
        <v>3</v>
      </c>
      <c r="L9" s="468">
        <f t="shared" si="1"/>
        <v>3</v>
      </c>
      <c r="M9" s="468">
        <f t="shared" si="1"/>
        <v>3</v>
      </c>
      <c r="N9" s="468">
        <f t="shared" si="1"/>
        <v>3</v>
      </c>
      <c r="O9" s="468">
        <f t="shared" si="1"/>
        <v>3</v>
      </c>
      <c r="P9" s="468">
        <f t="shared" si="1"/>
        <v>3</v>
      </c>
      <c r="Q9" s="468">
        <f t="shared" si="1"/>
        <v>3</v>
      </c>
      <c r="R9" s="468">
        <f t="shared" si="1"/>
        <v>3</v>
      </c>
      <c r="S9" s="468">
        <f t="shared" si="1"/>
        <v>3</v>
      </c>
      <c r="T9" s="468">
        <f t="shared" si="1"/>
        <v>3</v>
      </c>
      <c r="U9" s="468">
        <f t="shared" ref="U9:AD9" si="2">IFERROR(VLOOKUP(U8,StatusTable,2,FALSE), -1)</f>
        <v>3</v>
      </c>
      <c r="V9" s="468">
        <f t="shared" si="2"/>
        <v>3</v>
      </c>
      <c r="W9" s="468">
        <f t="shared" si="2"/>
        <v>3</v>
      </c>
      <c r="X9" s="468">
        <f t="shared" si="2"/>
        <v>3</v>
      </c>
      <c r="Y9" s="468">
        <f t="shared" si="2"/>
        <v>3</v>
      </c>
      <c r="Z9" s="468">
        <f t="shared" si="2"/>
        <v>3</v>
      </c>
      <c r="AA9" s="468">
        <f t="shared" si="2"/>
        <v>3</v>
      </c>
      <c r="AB9" s="468">
        <f t="shared" si="2"/>
        <v>3</v>
      </c>
      <c r="AC9" s="468">
        <f t="shared" si="2"/>
        <v>3</v>
      </c>
      <c r="AD9" s="468">
        <f t="shared" si="2"/>
        <v>3</v>
      </c>
      <c r="AE9" s="468"/>
      <c r="AF9" s="468"/>
      <c r="AG9" s="468"/>
      <c r="AH9" s="468"/>
      <c r="AI9" s="468"/>
      <c r="AJ9" s="468"/>
      <c r="AK9" s="16"/>
      <c r="BM9" s="258" t="str">
        <f>CountryCode &amp; ".T1.B9_STATUS.S13.MNAC." &amp; RefVintage</f>
        <v>HU.T1.B9_STATUS.S13.MNAC.S.2025</v>
      </c>
    </row>
    <row r="10" spans="1:65" ht="17.25" thickTop="1" thickBot="1">
      <c r="A10" s="223" t="s">
        <v>183</v>
      </c>
      <c r="B10" s="388" t="s">
        <v>660</v>
      </c>
      <c r="C10" s="224" t="s">
        <v>5</v>
      </c>
      <c r="D10" s="399" t="s">
        <v>6</v>
      </c>
      <c r="E10" s="81">
        <v>-501876.34100000001</v>
      </c>
      <c r="F10" s="81">
        <v>-311702</v>
      </c>
      <c r="G10" s="81">
        <v>-490380.83999999997</v>
      </c>
      <c r="H10" s="81">
        <v>-775309.60909090913</v>
      </c>
      <c r="I10" s="81">
        <v>-614070</v>
      </c>
      <c r="J10" s="81">
        <v>-405236.00299999991</v>
      </c>
      <c r="K10" s="81">
        <v>-615856</v>
      </c>
      <c r="L10" s="81">
        <v>-1533781</v>
      </c>
      <c r="M10" s="81">
        <v>-1374123</v>
      </c>
      <c r="N10" s="81">
        <v>-1391280</v>
      </c>
      <c r="O10" s="81">
        <v>-1757625.6153846155</v>
      </c>
      <c r="P10" s="81">
        <v>-2254329</v>
      </c>
      <c r="Q10" s="81">
        <v>-1308462</v>
      </c>
      <c r="R10" s="81">
        <v>-1030748</v>
      </c>
      <c r="S10" s="81">
        <v>-1259676</v>
      </c>
      <c r="T10" s="81">
        <v>-1216741</v>
      </c>
      <c r="U10" s="81">
        <v>-1487238</v>
      </c>
      <c r="V10" s="81">
        <v>-673987.23800000001</v>
      </c>
      <c r="W10" s="81">
        <v>-788385.5</v>
      </c>
      <c r="X10" s="81">
        <v>-910277.89020099957</v>
      </c>
      <c r="Y10" s="81">
        <v>-700702.17656400031</v>
      </c>
      <c r="Z10" s="81">
        <v>-650577.75472040044</v>
      </c>
      <c r="AA10" s="81">
        <v>-965670.15379900194</v>
      </c>
      <c r="AB10" s="81">
        <v>-891319.13236600009</v>
      </c>
      <c r="AC10" s="81">
        <v>-970454.9219160002</v>
      </c>
      <c r="AD10" s="81">
        <v>-3654169.1904648542</v>
      </c>
      <c r="AE10" s="81"/>
      <c r="AF10" s="81"/>
      <c r="AG10" s="81"/>
      <c r="AH10" s="81"/>
      <c r="AI10" s="81"/>
      <c r="AJ10" s="81"/>
      <c r="AK10" s="16"/>
      <c r="BM10" s="258" t="str">
        <f>CountryCode &amp; ".T1.B9.S13.MNAC." &amp; RefVintage</f>
        <v>HU.T1.B9.S13.MNAC.S.2025</v>
      </c>
    </row>
    <row r="11" spans="1:65" ht="16.5" thickTop="1">
      <c r="A11" s="223" t="s">
        <v>184</v>
      </c>
      <c r="B11" s="388" t="s">
        <v>661</v>
      </c>
      <c r="C11" s="225" t="s">
        <v>7</v>
      </c>
      <c r="D11" s="226" t="s">
        <v>8</v>
      </c>
      <c r="E11" s="82">
        <v>-509787.34100000001</v>
      </c>
      <c r="F11" s="82">
        <v>-380270</v>
      </c>
      <c r="G11" s="82">
        <v>-497292.83999999997</v>
      </c>
      <c r="H11" s="82">
        <v>-708854.60909090913</v>
      </c>
      <c r="I11" s="82">
        <v>-595541</v>
      </c>
      <c r="J11" s="82">
        <v>-354854</v>
      </c>
      <c r="K11" s="82">
        <v>-703875</v>
      </c>
      <c r="L11" s="82">
        <v>-1332869</v>
      </c>
      <c r="M11" s="82">
        <v>-1102996</v>
      </c>
      <c r="N11" s="82">
        <v>-1270681</v>
      </c>
      <c r="O11" s="82">
        <v>-1599693</v>
      </c>
      <c r="P11" s="82">
        <v>-2439617</v>
      </c>
      <c r="Q11" s="82">
        <v>-1456874</v>
      </c>
      <c r="R11" s="82">
        <v>-968598</v>
      </c>
      <c r="S11" s="82">
        <v>-1046412</v>
      </c>
      <c r="T11" s="82">
        <v>-1032846</v>
      </c>
      <c r="U11" s="82">
        <v>-1664946</v>
      </c>
      <c r="V11" s="82">
        <v>-809602.23800000001</v>
      </c>
      <c r="W11" s="82">
        <v>-1676570.5</v>
      </c>
      <c r="X11" s="82">
        <v>-1394670.2132009999</v>
      </c>
      <c r="Y11" s="82">
        <v>-761145.64806399983</v>
      </c>
      <c r="Z11" s="82">
        <v>-717925.90376199991</v>
      </c>
      <c r="AA11" s="82">
        <v>-950327.2643570014</v>
      </c>
      <c r="AB11" s="82">
        <v>-997878.5830000001</v>
      </c>
      <c r="AC11" s="82">
        <v>-790839.66374900006</v>
      </c>
      <c r="AD11" s="82">
        <v>-3249169.3555100309</v>
      </c>
      <c r="AE11" s="82"/>
      <c r="AF11" s="82"/>
      <c r="AG11" s="82"/>
      <c r="AH11" s="82"/>
      <c r="AI11" s="82"/>
      <c r="AJ11" s="82"/>
      <c r="AK11" s="16"/>
      <c r="BM11" s="258" t="str">
        <f>CountryCode &amp; ".T1.B9.S1311.MNAC." &amp; RefVintage</f>
        <v>HU.T1.B9.S1311.MNAC.S.2025</v>
      </c>
    </row>
    <row r="12" spans="1:65" ht="15.75">
      <c r="A12" s="223" t="s">
        <v>185</v>
      </c>
      <c r="B12" s="388" t="s">
        <v>662</v>
      </c>
      <c r="C12" s="227" t="s">
        <v>9</v>
      </c>
      <c r="D12" s="228" t="s">
        <v>10</v>
      </c>
      <c r="E12" s="82" t="s">
        <v>1052</v>
      </c>
      <c r="F12" s="82" t="s">
        <v>1052</v>
      </c>
      <c r="G12" s="82" t="s">
        <v>1052</v>
      </c>
      <c r="H12" s="82" t="s">
        <v>1052</v>
      </c>
      <c r="I12" s="82" t="s">
        <v>1052</v>
      </c>
      <c r="J12" s="82" t="s">
        <v>1052</v>
      </c>
      <c r="K12" s="82" t="s">
        <v>1052</v>
      </c>
      <c r="L12" s="82" t="s">
        <v>1052</v>
      </c>
      <c r="M12" s="82" t="s">
        <v>1052</v>
      </c>
      <c r="N12" s="82" t="s">
        <v>1052</v>
      </c>
      <c r="O12" s="82" t="s">
        <v>1052</v>
      </c>
      <c r="P12" s="82" t="s">
        <v>1052</v>
      </c>
      <c r="Q12" s="82" t="s">
        <v>1052</v>
      </c>
      <c r="R12" s="82" t="s">
        <v>1052</v>
      </c>
      <c r="S12" s="82" t="s">
        <v>1052</v>
      </c>
      <c r="T12" s="82" t="s">
        <v>1052</v>
      </c>
      <c r="U12" s="82" t="s">
        <v>1052</v>
      </c>
      <c r="V12" s="82" t="s">
        <v>1052</v>
      </c>
      <c r="W12" s="82" t="s">
        <v>1052</v>
      </c>
      <c r="X12" s="82" t="s">
        <v>1052</v>
      </c>
      <c r="Y12" s="82" t="s">
        <v>1052</v>
      </c>
      <c r="Z12" s="82" t="s">
        <v>1052</v>
      </c>
      <c r="AA12" s="82" t="s">
        <v>1052</v>
      </c>
      <c r="AB12" s="82" t="s">
        <v>1052</v>
      </c>
      <c r="AC12" s="82" t="s">
        <v>1052</v>
      </c>
      <c r="AD12" s="82" t="s">
        <v>1052</v>
      </c>
      <c r="AE12" s="82"/>
      <c r="AF12" s="82"/>
      <c r="AG12" s="82"/>
      <c r="AH12" s="82"/>
      <c r="AI12" s="82"/>
      <c r="AJ12" s="82"/>
      <c r="AK12" s="16"/>
      <c r="BM12" s="258" t="str">
        <f>CountryCode &amp; ".T1.B9.S1312.MNAC." &amp; RefVintage</f>
        <v>HU.T1.B9.S1312.MNAC.S.2025</v>
      </c>
    </row>
    <row r="13" spans="1:65" ht="15.75">
      <c r="A13" s="223" t="s">
        <v>186</v>
      </c>
      <c r="B13" s="388" t="s">
        <v>663</v>
      </c>
      <c r="C13" s="227" t="s">
        <v>11</v>
      </c>
      <c r="D13" s="228" t="s">
        <v>12</v>
      </c>
      <c r="E13" s="82">
        <v>7797</v>
      </c>
      <c r="F13" s="82">
        <v>26976</v>
      </c>
      <c r="G13" s="82">
        <v>-1808</v>
      </c>
      <c r="H13" s="82">
        <v>-31033</v>
      </c>
      <c r="I13" s="82">
        <v>252</v>
      </c>
      <c r="J13" s="82">
        <v>-35845</v>
      </c>
      <c r="K13" s="82">
        <v>17530</v>
      </c>
      <c r="L13" s="82">
        <v>-149560</v>
      </c>
      <c r="M13" s="82">
        <v>-29272</v>
      </c>
      <c r="N13" s="82">
        <v>-58927</v>
      </c>
      <c r="O13" s="82">
        <v>-120609.61538461538</v>
      </c>
      <c r="P13" s="82">
        <v>-191665</v>
      </c>
      <c r="Q13" s="82">
        <v>-28761</v>
      </c>
      <c r="R13" s="82">
        <v>18346</v>
      </c>
      <c r="S13" s="82">
        <v>-103345</v>
      </c>
      <c r="T13" s="82">
        <v>-231019</v>
      </c>
      <c r="U13" s="82">
        <v>169981</v>
      </c>
      <c r="V13" s="82">
        <v>139700</v>
      </c>
      <c r="W13" s="82">
        <v>751396</v>
      </c>
      <c r="X13" s="82">
        <v>441853.82300000038</v>
      </c>
      <c r="Y13" s="82">
        <v>57546.035500000056</v>
      </c>
      <c r="Z13" s="82">
        <v>103176.97255859978</v>
      </c>
      <c r="AA13" s="82">
        <v>20538.152894999715</v>
      </c>
      <c r="AB13" s="82">
        <v>29947</v>
      </c>
      <c r="AC13" s="82">
        <v>-42989.258167000138</v>
      </c>
      <c r="AD13" s="82">
        <v>51203.03004517658</v>
      </c>
      <c r="AE13" s="82"/>
      <c r="AF13" s="82"/>
      <c r="AG13" s="82"/>
      <c r="AH13" s="82"/>
      <c r="AI13" s="82"/>
      <c r="AJ13" s="82"/>
      <c r="AK13" s="16"/>
      <c r="BM13" s="258" t="str">
        <f>CountryCode &amp; ".T1.B9.S1313.MNAC." &amp; RefVintage</f>
        <v>HU.T1.B9.S1313.MNAC.S.2025</v>
      </c>
    </row>
    <row r="14" spans="1:65" ht="15.75">
      <c r="A14" s="223" t="s">
        <v>187</v>
      </c>
      <c r="B14" s="388" t="s">
        <v>664</v>
      </c>
      <c r="C14" s="227" t="s">
        <v>13</v>
      </c>
      <c r="D14" s="228" t="s">
        <v>14</v>
      </c>
      <c r="E14" s="82">
        <v>114</v>
      </c>
      <c r="F14" s="82">
        <v>41592</v>
      </c>
      <c r="G14" s="82">
        <v>8720</v>
      </c>
      <c r="H14" s="82">
        <v>-35422</v>
      </c>
      <c r="I14" s="82">
        <v>-18781</v>
      </c>
      <c r="J14" s="82">
        <v>-14537.002999999924</v>
      </c>
      <c r="K14" s="82">
        <v>70489.000000000029</v>
      </c>
      <c r="L14" s="82">
        <v>-51352</v>
      </c>
      <c r="M14" s="82">
        <v>-241855</v>
      </c>
      <c r="N14" s="82">
        <v>-61672</v>
      </c>
      <c r="O14" s="82">
        <v>-37323</v>
      </c>
      <c r="P14" s="82">
        <v>376953</v>
      </c>
      <c r="Q14" s="82">
        <v>177173</v>
      </c>
      <c r="R14" s="82">
        <v>-80496</v>
      </c>
      <c r="S14" s="82">
        <v>-109919</v>
      </c>
      <c r="T14" s="82">
        <v>47124</v>
      </c>
      <c r="U14" s="82">
        <v>7727</v>
      </c>
      <c r="V14" s="82">
        <v>-4085</v>
      </c>
      <c r="W14" s="82">
        <v>136789</v>
      </c>
      <c r="X14" s="82">
        <v>42538.5</v>
      </c>
      <c r="Y14" s="82">
        <v>2897.4359999995577</v>
      </c>
      <c r="Z14" s="82">
        <v>-35828.823517000332</v>
      </c>
      <c r="AA14" s="82">
        <v>-35881.042337000254</v>
      </c>
      <c r="AB14" s="82">
        <v>76612.450634000008</v>
      </c>
      <c r="AC14" s="82">
        <v>-136626</v>
      </c>
      <c r="AD14" s="82">
        <v>-456202.86499999999</v>
      </c>
      <c r="AE14" s="82"/>
      <c r="AF14" s="82"/>
      <c r="AG14" s="82"/>
      <c r="AH14" s="82"/>
      <c r="AI14" s="82"/>
      <c r="AJ14" s="82"/>
      <c r="AK14" s="16"/>
      <c r="BM14" s="258" t="str">
        <f>CountryCode &amp; ".T1.B9.S1314.MNAC." &amp; RefVintage</f>
        <v>HU.T1.B9.S1314.MNAC.S.2025</v>
      </c>
    </row>
    <row r="15" spans="1:65" ht="16.5" thickBot="1">
      <c r="A15" s="223"/>
      <c r="B15" s="388"/>
      <c r="C15" s="229"/>
      <c r="D15" s="230"/>
      <c r="E15" s="89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481"/>
      <c r="W15" s="481"/>
      <c r="X15" s="481"/>
      <c r="Y15" s="481"/>
      <c r="Z15" s="481"/>
      <c r="AA15" s="481"/>
      <c r="AB15" s="481"/>
      <c r="AC15" s="481"/>
      <c r="AD15" s="481"/>
      <c r="AE15" s="481"/>
      <c r="AF15" s="481"/>
      <c r="AG15" s="481"/>
      <c r="AH15" s="481"/>
      <c r="AI15" s="481"/>
      <c r="AJ15" s="481"/>
      <c r="AK15" s="16"/>
    </row>
    <row r="16" spans="1:65" ht="15.75">
      <c r="A16" s="223"/>
      <c r="B16" s="388"/>
      <c r="C16" s="231"/>
      <c r="D16" s="232"/>
      <c r="E16" s="118" t="s">
        <v>451</v>
      </c>
      <c r="F16" s="118" t="s">
        <v>451</v>
      </c>
      <c r="G16" s="118" t="s">
        <v>451</v>
      </c>
      <c r="H16" s="118" t="s">
        <v>451</v>
      </c>
      <c r="I16" s="118" t="s">
        <v>451</v>
      </c>
      <c r="J16" s="118" t="s">
        <v>451</v>
      </c>
      <c r="K16" s="118" t="s">
        <v>451</v>
      </c>
      <c r="L16" s="118" t="s">
        <v>451</v>
      </c>
      <c r="M16" s="118" t="s">
        <v>451</v>
      </c>
      <c r="N16" s="118" t="s">
        <v>451</v>
      </c>
      <c r="O16" s="118" t="s">
        <v>451</v>
      </c>
      <c r="P16" s="118" t="s">
        <v>451</v>
      </c>
      <c r="Q16" s="118" t="s">
        <v>451</v>
      </c>
      <c r="R16" s="118" t="s">
        <v>451</v>
      </c>
      <c r="S16" s="118" t="s">
        <v>451</v>
      </c>
      <c r="T16" s="118" t="s">
        <v>451</v>
      </c>
      <c r="U16" s="118" t="s">
        <v>451</v>
      </c>
      <c r="V16" s="118" t="s">
        <v>451</v>
      </c>
      <c r="W16" s="118" t="s">
        <v>451</v>
      </c>
      <c r="X16" s="118" t="s">
        <v>451</v>
      </c>
      <c r="Y16" s="118" t="s">
        <v>451</v>
      </c>
      <c r="Z16" s="118" t="s">
        <v>451</v>
      </c>
      <c r="AA16" s="118" t="s">
        <v>451</v>
      </c>
      <c r="AB16" s="118" t="s">
        <v>451</v>
      </c>
      <c r="AC16" s="118" t="s">
        <v>451</v>
      </c>
      <c r="AD16" s="118" t="s">
        <v>451</v>
      </c>
      <c r="AE16" s="118" t="s">
        <v>4</v>
      </c>
      <c r="AF16" s="118" t="s">
        <v>4</v>
      </c>
      <c r="AG16" s="118" t="s">
        <v>4</v>
      </c>
      <c r="AH16" s="118" t="s">
        <v>4</v>
      </c>
      <c r="AI16" s="118" t="s">
        <v>4</v>
      </c>
      <c r="AJ16" s="118" t="s">
        <v>4</v>
      </c>
      <c r="AK16" s="16"/>
    </row>
    <row r="17" spans="1:65" ht="16.5" thickBot="1">
      <c r="A17" s="223"/>
      <c r="B17" s="388"/>
      <c r="C17" s="221" t="s">
        <v>15</v>
      </c>
      <c r="D17" s="233"/>
      <c r="E17" s="466">
        <f t="shared" ref="E17:T17" si="3">IFERROR(VLOOKUP(E16,StatusTable,2,FALSE), -1)</f>
        <v>3</v>
      </c>
      <c r="F17" s="466">
        <f t="shared" si="3"/>
        <v>3</v>
      </c>
      <c r="G17" s="466">
        <f t="shared" si="3"/>
        <v>3</v>
      </c>
      <c r="H17" s="466">
        <f t="shared" si="3"/>
        <v>3</v>
      </c>
      <c r="I17" s="466">
        <f t="shared" si="3"/>
        <v>3</v>
      </c>
      <c r="J17" s="466">
        <f t="shared" si="3"/>
        <v>3</v>
      </c>
      <c r="K17" s="466">
        <f t="shared" si="3"/>
        <v>3</v>
      </c>
      <c r="L17" s="466">
        <f t="shared" si="3"/>
        <v>3</v>
      </c>
      <c r="M17" s="466">
        <f t="shared" si="3"/>
        <v>3</v>
      </c>
      <c r="N17" s="466">
        <f t="shared" si="3"/>
        <v>3</v>
      </c>
      <c r="O17" s="466">
        <f t="shared" si="3"/>
        <v>3</v>
      </c>
      <c r="P17" s="466">
        <f t="shared" si="3"/>
        <v>3</v>
      </c>
      <c r="Q17" s="466">
        <f t="shared" si="3"/>
        <v>3</v>
      </c>
      <c r="R17" s="466">
        <f t="shared" si="3"/>
        <v>3</v>
      </c>
      <c r="S17" s="466">
        <f t="shared" si="3"/>
        <v>3</v>
      </c>
      <c r="T17" s="466">
        <f t="shared" si="3"/>
        <v>3</v>
      </c>
      <c r="U17" s="466">
        <f t="shared" ref="U17:AD17" si="4">IFERROR(VLOOKUP(U16,StatusTable,2,FALSE), -1)</f>
        <v>3</v>
      </c>
      <c r="V17" s="466">
        <f t="shared" si="4"/>
        <v>3</v>
      </c>
      <c r="W17" s="466">
        <f t="shared" si="4"/>
        <v>3</v>
      </c>
      <c r="X17" s="466">
        <f t="shared" si="4"/>
        <v>3</v>
      </c>
      <c r="Y17" s="466">
        <f t="shared" si="4"/>
        <v>3</v>
      </c>
      <c r="Z17" s="466">
        <f t="shared" si="4"/>
        <v>3</v>
      </c>
      <c r="AA17" s="466">
        <f t="shared" si="4"/>
        <v>3</v>
      </c>
      <c r="AB17" s="466">
        <f t="shared" si="4"/>
        <v>3</v>
      </c>
      <c r="AC17" s="466">
        <f t="shared" si="4"/>
        <v>3</v>
      </c>
      <c r="AD17" s="466">
        <f t="shared" si="4"/>
        <v>3</v>
      </c>
      <c r="AE17" s="466"/>
      <c r="AF17" s="466"/>
      <c r="AG17" s="466"/>
      <c r="AH17" s="466"/>
      <c r="AI17" s="466"/>
      <c r="AJ17" s="466"/>
      <c r="AK17" s="16"/>
      <c r="BM17" s="258" t="str">
        <f>CountryCode &amp; ".T1.DEBT_STATUS.S13.MNAC." &amp; RefVintage</f>
        <v>HU.T1.DEBT_STATUS.S13.MNAC.S.2025</v>
      </c>
    </row>
    <row r="18" spans="1:65" ht="17.25" thickTop="1" thickBot="1">
      <c r="A18" s="223" t="s">
        <v>188</v>
      </c>
      <c r="B18" s="388" t="s">
        <v>665</v>
      </c>
      <c r="C18" s="234" t="s">
        <v>481</v>
      </c>
      <c r="D18" s="398"/>
      <c r="E18" s="88">
        <f>E20+E21+E24</f>
        <v>4910985</v>
      </c>
      <c r="F18" s="88">
        <f t="shared" ref="F18:AD18" si="5">F20+F21+F24</f>
        <v>5087831</v>
      </c>
      <c r="G18" s="88">
        <f t="shared" si="5"/>
        <v>5506525</v>
      </c>
      <c r="H18" s="88">
        <f t="shared" si="5"/>
        <v>6319828</v>
      </c>
      <c r="I18" s="88">
        <f t="shared" si="5"/>
        <v>7029460</v>
      </c>
      <c r="J18" s="88">
        <f t="shared" si="5"/>
        <v>7422219.0000000009</v>
      </c>
      <c r="K18" s="88">
        <f t="shared" si="5"/>
        <v>8046338</v>
      </c>
      <c r="L18" s="88">
        <f t="shared" si="5"/>
        <v>9689629</v>
      </c>
      <c r="M18" s="88">
        <f t="shared" si="5"/>
        <v>11116431</v>
      </c>
      <c r="N18" s="88">
        <f t="shared" si="5"/>
        <v>12422728</v>
      </c>
      <c r="O18" s="88">
        <f t="shared" si="5"/>
        <v>13674097</v>
      </c>
      <c r="P18" s="88">
        <f t="shared" si="5"/>
        <v>15684968</v>
      </c>
      <c r="Q18" s="88">
        <f t="shared" si="5"/>
        <v>16873887</v>
      </c>
      <c r="R18" s="88">
        <f t="shared" si="5"/>
        <v>19553724</v>
      </c>
      <c r="S18" s="88">
        <f t="shared" si="5"/>
        <v>20694740</v>
      </c>
      <c r="T18" s="88">
        <f t="shared" si="5"/>
        <v>21989864</v>
      </c>
      <c r="U18" s="88">
        <f t="shared" si="5"/>
        <v>22927097</v>
      </c>
      <c r="V18" s="489">
        <f t="shared" si="5"/>
        <v>22662231</v>
      </c>
      <c r="W18" s="489">
        <f t="shared" si="5"/>
        <v>23431200.999999996</v>
      </c>
      <c r="X18" s="489">
        <f t="shared" si="5"/>
        <v>25109361</v>
      </c>
      <c r="Y18" s="489">
        <f t="shared" si="5"/>
        <v>26491901</v>
      </c>
      <c r="Z18" s="489">
        <f t="shared" si="5"/>
        <v>27105326</v>
      </c>
      <c r="AA18" s="489">
        <f t="shared" si="5"/>
        <v>28322513</v>
      </c>
      <c r="AB18" s="489">
        <f t="shared" si="5"/>
        <v>29972178.999999996</v>
      </c>
      <c r="AC18" s="489">
        <f t="shared" si="5"/>
        <v>31155776.000000004</v>
      </c>
      <c r="AD18" s="489">
        <f t="shared" si="5"/>
        <v>38405172</v>
      </c>
      <c r="AE18" s="489"/>
      <c r="AF18" s="489"/>
      <c r="AG18" s="489"/>
      <c r="AH18" s="489"/>
      <c r="AI18" s="489"/>
      <c r="AJ18" s="489"/>
      <c r="AK18" s="16"/>
      <c r="AM18" s="550"/>
      <c r="BM18" s="258" t="str">
        <f>CountryCode &amp; ".T1.DEBT.S13.MNAC." &amp; RefVintage</f>
        <v>HU.T1.DEBT.S13.MNAC.S.2025</v>
      </c>
    </row>
    <row r="19" spans="1:65" ht="16.5" thickTop="1">
      <c r="A19" s="223"/>
      <c r="B19" s="388"/>
      <c r="C19" s="235" t="s">
        <v>16</v>
      </c>
      <c r="D19" s="236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"/>
    </row>
    <row r="20" spans="1:65" ht="15.75">
      <c r="A20" s="223" t="s">
        <v>189</v>
      </c>
      <c r="B20" s="388" t="s">
        <v>666</v>
      </c>
      <c r="C20" s="237" t="s">
        <v>17</v>
      </c>
      <c r="D20" s="228" t="s">
        <v>18</v>
      </c>
      <c r="E20" s="82">
        <v>460</v>
      </c>
      <c r="F20" s="82">
        <v>5900</v>
      </c>
      <c r="G20" s="82">
        <v>22600</v>
      </c>
      <c r="H20" s="82">
        <v>19611</v>
      </c>
      <c r="I20" s="82">
        <v>19462</v>
      </c>
      <c r="J20" s="82">
        <v>23064</v>
      </c>
      <c r="K20" s="82">
        <v>36286</v>
      </c>
      <c r="L20" s="82">
        <v>37331</v>
      </c>
      <c r="M20" s="82">
        <v>18938</v>
      </c>
      <c r="N20" s="82">
        <v>43495</v>
      </c>
      <c r="O20" s="82">
        <v>33082</v>
      </c>
      <c r="P20" s="82">
        <v>24663</v>
      </c>
      <c r="Q20" s="82">
        <v>36761</v>
      </c>
      <c r="R20" s="82">
        <v>43062</v>
      </c>
      <c r="S20" s="82">
        <v>16626</v>
      </c>
      <c r="T20" s="82">
        <v>23689</v>
      </c>
      <c r="U20" s="82">
        <v>23358</v>
      </c>
      <c r="V20" s="83">
        <v>34249</v>
      </c>
      <c r="W20" s="83">
        <v>68600</v>
      </c>
      <c r="X20" s="83">
        <v>66175</v>
      </c>
      <c r="Y20" s="83">
        <v>164762</v>
      </c>
      <c r="Z20" s="83">
        <v>180782</v>
      </c>
      <c r="AA20" s="83">
        <v>148085</v>
      </c>
      <c r="AB20" s="83">
        <v>176317</v>
      </c>
      <c r="AC20" s="83">
        <v>200826</v>
      </c>
      <c r="AD20" s="83">
        <v>350007</v>
      </c>
      <c r="AE20" s="83"/>
      <c r="AF20" s="83"/>
      <c r="AG20" s="83"/>
      <c r="AH20" s="83"/>
      <c r="AI20" s="83"/>
      <c r="AJ20" s="83"/>
      <c r="AK20" s="16"/>
      <c r="BM20" s="258" t="str">
        <f>CountryCode &amp; ".T1.AF2.S13.MNAC." &amp; RefVintage</f>
        <v>HU.T1.AF2.S13.MNAC.S.2025</v>
      </c>
    </row>
    <row r="21" spans="1:65" ht="15.75">
      <c r="A21" s="238" t="s">
        <v>504</v>
      </c>
      <c r="B21" s="388" t="s">
        <v>667</v>
      </c>
      <c r="C21" s="237" t="s">
        <v>456</v>
      </c>
      <c r="D21" s="228" t="s">
        <v>457</v>
      </c>
      <c r="E21" s="82">
        <v>1708346</v>
      </c>
      <c r="F21" s="82">
        <v>2499053</v>
      </c>
      <c r="G21" s="82">
        <v>2651536</v>
      </c>
      <c r="H21" s="82">
        <v>3306034</v>
      </c>
      <c r="I21" s="82">
        <v>4473679</v>
      </c>
      <c r="J21" s="82">
        <v>5107730.0000000009</v>
      </c>
      <c r="K21" s="82">
        <v>6062645</v>
      </c>
      <c r="L21" s="82">
        <v>7460026</v>
      </c>
      <c r="M21" s="82">
        <v>9307565</v>
      </c>
      <c r="N21" s="82">
        <v>10799339</v>
      </c>
      <c r="O21" s="82">
        <v>12085981</v>
      </c>
      <c r="P21" s="82">
        <v>13663955</v>
      </c>
      <c r="Q21" s="82">
        <v>14955653.999999998</v>
      </c>
      <c r="R21" s="82">
        <v>15750305</v>
      </c>
      <c r="S21" s="82">
        <v>15032831</v>
      </c>
      <c r="T21" s="82">
        <v>15711907</v>
      </c>
      <c r="U21" s="82">
        <v>16232980</v>
      </c>
      <c r="V21" s="82">
        <v>17302248</v>
      </c>
      <c r="W21" s="82">
        <v>19070631.999999996</v>
      </c>
      <c r="X21" s="82">
        <v>21304344</v>
      </c>
      <c r="Y21" s="82">
        <v>22204069</v>
      </c>
      <c r="Z21" s="82">
        <v>23225407</v>
      </c>
      <c r="AA21" s="82">
        <v>24847204</v>
      </c>
      <c r="AB21" s="82">
        <v>26381434.999999996</v>
      </c>
      <c r="AC21" s="82">
        <v>27146642.000000004</v>
      </c>
      <c r="AD21" s="82">
        <v>33228016.000000004</v>
      </c>
      <c r="AE21" s="82"/>
      <c r="AF21" s="82"/>
      <c r="AG21" s="82"/>
      <c r="AH21" s="82"/>
      <c r="AI21" s="82"/>
      <c r="AJ21" s="82"/>
      <c r="AK21" s="16"/>
      <c r="BM21" s="258" t="str">
        <f>CountryCode &amp; ".T1.AF3.S13.MNAC." &amp; RefVintage</f>
        <v>HU.T1.AF3.S13.MNAC.S.2025</v>
      </c>
    </row>
    <row r="22" spans="1:65" ht="15.75">
      <c r="A22" s="238" t="s">
        <v>505</v>
      </c>
      <c r="B22" s="388" t="s">
        <v>668</v>
      </c>
      <c r="C22" s="239" t="s">
        <v>19</v>
      </c>
      <c r="D22" s="228" t="s">
        <v>466</v>
      </c>
      <c r="E22" s="82">
        <v>465427</v>
      </c>
      <c r="F22" s="82">
        <v>750870</v>
      </c>
      <c r="G22" s="82">
        <v>920252</v>
      </c>
      <c r="H22" s="82">
        <v>1052638</v>
      </c>
      <c r="I22" s="82">
        <v>1251416</v>
      </c>
      <c r="J22" s="82">
        <v>1241678</v>
      </c>
      <c r="K22" s="82">
        <v>1494431</v>
      </c>
      <c r="L22" s="82">
        <v>1944942</v>
      </c>
      <c r="M22" s="82">
        <v>2046137</v>
      </c>
      <c r="N22" s="82">
        <v>2033012</v>
      </c>
      <c r="O22" s="82">
        <v>2043248</v>
      </c>
      <c r="P22" s="82">
        <v>2368653</v>
      </c>
      <c r="Q22" s="82">
        <v>2135417</v>
      </c>
      <c r="R22" s="82">
        <v>1951030</v>
      </c>
      <c r="S22" s="82">
        <v>2020031</v>
      </c>
      <c r="T22" s="82">
        <v>1861544</v>
      </c>
      <c r="U22" s="82">
        <v>1800734</v>
      </c>
      <c r="V22" s="82">
        <v>2597490</v>
      </c>
      <c r="W22" s="82">
        <v>3171946</v>
      </c>
      <c r="X22" s="82">
        <v>2975024</v>
      </c>
      <c r="Y22" s="82">
        <v>3019071</v>
      </c>
      <c r="Z22" s="82">
        <v>4039412</v>
      </c>
      <c r="AA22" s="82">
        <v>4683132</v>
      </c>
      <c r="AB22" s="82">
        <v>4934604</v>
      </c>
      <c r="AC22" s="82">
        <v>3101859</v>
      </c>
      <c r="AD22" s="82">
        <v>2011263</v>
      </c>
      <c r="AE22" s="82"/>
      <c r="AF22" s="82"/>
      <c r="AG22" s="82"/>
      <c r="AH22" s="82"/>
      <c r="AI22" s="82"/>
      <c r="AJ22" s="82"/>
      <c r="AK22" s="16"/>
      <c r="BM22" s="258" t="str">
        <f>CountryCode &amp; ".T1.AF31.S13.MNAC." &amp; RefVintage</f>
        <v>HU.T1.AF31.S13.MNAC.S.2025</v>
      </c>
    </row>
    <row r="23" spans="1:65" ht="15.75">
      <c r="A23" s="238" t="s">
        <v>506</v>
      </c>
      <c r="B23" s="388" t="s">
        <v>669</v>
      </c>
      <c r="C23" s="240" t="s">
        <v>20</v>
      </c>
      <c r="D23" s="228" t="s">
        <v>467</v>
      </c>
      <c r="E23" s="82">
        <v>1242919</v>
      </c>
      <c r="F23" s="82">
        <v>1748183</v>
      </c>
      <c r="G23" s="82">
        <v>1731284</v>
      </c>
      <c r="H23" s="82">
        <v>2253396</v>
      </c>
      <c r="I23" s="82">
        <v>3222263</v>
      </c>
      <c r="J23" s="82">
        <v>3866052</v>
      </c>
      <c r="K23" s="82">
        <v>4568214</v>
      </c>
      <c r="L23" s="82">
        <v>5515084</v>
      </c>
      <c r="M23" s="82">
        <v>7261428</v>
      </c>
      <c r="N23" s="82">
        <v>8766327</v>
      </c>
      <c r="O23" s="82">
        <v>10042733</v>
      </c>
      <c r="P23" s="82">
        <v>11295302</v>
      </c>
      <c r="Q23" s="82">
        <v>12820237</v>
      </c>
      <c r="R23" s="82">
        <v>13799275</v>
      </c>
      <c r="S23" s="82">
        <v>13012800</v>
      </c>
      <c r="T23" s="82">
        <v>13850363</v>
      </c>
      <c r="U23" s="82">
        <v>14432246</v>
      </c>
      <c r="V23" s="82">
        <v>14704758</v>
      </c>
      <c r="W23" s="82">
        <v>15898686</v>
      </c>
      <c r="X23" s="82">
        <v>18329320</v>
      </c>
      <c r="Y23" s="82">
        <v>19184998</v>
      </c>
      <c r="Z23" s="82">
        <v>19185995</v>
      </c>
      <c r="AA23" s="82">
        <v>20164072</v>
      </c>
      <c r="AB23" s="82">
        <v>21446831</v>
      </c>
      <c r="AC23" s="82">
        <v>24044783.000000004</v>
      </c>
      <c r="AD23" s="82">
        <v>31216753</v>
      </c>
      <c r="AE23" s="82"/>
      <c r="AF23" s="82"/>
      <c r="AG23" s="82"/>
      <c r="AH23" s="82"/>
      <c r="AI23" s="82"/>
      <c r="AJ23" s="82"/>
      <c r="AK23" s="16"/>
      <c r="BM23" s="258" t="str">
        <f>CountryCode &amp; ".T1.AF32.S13.MNAC." &amp; RefVintage</f>
        <v>HU.T1.AF32.S13.MNAC.S.2025</v>
      </c>
    </row>
    <row r="24" spans="1:65" ht="15.75">
      <c r="A24" s="223" t="s">
        <v>190</v>
      </c>
      <c r="B24" s="388" t="s">
        <v>670</v>
      </c>
      <c r="C24" s="237" t="s">
        <v>21</v>
      </c>
      <c r="D24" s="228" t="s">
        <v>22</v>
      </c>
      <c r="E24" s="82">
        <v>3202179</v>
      </c>
      <c r="F24" s="82">
        <v>2582877.9999999995</v>
      </c>
      <c r="G24" s="82">
        <v>2832389</v>
      </c>
      <c r="H24" s="82">
        <v>2994183</v>
      </c>
      <c r="I24" s="82">
        <v>2536319</v>
      </c>
      <c r="J24" s="82">
        <v>2291425</v>
      </c>
      <c r="K24" s="82">
        <v>1947407</v>
      </c>
      <c r="L24" s="82">
        <v>2192272</v>
      </c>
      <c r="M24" s="82">
        <v>1789928</v>
      </c>
      <c r="N24" s="82">
        <v>1579894</v>
      </c>
      <c r="O24" s="82">
        <v>1555033.9999999998</v>
      </c>
      <c r="P24" s="82">
        <v>1996350.0000000002</v>
      </c>
      <c r="Q24" s="82">
        <v>1881472</v>
      </c>
      <c r="R24" s="82">
        <v>3760356.9999999995</v>
      </c>
      <c r="S24" s="82">
        <v>5645283</v>
      </c>
      <c r="T24" s="82">
        <v>6254268</v>
      </c>
      <c r="U24" s="82">
        <v>6670759</v>
      </c>
      <c r="V24" s="82">
        <v>5325733.9999999991</v>
      </c>
      <c r="W24" s="82">
        <v>4291969</v>
      </c>
      <c r="X24" s="82">
        <v>3738842</v>
      </c>
      <c r="Y24" s="82">
        <v>4123069.9999999995</v>
      </c>
      <c r="Z24" s="82">
        <v>3699137</v>
      </c>
      <c r="AA24" s="82">
        <v>3327224</v>
      </c>
      <c r="AB24" s="82">
        <v>3414426.9999999995</v>
      </c>
      <c r="AC24" s="82">
        <v>3808308</v>
      </c>
      <c r="AD24" s="82">
        <v>4827149</v>
      </c>
      <c r="AE24" s="82"/>
      <c r="AF24" s="82"/>
      <c r="AG24" s="82"/>
      <c r="AH24" s="82"/>
      <c r="AI24" s="82"/>
      <c r="AJ24" s="82"/>
      <c r="AK24" s="16"/>
      <c r="AO24" s="163"/>
      <c r="BM24" s="258" t="str">
        <f>CountryCode &amp; ".T1.AF4.S13.MNAC." &amp; RefVintage</f>
        <v>HU.T1.AF4.S13.MNAC.S.2025</v>
      </c>
    </row>
    <row r="25" spans="1:65" ht="15.75">
      <c r="A25" s="223" t="s">
        <v>191</v>
      </c>
      <c r="B25" s="388" t="s">
        <v>671</v>
      </c>
      <c r="C25" s="239" t="s">
        <v>19</v>
      </c>
      <c r="D25" s="228" t="s">
        <v>23</v>
      </c>
      <c r="E25" s="82">
        <v>36371</v>
      </c>
      <c r="F25" s="82">
        <v>22236</v>
      </c>
      <c r="G25" s="82">
        <v>48523</v>
      </c>
      <c r="H25" s="82">
        <v>46915</v>
      </c>
      <c r="I25" s="82">
        <v>52633</v>
      </c>
      <c r="J25" s="82">
        <v>69829</v>
      </c>
      <c r="K25" s="82">
        <v>75778</v>
      </c>
      <c r="L25" s="82">
        <v>146068</v>
      </c>
      <c r="M25" s="82">
        <v>117562</v>
      </c>
      <c r="N25" s="82">
        <v>137229</v>
      </c>
      <c r="O25" s="82">
        <v>110259</v>
      </c>
      <c r="P25" s="82">
        <v>144602</v>
      </c>
      <c r="Q25" s="82">
        <v>178692</v>
      </c>
      <c r="R25" s="82">
        <v>213604</v>
      </c>
      <c r="S25" s="82">
        <v>194455</v>
      </c>
      <c r="T25" s="82">
        <v>458364</v>
      </c>
      <c r="U25" s="82">
        <v>653595</v>
      </c>
      <c r="V25" s="82">
        <v>514994</v>
      </c>
      <c r="W25" s="82">
        <v>253868</v>
      </c>
      <c r="X25" s="82">
        <v>408899</v>
      </c>
      <c r="Y25" s="82">
        <v>838117</v>
      </c>
      <c r="Z25" s="82">
        <v>809353</v>
      </c>
      <c r="AA25" s="82">
        <v>365462</v>
      </c>
      <c r="AB25" s="82">
        <v>294133</v>
      </c>
      <c r="AC25" s="82">
        <v>305472</v>
      </c>
      <c r="AD25" s="82">
        <v>796231</v>
      </c>
      <c r="AE25" s="82"/>
      <c r="AF25" s="82"/>
      <c r="AG25" s="82"/>
      <c r="AH25" s="82"/>
      <c r="AI25" s="82"/>
      <c r="AJ25" s="82"/>
      <c r="AK25" s="16"/>
      <c r="AO25" s="163"/>
      <c r="BM25" s="258" t="str">
        <f>CountryCode &amp; ".T1.AF41.S13.MNAC." &amp; RefVintage</f>
        <v>HU.T1.AF41.S13.MNAC.S.2025</v>
      </c>
    </row>
    <row r="26" spans="1:65" ht="15.75">
      <c r="A26" s="223" t="s">
        <v>192</v>
      </c>
      <c r="B26" s="388" t="s">
        <v>672</v>
      </c>
      <c r="C26" s="241" t="s">
        <v>20</v>
      </c>
      <c r="D26" s="228" t="s">
        <v>24</v>
      </c>
      <c r="E26" s="82">
        <v>3165808</v>
      </c>
      <c r="F26" s="82">
        <v>2560642</v>
      </c>
      <c r="G26" s="82">
        <v>2783866</v>
      </c>
      <c r="H26" s="82">
        <v>2947268</v>
      </c>
      <c r="I26" s="82">
        <v>2483686</v>
      </c>
      <c r="J26" s="82">
        <v>2221596</v>
      </c>
      <c r="K26" s="82">
        <v>1871629</v>
      </c>
      <c r="L26" s="82">
        <v>2046203.9999999998</v>
      </c>
      <c r="M26" s="82">
        <v>1672366</v>
      </c>
      <c r="N26" s="82">
        <v>1442665</v>
      </c>
      <c r="O26" s="82">
        <v>1444774.9999999998</v>
      </c>
      <c r="P26" s="82">
        <v>1851748</v>
      </c>
      <c r="Q26" s="82">
        <v>1702780</v>
      </c>
      <c r="R26" s="82">
        <v>3546752.9999999995</v>
      </c>
      <c r="S26" s="82">
        <v>5450828</v>
      </c>
      <c r="T26" s="82">
        <v>5795904</v>
      </c>
      <c r="U26" s="82">
        <v>6017164.0000000009</v>
      </c>
      <c r="V26" s="82">
        <v>4810740</v>
      </c>
      <c r="W26" s="82">
        <v>4038100.9999999995</v>
      </c>
      <c r="X26" s="82">
        <v>3329943</v>
      </c>
      <c r="Y26" s="82">
        <v>3284953</v>
      </c>
      <c r="Z26" s="82">
        <v>2889784</v>
      </c>
      <c r="AA26" s="82">
        <v>2961762</v>
      </c>
      <c r="AB26" s="82">
        <v>3120294</v>
      </c>
      <c r="AC26" s="82">
        <v>3502836</v>
      </c>
      <c r="AD26" s="82">
        <v>4030918</v>
      </c>
      <c r="AE26" s="82"/>
      <c r="AF26" s="82"/>
      <c r="AG26" s="82"/>
      <c r="AH26" s="82"/>
      <c r="AI26" s="82"/>
      <c r="AJ26" s="82"/>
      <c r="AK26" s="16"/>
      <c r="BM26" s="258" t="str">
        <f>CountryCode &amp; ".T1.AF42.S13.MNAC." &amp; RefVintage</f>
        <v>HU.T1.AF42.S13.MNAC.S.2025</v>
      </c>
    </row>
    <row r="27" spans="1:65">
      <c r="A27" s="223"/>
      <c r="B27" s="388"/>
      <c r="C27" s="242"/>
      <c r="D27" s="243"/>
      <c r="E27" s="161"/>
      <c r="F27" s="16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"/>
    </row>
    <row r="28" spans="1:65" ht="15.75" thickBot="1">
      <c r="A28" s="223"/>
      <c r="B28" s="388"/>
      <c r="C28" s="244"/>
      <c r="D28" s="245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"/>
    </row>
    <row r="29" spans="1:65">
      <c r="A29" s="223"/>
      <c r="B29" s="388"/>
      <c r="C29" s="242"/>
      <c r="D29" s="243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"/>
    </row>
    <row r="30" spans="1:65" ht="15.75">
      <c r="A30" s="223"/>
      <c r="B30" s="388"/>
      <c r="C30" s="221" t="s">
        <v>62</v>
      </c>
      <c r="D30" s="233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"/>
    </row>
    <row r="31" spans="1:65" ht="15.75">
      <c r="A31" s="223" t="s">
        <v>193</v>
      </c>
      <c r="B31" s="388" t="s">
        <v>673</v>
      </c>
      <c r="C31" s="246" t="s">
        <v>25</v>
      </c>
      <c r="D31" s="228" t="s">
        <v>468</v>
      </c>
      <c r="E31" s="82">
        <v>32771.341</v>
      </c>
      <c r="F31" s="82">
        <v>134351</v>
      </c>
      <c r="G31" s="82">
        <v>256669.84</v>
      </c>
      <c r="H31" s="82">
        <v>367320</v>
      </c>
      <c r="I31" s="82">
        <v>391414</v>
      </c>
      <c r="J31" s="82">
        <v>474622</v>
      </c>
      <c r="K31" s="82">
        <v>603660</v>
      </c>
      <c r="L31" s="82">
        <v>894534</v>
      </c>
      <c r="M31" s="82">
        <v>721894</v>
      </c>
      <c r="N31" s="82">
        <v>800146</v>
      </c>
      <c r="O31" s="82">
        <v>938226</v>
      </c>
      <c r="P31" s="82">
        <v>1244256</v>
      </c>
      <c r="Q31" s="82">
        <v>1087857</v>
      </c>
      <c r="R31" s="82">
        <v>868936</v>
      </c>
      <c r="S31" s="82">
        <v>905164</v>
      </c>
      <c r="T31" s="82">
        <v>995609</v>
      </c>
      <c r="U31" s="82">
        <v>945642</v>
      </c>
      <c r="V31" s="83">
        <v>1071355</v>
      </c>
      <c r="W31" s="83">
        <v>1321490</v>
      </c>
      <c r="X31" s="83">
        <v>1747308</v>
      </c>
      <c r="Y31" s="83">
        <v>2279316.628</v>
      </c>
      <c r="Z31" s="83">
        <v>1143052.060702</v>
      </c>
      <c r="AA31" s="83">
        <v>1780891</v>
      </c>
      <c r="AB31" s="83">
        <v>2515750.483</v>
      </c>
      <c r="AC31" s="548">
        <v>2982958.0890000002</v>
      </c>
      <c r="AD31" s="83">
        <v>3129239.9352500001</v>
      </c>
      <c r="AE31" s="83"/>
      <c r="AF31" s="83"/>
      <c r="AG31" s="83"/>
      <c r="AH31" s="83"/>
      <c r="AI31" s="83"/>
      <c r="AJ31" s="83"/>
      <c r="AK31" s="16"/>
      <c r="BM31" s="258" t="str">
        <f>CountryCode &amp; ".T1.P51.S13.MNAC." &amp; RefVintage</f>
        <v>HU.T1.P51.S13.MNAC.S.2025</v>
      </c>
    </row>
    <row r="32" spans="1:65" ht="15.75">
      <c r="A32" s="238" t="s">
        <v>482</v>
      </c>
      <c r="B32" s="388" t="s">
        <v>674</v>
      </c>
      <c r="C32" s="246" t="s">
        <v>26</v>
      </c>
      <c r="D32" s="228" t="s">
        <v>54</v>
      </c>
      <c r="E32" s="82">
        <v>510576</v>
      </c>
      <c r="F32" s="82">
        <v>644480</v>
      </c>
      <c r="G32" s="82">
        <v>745950</v>
      </c>
      <c r="H32" s="82">
        <v>737528</v>
      </c>
      <c r="I32" s="82">
        <v>779384</v>
      </c>
      <c r="J32" s="82">
        <v>704253</v>
      </c>
      <c r="K32" s="82">
        <v>724255</v>
      </c>
      <c r="L32" s="82">
        <v>697569</v>
      </c>
      <c r="M32" s="82">
        <v>770625</v>
      </c>
      <c r="N32" s="82">
        <v>913812</v>
      </c>
      <c r="O32" s="82">
        <v>916575</v>
      </c>
      <c r="P32" s="82">
        <v>935718</v>
      </c>
      <c r="Q32" s="82">
        <v>1037437</v>
      </c>
      <c r="R32" s="82">
        <v>1105420</v>
      </c>
      <c r="S32" s="82">
        <v>1193945</v>
      </c>
      <c r="T32" s="82">
        <v>1124042</v>
      </c>
      <c r="U32" s="82">
        <v>1179821</v>
      </c>
      <c r="V32" s="82">
        <v>1319575</v>
      </c>
      <c r="W32" s="82">
        <v>1368755</v>
      </c>
      <c r="X32" s="82">
        <v>1300103.42</v>
      </c>
      <c r="Y32" s="82">
        <v>1202901.8020000001</v>
      </c>
      <c r="Z32" s="82">
        <v>1118058.6694120003</v>
      </c>
      <c r="AA32" s="82">
        <v>1039647.5854840004</v>
      </c>
      <c r="AB32" s="82">
        <v>1011197.947</v>
      </c>
      <c r="AC32" s="82">
        <v>1060834.9909999999</v>
      </c>
      <c r="AD32" s="82">
        <v>1127289.9247615</v>
      </c>
      <c r="AE32" s="82"/>
      <c r="AF32" s="82"/>
      <c r="AG32" s="82"/>
      <c r="AH32" s="82"/>
      <c r="AI32" s="82"/>
      <c r="AJ32" s="82"/>
      <c r="AK32" s="16"/>
      <c r="BM32" s="258" t="str">
        <f>CountryCode &amp; ".T1.ESAD41.S13.MNAC." &amp; RefVintage</f>
        <v>HU.T1.ESAD41.S13.MNAC.S.2025</v>
      </c>
    </row>
    <row r="33" spans="1:65" ht="15.75" thickBot="1">
      <c r="A33" s="223"/>
      <c r="B33" s="388"/>
      <c r="C33" s="248"/>
      <c r="D33" s="249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"/>
    </row>
    <row r="34" spans="1:65" ht="16.5" thickBot="1">
      <c r="A34" s="223"/>
      <c r="B34" s="388"/>
      <c r="C34" s="217"/>
      <c r="D34" s="25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"/>
    </row>
    <row r="35" spans="1:65" ht="17.25" thickTop="1" thickBot="1">
      <c r="A35" s="223" t="s">
        <v>194</v>
      </c>
      <c r="B35" s="388" t="s">
        <v>675</v>
      </c>
      <c r="C35" s="234" t="s">
        <v>27</v>
      </c>
      <c r="D35" s="251" t="s">
        <v>28</v>
      </c>
      <c r="E35" s="88">
        <v>5855584</v>
      </c>
      <c r="F35" s="88">
        <v>7149020</v>
      </c>
      <c r="G35" s="88">
        <v>8853540</v>
      </c>
      <c r="H35" s="88">
        <v>10459461</v>
      </c>
      <c r="I35" s="88">
        <v>11658136</v>
      </c>
      <c r="J35" s="88">
        <v>13340291</v>
      </c>
      <c r="K35" s="88">
        <v>15413047</v>
      </c>
      <c r="L35" s="88">
        <v>17440963</v>
      </c>
      <c r="M35" s="88">
        <v>19108793</v>
      </c>
      <c r="N35" s="88">
        <v>21088678</v>
      </c>
      <c r="O35" s="88">
        <v>22572429</v>
      </c>
      <c r="P35" s="88">
        <v>24321949</v>
      </c>
      <c r="Q35" s="88">
        <v>25730258</v>
      </c>
      <c r="R35" s="88">
        <v>27233189</v>
      </c>
      <c r="S35" s="88">
        <v>26467800</v>
      </c>
      <c r="T35" s="88">
        <v>27427573</v>
      </c>
      <c r="U35" s="88">
        <v>28492068</v>
      </c>
      <c r="V35" s="489">
        <v>28919193</v>
      </c>
      <c r="W35" s="489">
        <v>30343344</v>
      </c>
      <c r="X35" s="489">
        <v>32826770</v>
      </c>
      <c r="Y35" s="489">
        <v>34984755</v>
      </c>
      <c r="Z35" s="489">
        <v>36311882</v>
      </c>
      <c r="AA35" s="489">
        <v>39335929</v>
      </c>
      <c r="AB35" s="489">
        <v>43553984</v>
      </c>
      <c r="AC35" s="489">
        <v>47940496</v>
      </c>
      <c r="AD35" s="489">
        <v>48807766</v>
      </c>
      <c r="AE35" s="489"/>
      <c r="AF35" s="489"/>
      <c r="AG35" s="489"/>
      <c r="AH35" s="489"/>
      <c r="AI35" s="489"/>
      <c r="AJ35" s="489"/>
      <c r="AK35" s="16"/>
      <c r="BM35" s="258" t="str">
        <f>CountryCode &amp; ".T1.GDP.S1.MNAC." &amp; RefVintage</f>
        <v>HU.T1.GDP.S1.MNAC.S.2025</v>
      </c>
    </row>
    <row r="36" spans="1:65" ht="27" thickTop="1">
      <c r="A36" s="206"/>
      <c r="B36" s="207"/>
      <c r="C36" s="252" t="s">
        <v>29</v>
      </c>
      <c r="D36" s="130"/>
      <c r="T36" s="10">
        <f>T10/T35*100</f>
        <v>-4.4361963780025304</v>
      </c>
      <c r="U36" s="10">
        <f t="shared" ref="U36:AD36" si="6">U10/U35*100</f>
        <v>-5.2198317089514177</v>
      </c>
      <c r="V36" s="10">
        <f t="shared" si="6"/>
        <v>-2.3305879870160968</v>
      </c>
      <c r="W36" s="10">
        <f t="shared" si="6"/>
        <v>-2.5982156086685766</v>
      </c>
      <c r="X36" s="10">
        <f t="shared" si="6"/>
        <v>-2.7729742834917954</v>
      </c>
      <c r="Y36" s="10">
        <f t="shared" si="6"/>
        <v>-2.0028786154540752</v>
      </c>
      <c r="Z36" s="10">
        <f t="shared" si="6"/>
        <v>-1.791638766397182</v>
      </c>
      <c r="AA36" s="10">
        <f t="shared" si="6"/>
        <v>-2.4549316066718596</v>
      </c>
      <c r="AB36" s="10">
        <f t="shared" si="6"/>
        <v>-2.0464698071386533</v>
      </c>
      <c r="AC36" s="10">
        <f t="shared" si="6"/>
        <v>-2.0242905328221887</v>
      </c>
      <c r="AD36" s="10">
        <f t="shared" si="6"/>
        <v>-7.4868601657876619</v>
      </c>
      <c r="AK36" s="16"/>
    </row>
    <row r="37" spans="1:65" ht="21" customHeight="1">
      <c r="A37" s="206"/>
      <c r="B37" s="207"/>
      <c r="C37" s="253"/>
      <c r="D37" s="130"/>
      <c r="T37" s="10">
        <f>T18/T35*100</f>
        <v>80.174297594614004</v>
      </c>
      <c r="U37" s="10">
        <f t="shared" ref="U37:AD37" si="7">U18/U35*100</f>
        <v>80.468349998322338</v>
      </c>
      <c r="V37" s="10">
        <f t="shared" si="7"/>
        <v>78.363981318565848</v>
      </c>
      <c r="W37" s="10">
        <f t="shared" si="7"/>
        <v>77.220233208310844</v>
      </c>
      <c r="X37" s="10">
        <f t="shared" si="7"/>
        <v>76.490501502279997</v>
      </c>
      <c r="Y37" s="10">
        <f t="shared" si="7"/>
        <v>75.724128981323432</v>
      </c>
      <c r="Z37" s="10">
        <f t="shared" si="7"/>
        <v>74.645885883854774</v>
      </c>
      <c r="AA37" s="10">
        <f t="shared" si="7"/>
        <v>72.001637485160202</v>
      </c>
      <c r="AB37" s="10">
        <f t="shared" si="7"/>
        <v>68.816159274889742</v>
      </c>
      <c r="AC37" s="10">
        <f t="shared" si="7"/>
        <v>64.988430657872215</v>
      </c>
      <c r="AD37" s="10">
        <f t="shared" si="7"/>
        <v>78.686600816763459</v>
      </c>
      <c r="AK37" s="16"/>
    </row>
    <row r="38" spans="1:65" ht="15.75" customHeight="1" thickBot="1">
      <c r="A38" s="254"/>
      <c r="B38" s="255"/>
      <c r="C38" s="256"/>
      <c r="D38" s="257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17"/>
    </row>
    <row r="39" spans="1:65" ht="15.75" thickTop="1">
      <c r="A39" s="195"/>
      <c r="B39" s="196"/>
      <c r="C39" s="214"/>
      <c r="D39" s="258"/>
    </row>
    <row r="40" spans="1:65">
      <c r="A40" s="195"/>
      <c r="B40" s="196"/>
      <c r="C40" s="214"/>
      <c r="D40" s="258"/>
    </row>
    <row r="41" spans="1:65" ht="62.65" customHeight="1">
      <c r="A41" s="195"/>
      <c r="B41" s="196"/>
      <c r="C41" s="298" t="s">
        <v>119</v>
      </c>
      <c r="D41" s="170"/>
      <c r="E41" s="549" t="str">
        <f>IF(OR(COUNTA(E10:E14,E18,E20:E26,E31:E32,E35)=16,NOT(ISNUMBER(E5))),"OK","NOT fully completed, pls.fill with L, M or 0")</f>
        <v>OK</v>
      </c>
      <c r="F41" s="549" t="str">
        <f t="shared" ref="F41:AJ41" si="8">IF(OR(COUNTA(F10:F14,F18,F20:F26,F31:F32,F35)=16,NOT(ISNUMBER(F5))),"OK","NOT fully completed, pls.fill with L, M or 0")</f>
        <v>OK</v>
      </c>
      <c r="G41" s="549" t="str">
        <f t="shared" si="8"/>
        <v>OK</v>
      </c>
      <c r="H41" s="549" t="str">
        <f t="shared" si="8"/>
        <v>OK</v>
      </c>
      <c r="I41" s="549" t="str">
        <f t="shared" si="8"/>
        <v>OK</v>
      </c>
      <c r="J41" s="549" t="str">
        <f t="shared" si="8"/>
        <v>OK</v>
      </c>
      <c r="K41" s="549" t="str">
        <f t="shared" si="8"/>
        <v>OK</v>
      </c>
      <c r="L41" s="549" t="str">
        <f t="shared" si="8"/>
        <v>OK</v>
      </c>
      <c r="M41" s="549" t="str">
        <f t="shared" si="8"/>
        <v>OK</v>
      </c>
      <c r="N41" s="549" t="str">
        <f t="shared" si="8"/>
        <v>OK</v>
      </c>
      <c r="O41" s="549" t="str">
        <f t="shared" si="8"/>
        <v>OK</v>
      </c>
      <c r="P41" s="549" t="str">
        <f t="shared" si="8"/>
        <v>OK</v>
      </c>
      <c r="Q41" s="549" t="str">
        <f t="shared" si="8"/>
        <v>OK</v>
      </c>
      <c r="R41" s="549" t="str">
        <f t="shared" si="8"/>
        <v>OK</v>
      </c>
      <c r="S41" s="549" t="str">
        <f t="shared" si="8"/>
        <v>OK</v>
      </c>
      <c r="T41" s="549" t="str">
        <f t="shared" si="8"/>
        <v>OK</v>
      </c>
      <c r="U41" s="549" t="str">
        <f t="shared" si="8"/>
        <v>OK</v>
      </c>
      <c r="V41" s="549" t="str">
        <f t="shared" si="8"/>
        <v>OK</v>
      </c>
      <c r="W41" s="549" t="str">
        <f t="shared" si="8"/>
        <v>OK</v>
      </c>
      <c r="X41" s="549" t="str">
        <f t="shared" si="8"/>
        <v>OK</v>
      </c>
      <c r="Y41" s="549" t="str">
        <f t="shared" si="8"/>
        <v>OK</v>
      </c>
      <c r="Z41" s="549" t="str">
        <f t="shared" si="8"/>
        <v>OK</v>
      </c>
      <c r="AA41" s="549" t="str">
        <f t="shared" si="8"/>
        <v>OK</v>
      </c>
      <c r="AB41" s="549" t="str">
        <f t="shared" si="8"/>
        <v>OK</v>
      </c>
      <c r="AC41" s="549" t="str">
        <f t="shared" si="8"/>
        <v>OK</v>
      </c>
      <c r="AD41" s="549" t="str">
        <f t="shared" si="8"/>
        <v>OK</v>
      </c>
      <c r="AE41" s="549" t="str">
        <f t="shared" si="8"/>
        <v>OK</v>
      </c>
      <c r="AF41" s="549" t="str">
        <f t="shared" si="8"/>
        <v>OK</v>
      </c>
      <c r="AG41" s="549" t="str">
        <f t="shared" si="8"/>
        <v>OK</v>
      </c>
      <c r="AH41" s="549" t="str">
        <f t="shared" si="8"/>
        <v>OK</v>
      </c>
      <c r="AI41" s="549" t="str">
        <f t="shared" si="8"/>
        <v>OK</v>
      </c>
      <c r="AJ41" s="549" t="str">
        <f t="shared" si="8"/>
        <v>OK</v>
      </c>
      <c r="AK41" s="171"/>
    </row>
    <row r="42" spans="1:65">
      <c r="A42" s="195"/>
      <c r="B42" s="196"/>
      <c r="C42" s="172" t="s">
        <v>120</v>
      </c>
      <c r="D42" s="173"/>
      <c r="E42" s="242">
        <v>1995</v>
      </c>
      <c r="F42" s="242">
        <f>E42+1</f>
        <v>1996</v>
      </c>
      <c r="G42" s="242">
        <f t="shared" ref="G42:AJ42" si="9">F42+1</f>
        <v>1997</v>
      </c>
      <c r="H42" s="242">
        <f t="shared" si="9"/>
        <v>1998</v>
      </c>
      <c r="I42" s="242">
        <f t="shared" si="9"/>
        <v>1999</v>
      </c>
      <c r="J42" s="242">
        <f t="shared" si="9"/>
        <v>2000</v>
      </c>
      <c r="K42" s="242">
        <f t="shared" si="9"/>
        <v>2001</v>
      </c>
      <c r="L42" s="242">
        <f t="shared" si="9"/>
        <v>2002</v>
      </c>
      <c r="M42" s="242">
        <f t="shared" si="9"/>
        <v>2003</v>
      </c>
      <c r="N42" s="242">
        <f t="shared" si="9"/>
        <v>2004</v>
      </c>
      <c r="O42" s="242">
        <f t="shared" si="9"/>
        <v>2005</v>
      </c>
      <c r="P42" s="242">
        <f t="shared" si="9"/>
        <v>2006</v>
      </c>
      <c r="Q42" s="242">
        <f t="shared" si="9"/>
        <v>2007</v>
      </c>
      <c r="R42" s="242">
        <f t="shared" si="9"/>
        <v>2008</v>
      </c>
      <c r="S42" s="242">
        <f t="shared" si="9"/>
        <v>2009</v>
      </c>
      <c r="T42" s="242">
        <f t="shared" si="9"/>
        <v>2010</v>
      </c>
      <c r="U42" s="242">
        <f t="shared" si="9"/>
        <v>2011</v>
      </c>
      <c r="V42" s="242">
        <f t="shared" ref="V42:AI42" si="10">U42+1</f>
        <v>2012</v>
      </c>
      <c r="W42" s="242">
        <f t="shared" si="10"/>
        <v>2013</v>
      </c>
      <c r="X42" s="242">
        <f t="shared" si="10"/>
        <v>2014</v>
      </c>
      <c r="Y42" s="242">
        <f t="shared" si="10"/>
        <v>2015</v>
      </c>
      <c r="Z42" s="242">
        <f t="shared" si="10"/>
        <v>2016</v>
      </c>
      <c r="AA42" s="242">
        <f t="shared" si="10"/>
        <v>2017</v>
      </c>
      <c r="AB42" s="242">
        <f t="shared" si="10"/>
        <v>2018</v>
      </c>
      <c r="AC42" s="242">
        <f t="shared" si="10"/>
        <v>2019</v>
      </c>
      <c r="AD42" s="242">
        <f t="shared" si="10"/>
        <v>2020</v>
      </c>
      <c r="AE42" s="242">
        <f t="shared" si="10"/>
        <v>2021</v>
      </c>
      <c r="AF42" s="242">
        <f t="shared" si="10"/>
        <v>2022</v>
      </c>
      <c r="AG42" s="242">
        <f t="shared" si="10"/>
        <v>2023</v>
      </c>
      <c r="AH42" s="242">
        <f t="shared" si="10"/>
        <v>2024</v>
      </c>
      <c r="AI42" s="242">
        <f t="shared" si="10"/>
        <v>2025</v>
      </c>
      <c r="AJ42" s="242">
        <f t="shared" si="9"/>
        <v>2026</v>
      </c>
      <c r="AK42" s="174"/>
    </row>
    <row r="43" spans="1:65" ht="15.75">
      <c r="A43" s="195"/>
      <c r="B43" s="196"/>
      <c r="C43" s="181" t="s">
        <v>121</v>
      </c>
      <c r="D43" s="175"/>
      <c r="E43" s="176">
        <f>IF(AND(E10="0",E11="0",E12="0",E13="0",E14="0"),0,IF(AND(E10="L",E11="L",E12="L",E13="L",E14="L"),"NC",IF(E10="M",0,E10)-IF(E11="M",0,E11)-IF(E12="M",0,E12)-IF(E13="M",0,E13)-IF(E14="M",0,E14)))</f>
        <v>0</v>
      </c>
      <c r="F43" s="176">
        <f t="shared" ref="F43:T43" si="11">IF(AND(F10="0",F11="0",F12="0",F13="0",F14="0"),0,IF(AND(F10="L",F11="L",F12="L",F13="L",F14="L"),"NC",IF(F10="M",0,F10)-IF(F11="M",0,F11)-IF(F12="M",0,F12)-IF(F13="M",0,F13)-IF(F14="M",0,F14)))</f>
        <v>0</v>
      </c>
      <c r="G43" s="176">
        <f t="shared" si="11"/>
        <v>0</v>
      </c>
      <c r="H43" s="176">
        <f t="shared" si="11"/>
        <v>0</v>
      </c>
      <c r="I43" s="176">
        <f t="shared" si="11"/>
        <v>0</v>
      </c>
      <c r="J43" s="176">
        <f t="shared" si="11"/>
        <v>1.4551915228366852E-11</v>
      </c>
      <c r="K43" s="176">
        <f t="shared" si="11"/>
        <v>-2.9103830456733704E-11</v>
      </c>
      <c r="L43" s="176">
        <f t="shared" si="11"/>
        <v>0</v>
      </c>
      <c r="M43" s="176">
        <f t="shared" si="11"/>
        <v>0</v>
      </c>
      <c r="N43" s="176">
        <f t="shared" si="11"/>
        <v>0</v>
      </c>
      <c r="O43" s="176">
        <f t="shared" si="11"/>
        <v>-1.1641532182693481E-10</v>
      </c>
      <c r="P43" s="176">
        <f t="shared" si="11"/>
        <v>0</v>
      </c>
      <c r="Q43" s="176">
        <f t="shared" si="11"/>
        <v>0</v>
      </c>
      <c r="R43" s="176">
        <f t="shared" si="11"/>
        <v>0</v>
      </c>
      <c r="S43" s="176">
        <f t="shared" si="11"/>
        <v>0</v>
      </c>
      <c r="T43" s="176">
        <f t="shared" si="11"/>
        <v>0</v>
      </c>
      <c r="U43" s="176">
        <f t="shared" ref="U43:AI43" si="12">IF(AND(U10="0",U11="0",U12="0",U13="0",U14="0"),0,IF(AND(U10="L",U11="L",U12="L",U13="L",U14="L"),"NC",IF(U10="M",0,U10)-IF(U11="M",0,U11)-IF(U12="M",0,U12)-IF(U13="M",0,U13)-IF(U14="M",0,U14)))</f>
        <v>0</v>
      </c>
      <c r="V43" s="176">
        <f t="shared" si="12"/>
        <v>0</v>
      </c>
      <c r="W43" s="176">
        <f t="shared" si="12"/>
        <v>0</v>
      </c>
      <c r="X43" s="176">
        <f t="shared" si="12"/>
        <v>-5.8207660913467407E-11</v>
      </c>
      <c r="Y43" s="176">
        <f t="shared" si="12"/>
        <v>-9.4587448984384537E-11</v>
      </c>
      <c r="Z43" s="176">
        <f t="shared" si="12"/>
        <v>2.9103830456733704E-11</v>
      </c>
      <c r="AA43" s="176">
        <f t="shared" si="12"/>
        <v>0</v>
      </c>
      <c r="AB43" s="176">
        <f t="shared" si="12"/>
        <v>0</v>
      </c>
      <c r="AC43" s="176">
        <f t="shared" si="12"/>
        <v>0</v>
      </c>
      <c r="AD43" s="176">
        <f t="shared" si="12"/>
        <v>5.8207660913467407E-11</v>
      </c>
      <c r="AE43" s="176">
        <f t="shared" si="12"/>
        <v>0</v>
      </c>
      <c r="AF43" s="176">
        <f t="shared" si="12"/>
        <v>0</v>
      </c>
      <c r="AG43" s="176">
        <f t="shared" si="12"/>
        <v>0</v>
      </c>
      <c r="AH43" s="176">
        <f t="shared" si="12"/>
        <v>0</v>
      </c>
      <c r="AI43" s="176">
        <f t="shared" si="12"/>
        <v>0</v>
      </c>
      <c r="AJ43" s="176">
        <f t="shared" ref="AJ43" si="13">IF(AND(AJ10="0",AJ11="0",AJ12="0",AJ13="0",AJ14="0"),0,IF(AND(AJ10="L",AJ11="L",AJ12="L",AJ13="L",AJ14="L"),"NC",IF(AJ10="M",0,AJ10)-IF(AJ11="M",0,AJ11)-IF(AJ12="M",0,AJ12)-IF(AJ13="M",0,AJ13)-IF(AJ14="M",0,AJ14)))</f>
        <v>0</v>
      </c>
      <c r="AK43" s="177"/>
    </row>
    <row r="44" spans="1:65" ht="15.75">
      <c r="A44" s="195"/>
      <c r="B44" s="196"/>
      <c r="C44" s="181" t="s">
        <v>507</v>
      </c>
      <c r="D44" s="175"/>
      <c r="E44" s="176">
        <f>IF(AND(E18="0",E20="0",E21="0",E24="0"),0,IF(AND(E18="L",E20="L",E21="L",E24="L"),"NC",IF(E18="M",0,E18)-IF(E20="M",0,E20)-IF(E21="M",0,E21)-IF(E24="M",0,E24)))</f>
        <v>0</v>
      </c>
      <c r="F44" s="176">
        <f t="shared" ref="F44:T44" si="14">IF(AND(F18="0",F20="0",F21="0",F24="0"),0,IF(AND(F18="L",F20="L",F21="L",F24="L"),"NC",IF(F18="M",0,F18)-IF(F20="M",0,F20)-IF(F21="M",0,F21)-IF(F24="M",0,F24)))</f>
        <v>4.6566128730773926E-10</v>
      </c>
      <c r="G44" s="176">
        <f t="shared" si="14"/>
        <v>0</v>
      </c>
      <c r="H44" s="176">
        <f t="shared" si="14"/>
        <v>0</v>
      </c>
      <c r="I44" s="176">
        <f t="shared" si="14"/>
        <v>0</v>
      </c>
      <c r="J44" s="176">
        <f t="shared" si="14"/>
        <v>0</v>
      </c>
      <c r="K44" s="176">
        <f t="shared" si="14"/>
        <v>0</v>
      </c>
      <c r="L44" s="176">
        <f t="shared" si="14"/>
        <v>0</v>
      </c>
      <c r="M44" s="176">
        <f t="shared" si="14"/>
        <v>0</v>
      </c>
      <c r="N44" s="176">
        <f t="shared" si="14"/>
        <v>0</v>
      </c>
      <c r="O44" s="176">
        <f t="shared" si="14"/>
        <v>2.3283064365386963E-10</v>
      </c>
      <c r="P44" s="176">
        <f t="shared" si="14"/>
        <v>-2.3283064365386963E-10</v>
      </c>
      <c r="Q44" s="176">
        <f t="shared" si="14"/>
        <v>1.862645149230957E-9</v>
      </c>
      <c r="R44" s="176">
        <f t="shared" si="14"/>
        <v>4.6566128730773926E-10</v>
      </c>
      <c r="S44" s="176">
        <f t="shared" si="14"/>
        <v>0</v>
      </c>
      <c r="T44" s="176">
        <f t="shared" si="14"/>
        <v>0</v>
      </c>
      <c r="U44" s="176">
        <f t="shared" ref="U44:AI44" si="15">IF(AND(U18="0",U20="0",U21="0",U24="0"),0,IF(AND(U18="L",U20="L",U21="L",U24="L"),"NC",IF(U18="M",0,U18)-IF(U20="M",0,U20)-IF(U21="M",0,U21)-IF(U24="M",0,U24)))</f>
        <v>0</v>
      </c>
      <c r="V44" s="176">
        <f t="shared" si="15"/>
        <v>9.3132257461547852E-10</v>
      </c>
      <c r="W44" s="176">
        <f t="shared" si="15"/>
        <v>0</v>
      </c>
      <c r="X44" s="176">
        <f t="shared" si="15"/>
        <v>0</v>
      </c>
      <c r="Y44" s="176">
        <f t="shared" si="15"/>
        <v>4.6566128730773926E-10</v>
      </c>
      <c r="Z44" s="176">
        <f t="shared" si="15"/>
        <v>0</v>
      </c>
      <c r="AA44" s="176">
        <f t="shared" si="15"/>
        <v>0</v>
      </c>
      <c r="AB44" s="176">
        <f t="shared" si="15"/>
        <v>4.6566128730773926E-10</v>
      </c>
      <c r="AC44" s="176">
        <f t="shared" si="15"/>
        <v>0</v>
      </c>
      <c r="AD44" s="176">
        <f t="shared" si="15"/>
        <v>-3.7252902984619141E-9</v>
      </c>
      <c r="AE44" s="176">
        <f t="shared" si="15"/>
        <v>0</v>
      </c>
      <c r="AF44" s="176">
        <f t="shared" si="15"/>
        <v>0</v>
      </c>
      <c r="AG44" s="176">
        <f t="shared" si="15"/>
        <v>0</v>
      </c>
      <c r="AH44" s="176">
        <f t="shared" si="15"/>
        <v>0</v>
      </c>
      <c r="AI44" s="176">
        <f t="shared" si="15"/>
        <v>0</v>
      </c>
      <c r="AJ44" s="176">
        <f t="shared" ref="AJ44" si="16">IF(AND(AJ18="0",AJ20="0",AJ21="0",AJ24="0"),0,IF(AND(AJ18="L",AJ20="L",AJ21="L",AJ24="L"),"NC",IF(AJ18="M",0,AJ18)-IF(AJ20="M",0,AJ20)-IF(AJ21="M",0,AJ21)-IF(AJ24="M",0,AJ24)))</f>
        <v>0</v>
      </c>
      <c r="AK44" s="177"/>
    </row>
    <row r="45" spans="1:65" ht="15.75">
      <c r="A45" s="195"/>
      <c r="B45" s="196"/>
      <c r="C45" s="181" t="s">
        <v>508</v>
      </c>
      <c r="D45" s="175"/>
      <c r="E45" s="176">
        <f>IF(AND(E21="0",E22="0",E23="0"),0,IF(AND(E21="L",E22="L",E23="L"),"NC",IF(E21="M",0,E21)-IF(E22="M",0,E22)-IF(E23="M",0,E23)))</f>
        <v>0</v>
      </c>
      <c r="F45" s="176">
        <f t="shared" ref="F45:T45" si="17">IF(AND(F21="0",F22="0",F23="0"),0,IF(AND(F21="L",F22="L",F23="L"),"NC",IF(F21="M",0,F21)-IF(F22="M",0,F22)-IF(F23="M",0,F23)))</f>
        <v>0</v>
      </c>
      <c r="G45" s="176">
        <f t="shared" si="17"/>
        <v>0</v>
      </c>
      <c r="H45" s="176">
        <f t="shared" si="17"/>
        <v>0</v>
      </c>
      <c r="I45" s="176">
        <f t="shared" si="17"/>
        <v>0</v>
      </c>
      <c r="J45" s="176">
        <f t="shared" si="17"/>
        <v>9.3132257461547852E-10</v>
      </c>
      <c r="K45" s="176">
        <f t="shared" si="17"/>
        <v>0</v>
      </c>
      <c r="L45" s="176">
        <f t="shared" si="17"/>
        <v>0</v>
      </c>
      <c r="M45" s="176">
        <f t="shared" si="17"/>
        <v>0</v>
      </c>
      <c r="N45" s="176">
        <f t="shared" si="17"/>
        <v>0</v>
      </c>
      <c r="O45" s="176">
        <f t="shared" si="17"/>
        <v>0</v>
      </c>
      <c r="P45" s="176">
        <f t="shared" si="17"/>
        <v>0</v>
      </c>
      <c r="Q45" s="176">
        <f t="shared" si="17"/>
        <v>-1.862645149230957E-9</v>
      </c>
      <c r="R45" s="176">
        <f t="shared" si="17"/>
        <v>0</v>
      </c>
      <c r="S45" s="176">
        <f t="shared" si="17"/>
        <v>0</v>
      </c>
      <c r="T45" s="176">
        <f t="shared" si="17"/>
        <v>0</v>
      </c>
      <c r="U45" s="176">
        <f t="shared" ref="U45:AI45" si="18">IF(AND(U21="0",U22="0",U23="0"),0,IF(AND(U21="L",U22="L",U23="L"),"NC",IF(U21="M",0,U21)-IF(U22="M",0,U22)-IF(U23="M",0,U23)))</f>
        <v>0</v>
      </c>
      <c r="V45" s="176">
        <f t="shared" si="18"/>
        <v>0</v>
      </c>
      <c r="W45" s="176">
        <f t="shared" si="18"/>
        <v>-3.7252902984619141E-9</v>
      </c>
      <c r="X45" s="176">
        <f t="shared" si="18"/>
        <v>0</v>
      </c>
      <c r="Y45" s="176">
        <f t="shared" si="18"/>
        <v>0</v>
      </c>
      <c r="Z45" s="176">
        <f t="shared" si="18"/>
        <v>0</v>
      </c>
      <c r="AA45" s="176">
        <f t="shared" si="18"/>
        <v>0</v>
      </c>
      <c r="AB45" s="176">
        <f t="shared" si="18"/>
        <v>-3.7252902984619141E-9</v>
      </c>
      <c r="AC45" s="176">
        <f t="shared" si="18"/>
        <v>0</v>
      </c>
      <c r="AD45" s="176">
        <f t="shared" si="18"/>
        <v>3.7252902984619141E-9</v>
      </c>
      <c r="AE45" s="176">
        <f t="shared" si="18"/>
        <v>0</v>
      </c>
      <c r="AF45" s="176">
        <f t="shared" si="18"/>
        <v>0</v>
      </c>
      <c r="AG45" s="176">
        <f t="shared" si="18"/>
        <v>0</v>
      </c>
      <c r="AH45" s="176">
        <f t="shared" si="18"/>
        <v>0</v>
      </c>
      <c r="AI45" s="176">
        <f t="shared" si="18"/>
        <v>0</v>
      </c>
      <c r="AJ45" s="176">
        <f t="shared" ref="AJ45" si="19">IF(AND(AJ21="0",AJ22="0",AJ23="0"),0,IF(AND(AJ21="L",AJ22="L",AJ23="L"),"NC",IF(AJ21="M",0,AJ21)-IF(AJ22="M",0,AJ22)-IF(AJ23="M",0,AJ23)))</f>
        <v>0</v>
      </c>
      <c r="AK45" s="177"/>
    </row>
    <row r="46" spans="1:65" ht="15.75">
      <c r="A46" s="195"/>
      <c r="B46" s="196"/>
      <c r="C46" s="182" t="s">
        <v>122</v>
      </c>
      <c r="D46" s="178"/>
      <c r="E46" s="179">
        <f>IF(AND(E24="0",E25="0",E26="0"),0,IF(AND(E24="L",E25="L",E26="L"),"NC",IF(E24="M",0,E24)-IF(E25="M",0,E25)-IF(E26="M",0,E26)))</f>
        <v>0</v>
      </c>
      <c r="F46" s="179">
        <f t="shared" ref="F46:T46" si="20">IF(AND(F24="0",F25="0",F26="0"),0,IF(AND(F24="L",F25="L",F26="L"),"NC",IF(F24="M",0,F24)-IF(F25="M",0,F25)-IF(F26="M",0,F26)))</f>
        <v>-4.6566128730773926E-10</v>
      </c>
      <c r="G46" s="179">
        <f t="shared" si="20"/>
        <v>0</v>
      </c>
      <c r="H46" s="179">
        <f t="shared" si="20"/>
        <v>0</v>
      </c>
      <c r="I46" s="179">
        <f t="shared" si="20"/>
        <v>0</v>
      </c>
      <c r="J46" s="179">
        <f t="shared" si="20"/>
        <v>0</v>
      </c>
      <c r="K46" s="179">
        <f t="shared" si="20"/>
        <v>0</v>
      </c>
      <c r="L46" s="179">
        <f t="shared" si="20"/>
        <v>2.3283064365386963E-10</v>
      </c>
      <c r="M46" s="179">
        <f t="shared" si="20"/>
        <v>0</v>
      </c>
      <c r="N46" s="179">
        <f t="shared" si="20"/>
        <v>0</v>
      </c>
      <c r="O46" s="179">
        <f t="shared" si="20"/>
        <v>0</v>
      </c>
      <c r="P46" s="179">
        <f t="shared" si="20"/>
        <v>2.3283064365386963E-10</v>
      </c>
      <c r="Q46" s="179">
        <f t="shared" si="20"/>
        <v>0</v>
      </c>
      <c r="R46" s="179">
        <f t="shared" si="20"/>
        <v>0</v>
      </c>
      <c r="S46" s="179">
        <f t="shared" si="20"/>
        <v>0</v>
      </c>
      <c r="T46" s="179">
        <f t="shared" si="20"/>
        <v>0</v>
      </c>
      <c r="U46" s="179">
        <f t="shared" ref="U46:AI46" si="21">IF(AND(U24="0",U25="0",U26="0"),0,IF(AND(U24="L",U25="L",U26="L"),"NC",IF(U24="M",0,U24)-IF(U25="M",0,U25)-IF(U26="M",0,U26)))</f>
        <v>-9.3132257461547852E-10</v>
      </c>
      <c r="V46" s="179">
        <f t="shared" si="21"/>
        <v>-9.3132257461547852E-10</v>
      </c>
      <c r="W46" s="179">
        <f t="shared" si="21"/>
        <v>4.6566128730773926E-10</v>
      </c>
      <c r="X46" s="179">
        <f t="shared" si="21"/>
        <v>0</v>
      </c>
      <c r="Y46" s="179">
        <f t="shared" si="21"/>
        <v>-4.6566128730773926E-10</v>
      </c>
      <c r="Z46" s="179">
        <f t="shared" si="21"/>
        <v>0</v>
      </c>
      <c r="AA46" s="179">
        <f t="shared" si="21"/>
        <v>0</v>
      </c>
      <c r="AB46" s="179">
        <f t="shared" si="21"/>
        <v>-4.6566128730773926E-10</v>
      </c>
      <c r="AC46" s="179">
        <f t="shared" si="21"/>
        <v>0</v>
      </c>
      <c r="AD46" s="179">
        <f t="shared" si="21"/>
        <v>0</v>
      </c>
      <c r="AE46" s="179">
        <f t="shared" si="21"/>
        <v>0</v>
      </c>
      <c r="AF46" s="179">
        <f t="shared" si="21"/>
        <v>0</v>
      </c>
      <c r="AG46" s="179">
        <f t="shared" si="21"/>
        <v>0</v>
      </c>
      <c r="AH46" s="179">
        <f t="shared" si="21"/>
        <v>0</v>
      </c>
      <c r="AI46" s="179">
        <f t="shared" si="21"/>
        <v>0</v>
      </c>
      <c r="AJ46" s="179">
        <f t="shared" ref="AJ46" si="22">IF(AND(AJ24="0",AJ25="0",AJ26="0"),0,IF(AND(AJ24="L",AJ25="L",AJ26="L"),"NC",IF(AJ24="M",0,AJ24)-IF(AJ25="M",0,AJ25)-IF(AJ26="M",0,AJ26)))</f>
        <v>0</v>
      </c>
      <c r="AK46" s="180"/>
    </row>
    <row r="49" spans="4:30">
      <c r="E49" s="550"/>
    </row>
    <row r="50" spans="4:30" ht="15.75">
      <c r="D50" s="13"/>
    </row>
    <row r="51" spans="4:30" ht="15.75">
      <c r="D51" s="13"/>
    </row>
    <row r="52" spans="4:30" ht="15.75">
      <c r="D52" s="13"/>
      <c r="E52" s="550"/>
      <c r="AD52" s="550"/>
    </row>
    <row r="53" spans="4:30" ht="15.75">
      <c r="D53" s="13"/>
    </row>
    <row r="54" spans="4:30" ht="15.75">
      <c r="D54" s="13"/>
    </row>
    <row r="55" spans="4:30" ht="15.75">
      <c r="D55" s="13"/>
    </row>
    <row r="56" spans="4:30" ht="15.75">
      <c r="D56" s="13"/>
    </row>
    <row r="57" spans="4:30" ht="15.75">
      <c r="D57" s="13"/>
    </row>
    <row r="58" spans="4:30" ht="15.75">
      <c r="D58" s="13"/>
    </row>
    <row r="59" spans="4:30" ht="15.75">
      <c r="D59" s="13"/>
    </row>
    <row r="60" spans="4:30" ht="15.75">
      <c r="D60" s="13"/>
    </row>
    <row r="61" spans="4:30" ht="15.75">
      <c r="D61" s="13"/>
    </row>
    <row r="62" spans="4:30" ht="15.75">
      <c r="D62" s="13"/>
    </row>
    <row r="63" spans="4:30" ht="15.75">
      <c r="D63" s="13"/>
    </row>
    <row r="64" spans="4:30" ht="15.75">
      <c r="D64" s="13"/>
    </row>
    <row r="65" spans="4:4" ht="15.75">
      <c r="D65" s="13"/>
    </row>
    <row r="66" spans="4:4" ht="15.75">
      <c r="D66" s="13"/>
    </row>
    <row r="67" spans="4:4" ht="15.75">
      <c r="D67" s="13"/>
    </row>
    <row r="68" spans="4:4" ht="15.75">
      <c r="D68" s="13"/>
    </row>
    <row r="69" spans="4:4" ht="15.75">
      <c r="D69" s="13"/>
    </row>
    <row r="71" spans="4:4" ht="9" customHeight="1"/>
    <row r="73" spans="4:4" ht="12" customHeight="1"/>
    <row r="76" spans="4:4" ht="11.25" customHeight="1"/>
    <row r="78" spans="4:4" ht="15.75">
      <c r="D78" s="13"/>
    </row>
    <row r="79" spans="4:4" ht="15.75">
      <c r="D79" s="13"/>
    </row>
    <row r="80" spans="4:4" ht="15.75">
      <c r="D80" s="13"/>
    </row>
    <row r="81" spans="4:4" ht="10.5" customHeight="1">
      <c r="D81" s="13"/>
    </row>
    <row r="82" spans="4:4" ht="15.75">
      <c r="D82" s="13"/>
    </row>
    <row r="83" spans="4:4" ht="15.75">
      <c r="D83" s="13"/>
    </row>
    <row r="84" spans="4:4" ht="6" customHeight="1">
      <c r="D84" s="13"/>
    </row>
    <row r="85" spans="4:4" ht="15.75">
      <c r="D85" s="13"/>
    </row>
    <row r="86" spans="4:4" ht="15.75">
      <c r="D86" s="13"/>
    </row>
    <row r="87" spans="4:4" ht="15.75">
      <c r="D87" s="13"/>
    </row>
    <row r="88" spans="4:4" ht="15.75">
      <c r="D88" s="13"/>
    </row>
    <row r="89" spans="4:4" ht="15.75">
      <c r="D89" s="13"/>
    </row>
    <row r="90" spans="4:4" ht="15.75">
      <c r="D90" s="13"/>
    </row>
    <row r="91" spans="4:4" ht="15.75">
      <c r="D91" s="13"/>
    </row>
    <row r="92" spans="4:4" ht="15.75">
      <c r="D92" s="13"/>
    </row>
    <row r="93" spans="4:4" ht="15.75">
      <c r="D93" s="13"/>
    </row>
    <row r="94" spans="4:4" ht="15.75">
      <c r="D94" s="13"/>
    </row>
    <row r="95" spans="4:4" ht="15.75">
      <c r="D95" s="13"/>
    </row>
    <row r="96" spans="4:4" ht="15.75">
      <c r="D96" s="13"/>
    </row>
    <row r="97" spans="4:4" ht="15.75">
      <c r="D97" s="13"/>
    </row>
    <row r="98" spans="4:4" ht="15.75">
      <c r="D98" s="13"/>
    </row>
    <row r="99" spans="4:4" ht="15.75">
      <c r="D99" s="13"/>
    </row>
    <row r="100" spans="4:4" ht="15.75">
      <c r="D100" s="13"/>
    </row>
    <row r="101" spans="4:4" ht="15.75">
      <c r="D101" s="13"/>
    </row>
    <row r="102" spans="4:4" ht="15.75">
      <c r="D102" s="13"/>
    </row>
    <row r="103" spans="4:4" ht="15.75">
      <c r="D103" s="13"/>
    </row>
    <row r="104" spans="4:4" ht="15.75">
      <c r="D104" s="13"/>
    </row>
    <row r="105" spans="4:4" ht="15.75">
      <c r="D105" s="13"/>
    </row>
    <row r="107" spans="4:4" ht="9" customHeight="1"/>
    <row r="109" spans="4:4" ht="12" customHeight="1"/>
    <row r="112" spans="4:4" ht="11.25" customHeight="1"/>
    <row r="114" spans="4:4" ht="15.75">
      <c r="D114" s="13"/>
    </row>
    <row r="115" spans="4:4" ht="15.75">
      <c r="D115" s="13"/>
    </row>
    <row r="116" spans="4:4" ht="15.75">
      <c r="D116" s="13"/>
    </row>
    <row r="117" spans="4:4" ht="10.5" customHeight="1">
      <c r="D117" s="13"/>
    </row>
    <row r="118" spans="4:4" ht="15.75">
      <c r="D118" s="13"/>
    </row>
    <row r="119" spans="4:4" ht="15.75">
      <c r="D119" s="13"/>
    </row>
    <row r="120" spans="4:4" ht="6" customHeight="1">
      <c r="D120" s="13"/>
    </row>
    <row r="121" spans="4:4" ht="15.75">
      <c r="D121" s="13"/>
    </row>
    <row r="122" spans="4:4" ht="15.75">
      <c r="D122" s="13"/>
    </row>
    <row r="123" spans="4:4" ht="15.75">
      <c r="D123" s="13"/>
    </row>
    <row r="124" spans="4:4" ht="15.75">
      <c r="D124" s="13"/>
    </row>
    <row r="125" spans="4:4" ht="15.75">
      <c r="D125" s="13"/>
    </row>
    <row r="126" spans="4:4" ht="15.75">
      <c r="D126" s="13"/>
    </row>
    <row r="127" spans="4:4" ht="15.75">
      <c r="D127" s="13"/>
    </row>
    <row r="128" spans="4:4" ht="15.75">
      <c r="D128" s="13"/>
    </row>
    <row r="129" spans="4:4" ht="15.75">
      <c r="D129" s="13"/>
    </row>
    <row r="130" spans="4:4" ht="15.75">
      <c r="D130" s="13"/>
    </row>
    <row r="131" spans="4:4" ht="15.75">
      <c r="D131" s="13"/>
    </row>
    <row r="132" spans="4:4" ht="15.75">
      <c r="D132" s="13"/>
    </row>
    <row r="133" spans="4:4" ht="15.75">
      <c r="D133" s="13"/>
    </row>
    <row r="134" spans="4:4" ht="15.75">
      <c r="D134" s="13"/>
    </row>
    <row r="135" spans="4:4" ht="15.75">
      <c r="D135" s="13"/>
    </row>
    <row r="136" spans="4:4" ht="15.75">
      <c r="D136" s="13"/>
    </row>
    <row r="137" spans="4:4" ht="15.75">
      <c r="D137" s="13"/>
    </row>
    <row r="138" spans="4:4" ht="15.75">
      <c r="D138" s="13"/>
    </row>
    <row r="139" spans="4:4" ht="15.75">
      <c r="D139" s="13"/>
    </row>
    <row r="140" spans="4:4" ht="15.75">
      <c r="D140" s="13"/>
    </row>
    <row r="141" spans="4:4" ht="15.75">
      <c r="D141" s="13"/>
    </row>
    <row r="143" spans="4:4" ht="9" customHeight="1"/>
    <row r="145" spans="4:4" ht="12" customHeight="1"/>
    <row r="148" spans="4:4" ht="11.25" customHeight="1"/>
    <row r="150" spans="4:4" ht="15.75">
      <c r="D150" s="13"/>
    </row>
    <row r="151" spans="4:4" ht="15.75">
      <c r="D151" s="13"/>
    </row>
    <row r="152" spans="4:4" ht="15.75">
      <c r="D152" s="13"/>
    </row>
    <row r="153" spans="4:4" ht="10.5" customHeight="1">
      <c r="D153" s="13"/>
    </row>
    <row r="154" spans="4:4" ht="15.75">
      <c r="D154" s="13"/>
    </row>
    <row r="155" spans="4:4" ht="15.75">
      <c r="D155" s="13"/>
    </row>
    <row r="156" spans="4:4" ht="6" customHeight="1">
      <c r="D156" s="13"/>
    </row>
    <row r="157" spans="4:4" ht="15.75">
      <c r="D157" s="13"/>
    </row>
    <row r="158" spans="4:4" ht="15.75">
      <c r="D158" s="13"/>
    </row>
    <row r="159" spans="4:4" ht="15.75">
      <c r="D159" s="13"/>
    </row>
    <row r="160" spans="4:4" ht="15.75">
      <c r="D160" s="13"/>
    </row>
    <row r="161" spans="4:4" ht="15.75">
      <c r="D161" s="13"/>
    </row>
    <row r="162" spans="4:4" ht="15.75">
      <c r="D162" s="13"/>
    </row>
    <row r="163" spans="4:4" ht="15.75">
      <c r="D163" s="13"/>
    </row>
    <row r="164" spans="4:4" ht="15.75">
      <c r="D164" s="13"/>
    </row>
    <row r="165" spans="4:4" ht="15.75">
      <c r="D165" s="13"/>
    </row>
    <row r="166" spans="4:4" ht="15.75">
      <c r="D166" s="13"/>
    </row>
    <row r="167" spans="4:4" ht="15.75">
      <c r="D167" s="13"/>
    </row>
    <row r="168" spans="4:4" ht="15.75">
      <c r="D168" s="13"/>
    </row>
    <row r="169" spans="4:4" ht="15.75">
      <c r="D169" s="13"/>
    </row>
    <row r="170" spans="4:4" ht="15.75">
      <c r="D170" s="13"/>
    </row>
    <row r="171" spans="4:4" ht="15.75">
      <c r="D171" s="13"/>
    </row>
    <row r="172" spans="4:4" ht="15.75">
      <c r="D172" s="13"/>
    </row>
    <row r="173" spans="4:4" ht="15.75">
      <c r="D173" s="13"/>
    </row>
    <row r="174" spans="4:4" ht="15.75">
      <c r="D174" s="13"/>
    </row>
    <row r="175" spans="4:4" ht="15.75">
      <c r="D175" s="13"/>
    </row>
    <row r="176" spans="4:4" ht="15.75">
      <c r="D176" s="13"/>
    </row>
    <row r="177" spans="4:4" ht="15.75">
      <c r="D177" s="13"/>
    </row>
    <row r="179" spans="4:4" ht="9" customHeight="1"/>
    <row r="181" spans="4:4" ht="12" customHeight="1"/>
    <row r="192" spans="4:4" ht="10.5" customHeight="1"/>
    <row r="194" ht="6" customHeight="1"/>
    <row r="225" ht="9" customHeight="1"/>
    <row r="226" ht="9" customHeight="1"/>
    <row r="230" ht="9.75" customHeight="1"/>
    <row r="232" ht="8.25" customHeight="1"/>
    <row r="233" ht="16.5" customHeight="1"/>
    <row r="234" ht="16.5" customHeight="1"/>
    <row r="236" ht="9.75" customHeight="1"/>
    <row r="245" spans="1:65" ht="10.5" customHeight="1"/>
    <row r="247" spans="1:65" ht="6" customHeight="1"/>
    <row r="248" spans="1:65" s="18" customFormat="1" ht="14.25">
      <c r="A248" s="20"/>
      <c r="B248" s="150"/>
      <c r="C248" s="36"/>
      <c r="BM248" s="472"/>
    </row>
    <row r="249" spans="1:65" s="19" customFormat="1" ht="12.75">
      <c r="A249" s="20"/>
      <c r="B249" s="185"/>
      <c r="C249" s="37"/>
      <c r="BM249" s="474"/>
    </row>
    <row r="250" spans="1:65" s="18" customFormat="1" ht="14.25">
      <c r="A250" s="20"/>
      <c r="B250" s="150"/>
      <c r="C250" s="36"/>
      <c r="BM250" s="472"/>
    </row>
    <row r="251" spans="1:65" s="18" customFormat="1" ht="14.25">
      <c r="A251" s="20"/>
      <c r="B251" s="150"/>
      <c r="C251" s="36"/>
      <c r="BM251" s="472"/>
    </row>
    <row r="252" spans="1:65" s="18" customFormat="1" ht="14.25">
      <c r="A252" s="20"/>
      <c r="B252" s="150"/>
      <c r="C252" s="36"/>
      <c r="BM252" s="472"/>
    </row>
    <row r="253" spans="1:65" s="18" customFormat="1" ht="14.25">
      <c r="A253" s="20"/>
      <c r="B253" s="150"/>
      <c r="C253" s="36"/>
      <c r="BM253" s="472"/>
    </row>
    <row r="254" spans="1:65" s="18" customFormat="1" ht="14.25">
      <c r="A254" s="20"/>
      <c r="B254" s="150"/>
      <c r="C254" s="36"/>
      <c r="BM254" s="472"/>
    </row>
    <row r="255" spans="1:65" s="18" customFormat="1" ht="14.25">
      <c r="A255" s="20"/>
      <c r="B255" s="150"/>
      <c r="C255" s="36"/>
      <c r="BM255" s="472"/>
    </row>
    <row r="256" spans="1:65" s="18" customFormat="1" ht="14.25">
      <c r="A256" s="20"/>
      <c r="B256" s="150"/>
      <c r="C256" s="36"/>
      <c r="BM256" s="472"/>
    </row>
    <row r="257" spans="1:65" s="18" customFormat="1" ht="14.25">
      <c r="A257" s="20"/>
      <c r="B257" s="150"/>
      <c r="C257" s="36"/>
      <c r="BM257" s="472"/>
    </row>
    <row r="258" spans="1:65" s="18" customFormat="1" ht="14.25">
      <c r="A258" s="20"/>
      <c r="B258" s="150"/>
      <c r="C258" s="36"/>
      <c r="BM258" s="472"/>
    </row>
    <row r="259" spans="1:65" s="18" customFormat="1" ht="14.25">
      <c r="A259" s="20"/>
      <c r="B259" s="150"/>
      <c r="C259" s="36"/>
      <c r="BM259" s="472"/>
    </row>
    <row r="260" spans="1:65" s="18" customFormat="1" ht="14.25">
      <c r="A260" s="20"/>
      <c r="B260" s="150"/>
      <c r="C260" s="36"/>
      <c r="BM260" s="472"/>
    </row>
    <row r="261" spans="1:65" s="18" customFormat="1" ht="14.25">
      <c r="A261" s="20"/>
      <c r="B261" s="150"/>
      <c r="C261" s="36"/>
      <c r="BM261" s="472"/>
    </row>
    <row r="262" spans="1:65" s="18" customFormat="1" ht="14.25">
      <c r="A262" s="20"/>
      <c r="B262" s="150"/>
      <c r="C262" s="36"/>
      <c r="BM262" s="472"/>
    </row>
    <row r="263" spans="1:65" s="18" customFormat="1" ht="14.25">
      <c r="A263" s="20"/>
      <c r="B263" s="150"/>
      <c r="C263" s="36"/>
      <c r="BM263" s="472"/>
    </row>
    <row r="264" spans="1:65" s="18" customFormat="1" ht="14.25">
      <c r="A264" s="20"/>
      <c r="B264" s="150"/>
      <c r="C264" s="36"/>
      <c r="BM264" s="472"/>
    </row>
    <row r="265" spans="1:65" s="18" customFormat="1" ht="14.25">
      <c r="A265" s="20"/>
      <c r="B265" s="150"/>
      <c r="C265" s="36"/>
      <c r="BM265" s="472"/>
    </row>
    <row r="266" spans="1:65" s="18" customFormat="1" ht="14.25">
      <c r="A266" s="20"/>
      <c r="B266" s="150"/>
      <c r="C266" s="36"/>
      <c r="BM266" s="472"/>
    </row>
    <row r="267" spans="1:65" s="18" customFormat="1" ht="14.25">
      <c r="A267" s="20"/>
      <c r="B267" s="150"/>
      <c r="C267" s="36"/>
      <c r="BM267" s="472"/>
    </row>
    <row r="268" spans="1:65" s="18" customFormat="1" ht="14.25">
      <c r="A268" s="20"/>
      <c r="B268" s="150"/>
      <c r="C268" s="36"/>
      <c r="BM268" s="472"/>
    </row>
    <row r="269" spans="1:65" s="18" customFormat="1" ht="14.25">
      <c r="A269" s="20"/>
      <c r="B269" s="150"/>
      <c r="C269" s="36"/>
      <c r="BM269" s="472"/>
    </row>
    <row r="270" spans="1:65" s="18" customFormat="1" ht="14.25">
      <c r="A270" s="20"/>
      <c r="B270" s="150"/>
      <c r="C270" s="36"/>
      <c r="BM270" s="472"/>
    </row>
    <row r="271" spans="1:65" s="18" customFormat="1" ht="14.25">
      <c r="A271" s="20"/>
      <c r="B271" s="150"/>
      <c r="C271" s="36"/>
      <c r="BM271" s="472"/>
    </row>
    <row r="272" spans="1:65" s="18" customFormat="1" ht="14.25">
      <c r="A272" s="20"/>
      <c r="B272" s="150"/>
      <c r="C272" s="36"/>
      <c r="BM272" s="472"/>
    </row>
    <row r="273" spans="1:65" s="18" customFormat="1" ht="14.25">
      <c r="A273" s="20"/>
      <c r="B273" s="150"/>
      <c r="C273" s="36"/>
      <c r="BM273" s="472"/>
    </row>
    <row r="274" spans="1:65" s="18" customFormat="1" ht="14.25">
      <c r="A274" s="20"/>
      <c r="B274" s="150"/>
      <c r="C274" s="36"/>
      <c r="BM274" s="472"/>
    </row>
    <row r="275" spans="1:65" s="18" customFormat="1" ht="14.25">
      <c r="A275" s="20"/>
      <c r="B275" s="150"/>
      <c r="C275" s="36"/>
      <c r="BM275" s="472"/>
    </row>
    <row r="276" spans="1:65" s="18" customFormat="1" ht="14.25">
      <c r="A276" s="20"/>
      <c r="B276" s="150"/>
      <c r="C276" s="36"/>
      <c r="BM276" s="472"/>
    </row>
    <row r="277" spans="1:65" s="18" customFormat="1" ht="14.25">
      <c r="A277" s="20"/>
      <c r="B277" s="150"/>
      <c r="C277" s="36"/>
      <c r="BM277" s="472"/>
    </row>
    <row r="278" spans="1:65" ht="9" customHeight="1"/>
    <row r="279" spans="1:65" ht="9" customHeight="1"/>
    <row r="283" spans="1:65" ht="9.75" customHeight="1"/>
    <row r="285" spans="1:65" ht="8.25" customHeight="1"/>
    <row r="286" spans="1:65" ht="16.5" customHeight="1"/>
    <row r="287" spans="1:65" ht="16.5" customHeight="1"/>
    <row r="289" spans="1:65" ht="9.75" customHeight="1"/>
    <row r="290" spans="1:65" ht="9.75" customHeight="1"/>
    <row r="291" spans="1:65" ht="9.75" customHeight="1"/>
    <row r="299" spans="1:65" ht="10.5" customHeight="1"/>
    <row r="301" spans="1:65" ht="6" customHeight="1"/>
    <row r="302" spans="1:65" s="18" customFormat="1" ht="14.25">
      <c r="A302" s="20"/>
      <c r="B302" s="150"/>
      <c r="C302" s="36"/>
      <c r="BM302" s="472"/>
    </row>
    <row r="303" spans="1:65" s="19" customFormat="1" ht="12.75">
      <c r="A303" s="20"/>
      <c r="B303" s="185"/>
      <c r="C303" s="37"/>
      <c r="BM303" s="474"/>
    </row>
    <row r="304" spans="1:65" s="18" customFormat="1" ht="14.25">
      <c r="A304" s="20"/>
      <c r="B304" s="150"/>
      <c r="C304" s="36"/>
      <c r="BM304" s="472"/>
    </row>
    <row r="305" spans="1:65" s="18" customFormat="1" ht="14.25">
      <c r="A305" s="20"/>
      <c r="B305" s="150"/>
      <c r="C305" s="36"/>
      <c r="BM305" s="472"/>
    </row>
    <row r="306" spans="1:65" s="18" customFormat="1" ht="14.25">
      <c r="A306" s="20"/>
      <c r="B306" s="150"/>
      <c r="C306" s="36"/>
      <c r="BM306" s="472"/>
    </row>
    <row r="307" spans="1:65" s="18" customFormat="1" ht="14.25">
      <c r="A307" s="20"/>
      <c r="B307" s="150"/>
      <c r="C307" s="36"/>
      <c r="BM307" s="472"/>
    </row>
    <row r="308" spans="1:65" s="18" customFormat="1" ht="14.25">
      <c r="A308" s="20"/>
      <c r="B308" s="150"/>
      <c r="C308" s="36"/>
      <c r="BM308" s="472"/>
    </row>
    <row r="309" spans="1:65" s="18" customFormat="1" ht="14.25">
      <c r="A309" s="20"/>
      <c r="B309" s="150"/>
      <c r="C309" s="36"/>
      <c r="BM309" s="472"/>
    </row>
    <row r="310" spans="1:65" s="18" customFormat="1" ht="14.25">
      <c r="A310" s="20"/>
      <c r="B310" s="150"/>
      <c r="C310" s="36"/>
      <c r="BM310" s="472"/>
    </row>
    <row r="311" spans="1:65" s="18" customFormat="1" ht="14.25">
      <c r="A311" s="20"/>
      <c r="B311" s="150"/>
      <c r="C311" s="36"/>
      <c r="BM311" s="472"/>
    </row>
    <row r="312" spans="1:65" s="18" customFormat="1" ht="14.25">
      <c r="A312" s="20"/>
      <c r="B312" s="150"/>
      <c r="C312" s="36"/>
      <c r="BM312" s="472"/>
    </row>
    <row r="313" spans="1:65" s="18" customFormat="1" ht="14.25">
      <c r="A313" s="20"/>
      <c r="B313" s="150"/>
      <c r="C313" s="36"/>
      <c r="BM313" s="472"/>
    </row>
    <row r="314" spans="1:65" s="18" customFormat="1" ht="14.25">
      <c r="A314" s="20"/>
      <c r="B314" s="150"/>
      <c r="C314" s="36"/>
      <c r="BM314" s="472"/>
    </row>
    <row r="315" spans="1:65" s="18" customFormat="1" ht="14.25">
      <c r="A315" s="20"/>
      <c r="B315" s="150"/>
      <c r="C315" s="36"/>
      <c r="BM315" s="472"/>
    </row>
    <row r="316" spans="1:65" s="18" customFormat="1" ht="14.25">
      <c r="A316" s="20"/>
      <c r="B316" s="150"/>
      <c r="C316" s="36"/>
      <c r="BM316" s="472"/>
    </row>
    <row r="317" spans="1:65" s="18" customFormat="1" ht="14.25">
      <c r="A317" s="20"/>
      <c r="B317" s="150"/>
      <c r="C317" s="36"/>
      <c r="BM317" s="472"/>
    </row>
    <row r="318" spans="1:65" s="18" customFormat="1" ht="14.25">
      <c r="A318" s="20"/>
      <c r="B318" s="150"/>
      <c r="C318" s="36"/>
      <c r="BM318" s="472"/>
    </row>
    <row r="319" spans="1:65" s="18" customFormat="1" ht="14.25">
      <c r="A319" s="20"/>
      <c r="B319" s="150"/>
      <c r="C319" s="36"/>
      <c r="BM319" s="472"/>
    </row>
    <row r="320" spans="1:65" s="18" customFormat="1" ht="14.25">
      <c r="A320" s="20"/>
      <c r="B320" s="150"/>
      <c r="C320" s="36"/>
      <c r="BM320" s="472"/>
    </row>
    <row r="321" spans="1:65" s="18" customFormat="1" ht="14.25">
      <c r="A321" s="20"/>
      <c r="B321" s="150"/>
      <c r="C321" s="36"/>
      <c r="BM321" s="472"/>
    </row>
    <row r="322" spans="1:65" s="18" customFormat="1" ht="14.25">
      <c r="A322" s="20"/>
      <c r="B322" s="150"/>
      <c r="C322" s="36"/>
      <c r="BM322" s="472"/>
    </row>
    <row r="323" spans="1:65" s="18" customFormat="1" ht="14.25">
      <c r="A323" s="20"/>
      <c r="B323" s="150"/>
      <c r="C323" s="36"/>
      <c r="BM323" s="472"/>
    </row>
    <row r="324" spans="1:65" s="18" customFormat="1" ht="14.25">
      <c r="A324" s="20"/>
      <c r="B324" s="150"/>
      <c r="C324" s="36"/>
      <c r="BM324" s="472"/>
    </row>
    <row r="325" spans="1:65" s="18" customFormat="1" ht="14.25">
      <c r="A325" s="20"/>
      <c r="B325" s="150"/>
      <c r="C325" s="36"/>
      <c r="BM325" s="472"/>
    </row>
    <row r="326" spans="1:65" s="18" customFormat="1" ht="14.25">
      <c r="A326" s="20"/>
      <c r="B326" s="150"/>
      <c r="C326" s="36"/>
      <c r="BM326" s="472"/>
    </row>
    <row r="327" spans="1:65" s="18" customFormat="1" ht="14.25">
      <c r="A327" s="20"/>
      <c r="B327" s="150"/>
      <c r="C327" s="36"/>
      <c r="BM327" s="472"/>
    </row>
    <row r="328" spans="1:65" s="18" customFormat="1" ht="14.25">
      <c r="A328" s="20"/>
      <c r="B328" s="150"/>
      <c r="C328" s="36"/>
      <c r="BM328" s="472"/>
    </row>
    <row r="329" spans="1:65" s="18" customFormat="1" ht="14.25">
      <c r="A329" s="20"/>
      <c r="B329" s="150"/>
      <c r="C329" s="36"/>
      <c r="BM329" s="472"/>
    </row>
    <row r="330" spans="1:65" s="18" customFormat="1" ht="14.25">
      <c r="A330" s="20"/>
      <c r="B330" s="150"/>
      <c r="C330" s="36"/>
      <c r="BM330" s="472"/>
    </row>
    <row r="332" spans="1:65" ht="9" customHeight="1"/>
    <row r="333" spans="1:65" ht="9" customHeight="1"/>
    <row r="337" ht="9.75" customHeight="1"/>
    <row r="339" ht="8.25" customHeight="1"/>
    <row r="340" ht="16.5" customHeight="1"/>
    <row r="341" ht="16.5" customHeight="1"/>
    <row r="343" ht="9.75" customHeight="1"/>
    <row r="344" ht="9.75" customHeight="1"/>
    <row r="345" ht="10.5" customHeight="1"/>
    <row r="346" ht="9.75" customHeight="1"/>
    <row r="354" spans="1:65" ht="10.5" customHeight="1"/>
    <row r="356" spans="1:65" ht="6" customHeight="1"/>
    <row r="357" spans="1:65" s="18" customFormat="1" ht="14.25">
      <c r="A357" s="20"/>
      <c r="B357" s="150"/>
      <c r="C357" s="36"/>
      <c r="BM357" s="472"/>
    </row>
    <row r="358" spans="1:65" s="19" customFormat="1" ht="12.75">
      <c r="A358" s="20"/>
      <c r="B358" s="185"/>
      <c r="C358" s="37"/>
      <c r="BM358" s="474"/>
    </row>
    <row r="359" spans="1:65" s="18" customFormat="1" ht="14.25">
      <c r="A359" s="20"/>
      <c r="B359" s="150"/>
      <c r="C359" s="36"/>
      <c r="BM359" s="472"/>
    </row>
    <row r="360" spans="1:65" s="18" customFormat="1" ht="14.25">
      <c r="A360" s="20"/>
      <c r="B360" s="150"/>
      <c r="C360" s="36"/>
      <c r="BM360" s="472"/>
    </row>
    <row r="361" spans="1:65" s="18" customFormat="1" ht="14.25">
      <c r="A361" s="20"/>
      <c r="B361" s="150"/>
      <c r="C361" s="36"/>
      <c r="BM361" s="472"/>
    </row>
    <row r="362" spans="1:65" s="18" customFormat="1" ht="14.25">
      <c r="A362" s="20"/>
      <c r="B362" s="150"/>
      <c r="C362" s="36"/>
      <c r="BM362" s="472"/>
    </row>
    <row r="363" spans="1:65" s="18" customFormat="1" ht="14.25">
      <c r="A363" s="20"/>
      <c r="B363" s="150"/>
      <c r="C363" s="36"/>
      <c r="BM363" s="472"/>
    </row>
    <row r="364" spans="1:65" s="18" customFormat="1" ht="14.25">
      <c r="A364" s="20"/>
      <c r="B364" s="150"/>
      <c r="C364" s="36"/>
      <c r="BM364" s="472"/>
    </row>
    <row r="365" spans="1:65" s="18" customFormat="1" ht="14.25">
      <c r="A365" s="20"/>
      <c r="B365" s="150"/>
      <c r="C365" s="36"/>
      <c r="BM365" s="472"/>
    </row>
    <row r="366" spans="1:65" s="18" customFormat="1" ht="14.25">
      <c r="A366" s="20"/>
      <c r="B366" s="150"/>
      <c r="C366" s="36"/>
      <c r="BM366" s="472"/>
    </row>
    <row r="367" spans="1:65" s="18" customFormat="1" ht="14.25">
      <c r="A367" s="20"/>
      <c r="B367" s="150"/>
      <c r="C367" s="36"/>
      <c r="BM367" s="472"/>
    </row>
    <row r="368" spans="1:65" s="18" customFormat="1" ht="14.25">
      <c r="A368" s="20"/>
      <c r="B368" s="150"/>
      <c r="C368" s="36"/>
      <c r="BM368" s="472"/>
    </row>
    <row r="369" spans="1:65" s="18" customFormat="1" ht="14.25">
      <c r="A369" s="20"/>
      <c r="B369" s="150"/>
      <c r="C369" s="36"/>
      <c r="BM369" s="472"/>
    </row>
    <row r="370" spans="1:65" s="18" customFormat="1" ht="14.25">
      <c r="A370" s="20"/>
      <c r="B370" s="150"/>
      <c r="C370" s="36"/>
      <c r="BM370" s="472"/>
    </row>
    <row r="371" spans="1:65" s="18" customFormat="1" ht="14.25">
      <c r="A371" s="20"/>
      <c r="B371" s="150"/>
      <c r="C371" s="36"/>
      <c r="BM371" s="472"/>
    </row>
    <row r="372" spans="1:65" s="18" customFormat="1" ht="14.25">
      <c r="A372" s="20"/>
      <c r="B372" s="150"/>
      <c r="C372" s="36"/>
      <c r="BM372" s="472"/>
    </row>
    <row r="373" spans="1:65" s="18" customFormat="1" ht="14.25">
      <c r="A373" s="20"/>
      <c r="B373" s="150"/>
      <c r="C373" s="36"/>
      <c r="BM373" s="472"/>
    </row>
    <row r="374" spans="1:65" s="18" customFormat="1" ht="14.25">
      <c r="A374" s="20"/>
      <c r="B374" s="150"/>
      <c r="C374" s="36"/>
      <c r="BM374" s="472"/>
    </row>
    <row r="375" spans="1:65" s="18" customFormat="1" ht="14.25">
      <c r="A375" s="20"/>
      <c r="B375" s="150"/>
      <c r="C375" s="36"/>
      <c r="BM375" s="472"/>
    </row>
    <row r="376" spans="1:65" s="18" customFormat="1" ht="14.25">
      <c r="A376" s="20"/>
      <c r="B376" s="150"/>
      <c r="C376" s="36"/>
      <c r="BM376" s="472"/>
    </row>
    <row r="377" spans="1:65" s="18" customFormat="1" ht="14.25">
      <c r="A377" s="20"/>
      <c r="B377" s="150"/>
      <c r="C377" s="36"/>
      <c r="BM377" s="472"/>
    </row>
    <row r="378" spans="1:65" s="18" customFormat="1" ht="14.25">
      <c r="A378" s="20"/>
      <c r="B378" s="150"/>
      <c r="C378" s="36"/>
      <c r="BM378" s="472"/>
    </row>
    <row r="379" spans="1:65" s="18" customFormat="1" ht="14.25">
      <c r="A379" s="20"/>
      <c r="B379" s="150"/>
      <c r="C379" s="36"/>
      <c r="BM379" s="472"/>
    </row>
    <row r="380" spans="1:65" s="18" customFormat="1" ht="14.25">
      <c r="A380" s="20"/>
      <c r="B380" s="150"/>
      <c r="C380" s="36"/>
      <c r="BM380" s="472"/>
    </row>
    <row r="381" spans="1:65" s="18" customFormat="1" ht="14.25">
      <c r="A381" s="20"/>
      <c r="B381" s="150"/>
      <c r="C381" s="36"/>
      <c r="BM381" s="472"/>
    </row>
    <row r="382" spans="1:65" s="18" customFormat="1" ht="14.25">
      <c r="A382" s="20"/>
      <c r="B382" s="150"/>
      <c r="C382" s="36"/>
      <c r="BM382" s="472"/>
    </row>
    <row r="383" spans="1:65" s="18" customFormat="1" ht="14.25">
      <c r="A383" s="20"/>
      <c r="B383" s="150"/>
      <c r="C383" s="36"/>
      <c r="BM383" s="472"/>
    </row>
    <row r="384" spans="1:65" s="18" customFormat="1" ht="14.25">
      <c r="A384" s="20"/>
      <c r="B384" s="150"/>
      <c r="C384" s="36"/>
      <c r="BM384" s="472"/>
    </row>
    <row r="385" spans="1:65" s="18" customFormat="1" ht="14.25">
      <c r="A385" s="20"/>
      <c r="B385" s="150"/>
      <c r="C385" s="36"/>
      <c r="BM385" s="472"/>
    </row>
    <row r="386" spans="1:65" s="18" customFormat="1" ht="14.25">
      <c r="A386" s="20"/>
      <c r="B386" s="150"/>
      <c r="C386" s="36"/>
      <c r="BM386" s="472"/>
    </row>
    <row r="387" spans="1:65" ht="9" customHeight="1"/>
    <row r="388" spans="1:65" ht="9" customHeight="1"/>
    <row r="392" spans="1:65" ht="9.75" customHeight="1"/>
    <row r="394" spans="1:65" ht="8.25" customHeight="1"/>
    <row r="395" spans="1:65" ht="16.5" customHeight="1"/>
    <row r="396" spans="1:65" ht="16.5" customHeight="1"/>
    <row r="398" spans="1:65" ht="9.75" customHeight="1"/>
    <row r="399" spans="1:65" ht="9.75" customHeight="1"/>
    <row r="400" spans="1:65" ht="9.75" customHeight="1"/>
    <row r="401" spans="1:65" ht="9.75" customHeight="1"/>
    <row r="408" spans="1:65" ht="10.5" customHeight="1"/>
    <row r="410" spans="1:65" ht="6" customHeight="1"/>
    <row r="411" spans="1:65" s="18" customFormat="1" ht="14.25">
      <c r="A411" s="20"/>
      <c r="B411" s="150"/>
      <c r="C411" s="36"/>
      <c r="BM411" s="472"/>
    </row>
    <row r="412" spans="1:65" s="18" customFormat="1" ht="14.25">
      <c r="A412" s="20"/>
      <c r="B412" s="150"/>
      <c r="C412" s="36"/>
      <c r="BM412" s="472"/>
    </row>
    <row r="413" spans="1:65" s="18" customFormat="1" ht="14.25">
      <c r="A413" s="20"/>
      <c r="B413" s="150"/>
      <c r="C413" s="36"/>
      <c r="BM413" s="472"/>
    </row>
    <row r="414" spans="1:65" s="18" customFormat="1" ht="14.25">
      <c r="A414" s="20"/>
      <c r="B414" s="150"/>
      <c r="C414" s="36"/>
      <c r="BM414" s="472"/>
    </row>
    <row r="415" spans="1:65" s="18" customFormat="1" ht="14.25">
      <c r="A415" s="20"/>
      <c r="B415" s="150"/>
      <c r="C415" s="36"/>
      <c r="BM415" s="472"/>
    </row>
    <row r="416" spans="1:65" s="18" customFormat="1" ht="14.25">
      <c r="A416" s="20"/>
      <c r="B416" s="150"/>
      <c r="C416" s="36"/>
      <c r="BM416" s="472"/>
    </row>
    <row r="417" spans="1:65" s="18" customFormat="1" ht="14.25">
      <c r="A417" s="20"/>
      <c r="B417" s="150"/>
      <c r="C417" s="36"/>
      <c r="BM417" s="472"/>
    </row>
    <row r="418" spans="1:65" s="18" customFormat="1" ht="14.25">
      <c r="A418" s="20"/>
      <c r="B418" s="150"/>
      <c r="C418" s="36"/>
      <c r="BM418" s="472"/>
    </row>
    <row r="419" spans="1:65" s="18" customFormat="1" ht="14.25">
      <c r="A419" s="20"/>
      <c r="B419" s="150"/>
      <c r="C419" s="36"/>
      <c r="BM419" s="472"/>
    </row>
    <row r="420" spans="1:65" s="18" customFormat="1" ht="14.25">
      <c r="A420" s="20"/>
      <c r="B420" s="150"/>
      <c r="C420" s="36"/>
      <c r="BM420" s="472"/>
    </row>
    <row r="421" spans="1:65" s="18" customFormat="1" ht="14.25">
      <c r="A421" s="20"/>
      <c r="B421" s="150"/>
      <c r="C421" s="36"/>
      <c r="BM421" s="472"/>
    </row>
    <row r="422" spans="1:65" s="18" customFormat="1" ht="14.25">
      <c r="A422" s="20"/>
      <c r="B422" s="150"/>
      <c r="C422" s="36"/>
      <c r="BM422" s="472"/>
    </row>
    <row r="423" spans="1:65" s="18" customFormat="1" ht="14.25">
      <c r="A423" s="20"/>
      <c r="B423" s="150"/>
      <c r="C423" s="36"/>
      <c r="BM423" s="472"/>
    </row>
    <row r="424" spans="1:65" s="18" customFormat="1" ht="14.25">
      <c r="A424" s="20"/>
      <c r="B424" s="150"/>
      <c r="C424" s="36"/>
      <c r="BM424" s="472"/>
    </row>
    <row r="425" spans="1:65" s="18" customFormat="1" ht="14.25">
      <c r="A425" s="20"/>
      <c r="B425" s="150"/>
      <c r="C425" s="36"/>
      <c r="BM425" s="472"/>
    </row>
    <row r="426" spans="1:65" s="18" customFormat="1" ht="14.25">
      <c r="A426" s="20"/>
      <c r="B426" s="150"/>
      <c r="C426" s="36"/>
      <c r="BM426" s="472"/>
    </row>
    <row r="427" spans="1:65" s="18" customFormat="1" ht="14.25">
      <c r="A427" s="20"/>
      <c r="B427" s="150"/>
      <c r="C427" s="36"/>
      <c r="BM427" s="472"/>
    </row>
    <row r="428" spans="1:65" s="18" customFormat="1" ht="14.25">
      <c r="A428" s="20"/>
      <c r="B428" s="150"/>
      <c r="C428" s="36"/>
      <c r="BM428" s="472"/>
    </row>
    <row r="429" spans="1:65" s="18" customFormat="1" ht="14.25">
      <c r="A429" s="20"/>
      <c r="B429" s="150"/>
      <c r="C429" s="36"/>
      <c r="BM429" s="472"/>
    </row>
    <row r="430" spans="1:65" s="18" customFormat="1" ht="14.25">
      <c r="A430" s="20"/>
      <c r="B430" s="150"/>
      <c r="C430" s="36"/>
      <c r="BM430" s="472"/>
    </row>
    <row r="431" spans="1:65" s="18" customFormat="1" ht="14.25">
      <c r="A431" s="20"/>
      <c r="B431" s="150"/>
      <c r="C431" s="36"/>
      <c r="BM431" s="472"/>
    </row>
    <row r="432" spans="1:65" s="18" customFormat="1" ht="14.25">
      <c r="A432" s="20"/>
      <c r="B432" s="150"/>
      <c r="C432" s="36"/>
      <c r="BM432" s="472"/>
    </row>
    <row r="433" spans="1:65" s="18" customFormat="1" ht="14.25">
      <c r="A433" s="20"/>
      <c r="B433" s="150"/>
      <c r="C433" s="36"/>
      <c r="BM433" s="472"/>
    </row>
    <row r="434" spans="1:65" s="18" customFormat="1" ht="14.25">
      <c r="A434" s="20"/>
      <c r="B434" s="150"/>
      <c r="C434" s="36"/>
      <c r="BM434" s="472"/>
    </row>
    <row r="435" spans="1:65" s="18" customFormat="1" ht="14.25">
      <c r="A435" s="20"/>
      <c r="B435" s="150"/>
      <c r="C435" s="36"/>
      <c r="BM435" s="472"/>
    </row>
    <row r="436" spans="1:65" s="18" customFormat="1" ht="14.25">
      <c r="A436" s="20"/>
      <c r="B436" s="150"/>
      <c r="C436" s="36"/>
      <c r="BM436" s="472"/>
    </row>
    <row r="437" spans="1:65" s="18" customFormat="1" ht="14.25">
      <c r="A437" s="20"/>
      <c r="B437" s="150"/>
      <c r="C437" s="36"/>
      <c r="BM437" s="472"/>
    </row>
    <row r="438" spans="1:65" s="18" customFormat="1" ht="14.25">
      <c r="A438" s="20"/>
      <c r="B438" s="150"/>
      <c r="C438" s="36"/>
      <c r="BM438" s="472"/>
    </row>
    <row r="439" spans="1:65" s="18" customFormat="1" ht="14.25">
      <c r="A439" s="20"/>
      <c r="B439" s="150"/>
      <c r="C439" s="36"/>
      <c r="BM439" s="472"/>
    </row>
    <row r="440" spans="1:65" s="18" customFormat="1" ht="9" customHeight="1">
      <c r="A440" s="20"/>
      <c r="B440" s="150"/>
      <c r="C440" s="36"/>
      <c r="BM440" s="472"/>
    </row>
    <row r="442" spans="1:65" ht="8.25" customHeight="1"/>
    <row r="443" spans="1:65" ht="16.5" customHeight="1"/>
  </sheetData>
  <sheetProtection algorithmName="SHA-512" hashValue="zpY9WxSu8gG+n1KxV3oMEFDGCsfvDrap1ERoYBDzrNtvFXwXvtVjPyLCXDabdy7TBIi32LRe0oFn0AwSDBK5Bw==" saltValue="JsJLWpo3hEED1K5WrVltVw==" spinCount="100000" sheet="1" objects="1" formatColumns="0" formatRows="0" insertHyperlinks="0"/>
  <mergeCells count="1">
    <mergeCell ref="E4:AJ4"/>
  </mergeCells>
  <phoneticPr fontId="35" type="noConversion"/>
  <conditionalFormatting sqref="E10:X14">
    <cfRule type="cellIs" priority="70" stopIfTrue="1" operator="equal">
      <formula>"L"</formula>
    </cfRule>
    <cfRule type="cellIs" priority="69" stopIfTrue="1" operator="equal">
      <formula>"M"</formula>
    </cfRule>
    <cfRule type="cellIs" priority="68" stopIfTrue="1" operator="between">
      <formula>-1000000000000</formula>
      <formula>1000000000000</formula>
    </cfRule>
    <cfRule type="cellIs" dxfId="97" priority="67" operator="equal">
      <formula>""</formula>
    </cfRule>
  </conditionalFormatting>
  <conditionalFormatting sqref="E20:X26">
    <cfRule type="cellIs" priority="199" stopIfTrue="1" operator="equal">
      <formula>"L"</formula>
    </cfRule>
    <cfRule type="cellIs" priority="198" stopIfTrue="1" operator="equal">
      <formula>"M"</formula>
    </cfRule>
    <cfRule type="cellIs" priority="197" stopIfTrue="1" operator="between">
      <formula>-1000000000000</formula>
      <formula>1000000000000</formula>
    </cfRule>
    <cfRule type="cellIs" dxfId="96" priority="196" operator="equal">
      <formula>""</formula>
    </cfRule>
  </conditionalFormatting>
  <conditionalFormatting sqref="E31:X32">
    <cfRule type="cellIs" dxfId="95" priority="36" operator="equal">
      <formula>""</formula>
    </cfRule>
    <cfRule type="cellIs" priority="37" stopIfTrue="1" operator="between">
      <formula>-1000000000000</formula>
      <formula>1000000000000</formula>
    </cfRule>
    <cfRule type="cellIs" priority="38" stopIfTrue="1" operator="equal">
      <formula>"M"</formula>
    </cfRule>
    <cfRule type="cellIs" priority="39" stopIfTrue="1" operator="equal">
      <formula>"L"</formula>
    </cfRule>
  </conditionalFormatting>
  <conditionalFormatting sqref="E8:AJ8">
    <cfRule type="expression" dxfId="94" priority="14">
      <formula>LEN(E$5)=0</formula>
    </cfRule>
  </conditionalFormatting>
  <conditionalFormatting sqref="E18:AJ18">
    <cfRule type="cellIs" dxfId="93" priority="126" operator="equal">
      <formula>""</formula>
    </cfRule>
  </conditionalFormatting>
  <conditionalFormatting sqref="E35:AJ35">
    <cfRule type="cellIs" dxfId="92" priority="16" operator="equal">
      <formula>""</formula>
    </cfRule>
  </conditionalFormatting>
  <conditionalFormatting sqref="E41:AJ41">
    <cfRule type="containsText" dxfId="91" priority="74" operator="containsText" text="NOT">
      <formula>NOT(ISERROR(SEARCH("NOT",E41)))</formula>
    </cfRule>
  </conditionalFormatting>
  <conditionalFormatting sqref="V10:AC10">
    <cfRule type="cellIs" priority="53" stopIfTrue="1" operator="equal">
      <formula>"M"</formula>
    </cfRule>
    <cfRule type="cellIs" priority="54" stopIfTrue="1" operator="equal">
      <formula>"L"</formula>
    </cfRule>
    <cfRule type="cellIs" dxfId="90" priority="51" operator="equal">
      <formula>""</formula>
    </cfRule>
    <cfRule type="cellIs" priority="52" stopIfTrue="1" operator="between">
      <formula>-1000000000000</formula>
      <formula>1000000000000</formula>
    </cfRule>
  </conditionalFormatting>
  <conditionalFormatting sqref="V11:AC14">
    <cfRule type="cellIs" priority="65" stopIfTrue="1" operator="equal">
      <formula>"M"</formula>
    </cfRule>
    <cfRule type="cellIs" priority="66" stopIfTrue="1" operator="equal">
      <formula>"L"</formula>
    </cfRule>
    <cfRule type="cellIs" priority="64" stopIfTrue="1" operator="between">
      <formula>-1000000000000</formula>
      <formula>1000000000000</formula>
    </cfRule>
    <cfRule type="cellIs" dxfId="89" priority="63" operator="equal">
      <formula>""</formula>
    </cfRule>
  </conditionalFormatting>
  <conditionalFormatting sqref="V5:AJ5 V16:AJ16 V18:AJ18 V20:AJ26">
    <cfRule type="expression" dxfId="88" priority="75">
      <formula>LEN(V$5)=0</formula>
    </cfRule>
  </conditionalFormatting>
  <conditionalFormatting sqref="V10:AJ14">
    <cfRule type="expression" dxfId="87" priority="1">
      <formula>LEN(V$5)=0</formula>
    </cfRule>
  </conditionalFormatting>
  <conditionalFormatting sqref="V20:AJ26">
    <cfRule type="cellIs" priority="141" stopIfTrue="1" operator="equal">
      <formula>"L"</formula>
    </cfRule>
    <cfRule type="cellIs" priority="140" stopIfTrue="1" operator="equal">
      <formula>"M"</formula>
    </cfRule>
    <cfRule type="cellIs" priority="139" stopIfTrue="1" operator="between">
      <formula>-1000000000000</formula>
      <formula>1000000000000</formula>
    </cfRule>
    <cfRule type="cellIs" dxfId="86" priority="138" operator="equal">
      <formula>""</formula>
    </cfRule>
  </conditionalFormatting>
  <conditionalFormatting sqref="V31:AJ32">
    <cfRule type="expression" dxfId="85" priority="19">
      <formula>LEN(V$5)=0</formula>
    </cfRule>
    <cfRule type="cellIs" dxfId="84" priority="28" operator="equal">
      <formula>""</formula>
    </cfRule>
    <cfRule type="cellIs" priority="30" stopIfTrue="1" operator="equal">
      <formula>"M"</formula>
    </cfRule>
    <cfRule type="cellIs" priority="31" stopIfTrue="1" operator="equal">
      <formula>"L"</formula>
    </cfRule>
    <cfRule type="cellIs" priority="29" stopIfTrue="1" operator="between">
      <formula>-1000000000000</formula>
      <formula>1000000000000</formula>
    </cfRule>
  </conditionalFormatting>
  <conditionalFormatting sqref="V35:AJ35">
    <cfRule type="expression" dxfId="83" priority="15">
      <formula>LEN(V$5)=0</formula>
    </cfRule>
  </conditionalFormatting>
  <conditionalFormatting sqref="Y10:Y14">
    <cfRule type="cellIs" dxfId="82" priority="59" operator="equal">
      <formula>""</formula>
    </cfRule>
    <cfRule type="cellIs" priority="60" stopIfTrue="1" operator="between">
      <formula>-1000000000000</formula>
      <formula>1000000000000</formula>
    </cfRule>
    <cfRule type="cellIs" priority="61" stopIfTrue="1" operator="equal">
      <formula>"M"</formula>
    </cfRule>
    <cfRule type="cellIs" priority="62" stopIfTrue="1" operator="equal">
      <formula>"L"</formula>
    </cfRule>
  </conditionalFormatting>
  <conditionalFormatting sqref="Y20:Y26">
    <cfRule type="cellIs" dxfId="81" priority="98" operator="equal">
      <formula>""</formula>
    </cfRule>
    <cfRule type="cellIs" priority="99" stopIfTrue="1" operator="between">
      <formula>-1000000000000</formula>
      <formula>1000000000000</formula>
    </cfRule>
    <cfRule type="cellIs" priority="100" stopIfTrue="1" operator="equal">
      <formula>"M"</formula>
    </cfRule>
    <cfRule type="cellIs" priority="101" stopIfTrue="1" operator="equal">
      <formula>"L"</formula>
    </cfRule>
  </conditionalFormatting>
  <conditionalFormatting sqref="Y31:Y32">
    <cfRule type="cellIs" dxfId="80" priority="20" operator="equal">
      <formula>""</formula>
    </cfRule>
    <cfRule type="cellIs" priority="21" stopIfTrue="1" operator="between">
      <formula>-1000000000000</formula>
      <formula>1000000000000</formula>
    </cfRule>
    <cfRule type="cellIs" priority="22" stopIfTrue="1" operator="equal">
      <formula>"M"</formula>
    </cfRule>
    <cfRule type="cellIs" priority="23" stopIfTrue="1" operator="equal">
      <formula>"L"</formula>
    </cfRule>
  </conditionalFormatting>
  <conditionalFormatting sqref="Z10">
    <cfRule type="cellIs" priority="57" stopIfTrue="1" operator="equal">
      <formula>"M"</formula>
    </cfRule>
    <cfRule type="cellIs" priority="58" stopIfTrue="1" operator="equal">
      <formula>"L"</formula>
    </cfRule>
    <cfRule type="cellIs" dxfId="79" priority="55" operator="equal">
      <formula>""</formula>
    </cfRule>
    <cfRule type="cellIs" priority="56" stopIfTrue="1" operator="between">
      <formula>-1000000000000</formula>
      <formula>1000000000000</formula>
    </cfRule>
  </conditionalFormatting>
  <conditionalFormatting sqref="AD10:AJ14">
    <cfRule type="cellIs" dxfId="78" priority="2" operator="equal">
      <formula>""</formula>
    </cfRule>
    <cfRule type="cellIs" priority="3" stopIfTrue="1" operator="between">
      <formula>-1000000000000</formula>
      <formula>1000000000000</formula>
    </cfRule>
    <cfRule type="cellIs" priority="4" stopIfTrue="1" operator="equal">
      <formula>"M"</formula>
    </cfRule>
    <cfRule type="cellIs" priority="5" stopIfTrue="1" operator="equal">
      <formula>"L"</formula>
    </cfRule>
  </conditionalFormatting>
  <dataValidations xWindow="1125" yWindow="502" count="1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E8:AJ8 E16:AJ16" xr:uid="{00000000-0002-0000-0200-000000000000}">
      <formula1>$AM$1:$AM$3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7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transitionEvaluation="1" codeName="Sheet11">
    <tabColor rgb="FF00FF00"/>
    <pageSetUpPr fitToPage="1"/>
  </sheetPr>
  <dimension ref="A1:BM128"/>
  <sheetViews>
    <sheetView showGridLines="0" defaultGridColor="0" colorId="22" zoomScale="90" zoomScaleNormal="90" zoomScaleSheetLayoutView="80" workbookViewId="0">
      <pane xSplit="3" topLeftCell="U1" activePane="topRight" state="frozen"/>
      <selection activeCell="C1" sqref="C1"/>
      <selection pane="topRight" activeCell="U14" sqref="U14"/>
    </sheetView>
  </sheetViews>
  <sheetFormatPr defaultColWidth="9.77734375" defaultRowHeight="15" outlineLevelCol="1"/>
  <cols>
    <col min="1" max="1" width="22.109375" style="20" hidden="1" customWidth="1"/>
    <col min="2" max="2" width="39.77734375" style="183" hidden="1" customWidth="1"/>
    <col min="3" max="3" width="68.109375" style="25" customWidth="1"/>
    <col min="4" max="29" width="12.77734375" style="10" customWidth="1"/>
    <col min="30" max="35" width="12.77734375" style="10" hidden="1" customWidth="1" outlineLevel="1"/>
    <col min="36" max="36" width="65.21875" style="10" customWidth="1" collapsed="1"/>
    <col min="37" max="37" width="5.21875" style="10" customWidth="1"/>
    <col min="38" max="38" width="1" style="10" customWidth="1"/>
    <col min="39" max="39" width="2.5546875" style="10" customWidth="1"/>
    <col min="40" max="40" width="9.77734375" style="10"/>
    <col min="41" max="41" width="2.21875" style="10" bestFit="1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259"/>
      <c r="B1" s="260"/>
      <c r="C1" s="268" t="s">
        <v>568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v>7</v>
      </c>
      <c r="AT1" s="194">
        <f>AS1+1</f>
        <v>8</v>
      </c>
      <c r="AU1" s="194">
        <f t="shared" ref="AU1:BE1" si="0">AT1+1</f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  <c r="BF1" s="194"/>
    </row>
    <row r="2" spans="1:65" ht="16.5" customHeight="1" thickBot="1">
      <c r="A2" s="259"/>
      <c r="B2" s="260"/>
      <c r="C2" s="269"/>
      <c r="D2" s="270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L2" s="485"/>
      <c r="AM2" s="194" t="s">
        <v>453</v>
      </c>
      <c r="AN2" s="484">
        <f>IF($AN$1='Cover page'!$N$2,0,1)</f>
        <v>0</v>
      </c>
    </row>
    <row r="3" spans="1:65" ht="17.25" thickTop="1" thickBot="1">
      <c r="A3" s="261"/>
      <c r="B3" s="262"/>
      <c r="C3" s="271"/>
      <c r="D3" s="272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40"/>
      <c r="AK3" s="41"/>
      <c r="AL3" s="13"/>
      <c r="AM3" s="194" t="s">
        <v>454</v>
      </c>
      <c r="AN3" s="258"/>
    </row>
    <row r="4" spans="1:65" ht="16.5" thickBot="1">
      <c r="A4" s="209"/>
      <c r="B4" s="263"/>
      <c r="C4" s="199" t="str">
        <f>'Cover page'!E13</f>
        <v>Member State: Hungary</v>
      </c>
      <c r="D4" s="559" t="s">
        <v>2</v>
      </c>
      <c r="E4" s="560"/>
      <c r="F4" s="560"/>
      <c r="G4" s="560"/>
      <c r="H4" s="560"/>
      <c r="I4" s="560"/>
      <c r="J4" s="560"/>
      <c r="K4" s="560"/>
      <c r="L4" s="560"/>
      <c r="M4" s="560"/>
      <c r="N4" s="560"/>
      <c r="O4" s="560"/>
      <c r="P4" s="560"/>
      <c r="Q4" s="560"/>
      <c r="R4" s="560"/>
      <c r="S4" s="560"/>
      <c r="T4" s="560"/>
      <c r="U4" s="560"/>
      <c r="V4" s="560"/>
      <c r="W4" s="560"/>
      <c r="X4" s="560"/>
      <c r="Y4" s="560"/>
      <c r="Z4" s="560"/>
      <c r="AA4" s="560"/>
      <c r="AB4" s="560"/>
      <c r="AC4" s="560"/>
      <c r="AD4" s="560"/>
      <c r="AE4" s="560"/>
      <c r="AF4" s="560"/>
      <c r="AG4" s="560"/>
      <c r="AH4" s="560"/>
      <c r="AI4" s="561"/>
      <c r="AJ4" s="42"/>
      <c r="AK4" s="44"/>
      <c r="AM4" s="194" t="s">
        <v>455</v>
      </c>
      <c r="AN4" s="258"/>
      <c r="AP4" s="13"/>
    </row>
    <row r="5" spans="1:65" ht="15.75">
      <c r="A5" s="209"/>
      <c r="B5" s="210" t="s">
        <v>483</v>
      </c>
      <c r="C5" s="22" t="s">
        <v>68</v>
      </c>
      <c r="D5" s="274">
        <f>'Table 1'!E5</f>
        <v>1995</v>
      </c>
      <c r="E5" s="274">
        <f>IF(VLOOKUP('Cover page'!$F$15,'Cover page'!$BD$1:$BF$15,3,FALSE)&lt;D121+1,"",D121+1)</f>
        <v>1996</v>
      </c>
      <c r="F5" s="274">
        <f>IF(VLOOKUP('Cover page'!$F$15,'Cover page'!$BD$1:$BF$15,3,FALSE)&lt;E121+1,"",E121+1)</f>
        <v>1997</v>
      </c>
      <c r="G5" s="274">
        <f>IF(VLOOKUP('Cover page'!$F$15,'Cover page'!$BD$1:$BF$15,3,FALSE)&lt;F121+1,"",F121+1)</f>
        <v>1998</v>
      </c>
      <c r="H5" s="274">
        <f>IF(VLOOKUP('Cover page'!$F$15,'Cover page'!$BD$1:$BF$15,3,FALSE)&lt;G121+1,"",G121+1)</f>
        <v>1999</v>
      </c>
      <c r="I5" s="274">
        <f>IF(VLOOKUP('Cover page'!$F$15,'Cover page'!$BD$1:$BF$15,3,FALSE)&lt;H121+1,"",H121+1)</f>
        <v>2000</v>
      </c>
      <c r="J5" s="274">
        <f>IF(VLOOKUP('Cover page'!$F$15,'Cover page'!$BD$1:$BF$15,3,FALSE)&lt;I121+1,"",I121+1)</f>
        <v>2001</v>
      </c>
      <c r="K5" s="274">
        <f>IF(VLOOKUP('Cover page'!$F$15,'Cover page'!$BD$1:$BF$15,3,FALSE)&lt;J121+1,"",J121+1)</f>
        <v>2002</v>
      </c>
      <c r="L5" s="274">
        <f>IF(VLOOKUP('Cover page'!$F$15,'Cover page'!$BD$1:$BF$15,3,FALSE)&lt;K121+1,"",K121+1)</f>
        <v>2003</v>
      </c>
      <c r="M5" s="274">
        <f>IF(VLOOKUP('Cover page'!$F$15,'Cover page'!$BD$1:$BF$15,3,FALSE)&lt;L121+1,"",L121+1)</f>
        <v>2004</v>
      </c>
      <c r="N5" s="274">
        <f>IF(VLOOKUP('Cover page'!$F$15,'Cover page'!$BD$1:$BF$15,3,FALSE)&lt;M121+1,"",M121+1)</f>
        <v>2005</v>
      </c>
      <c r="O5" s="274">
        <f>IF(VLOOKUP('Cover page'!$F$15,'Cover page'!$BD$1:$BF$15,3,FALSE)&lt;N121+1,"",N121+1)</f>
        <v>2006</v>
      </c>
      <c r="P5" s="274">
        <f>IF(VLOOKUP('Cover page'!$F$15,'Cover page'!$BD$1:$BF$15,3,FALSE)&lt;O121+1,"",O121+1)</f>
        <v>2007</v>
      </c>
      <c r="Q5" s="274">
        <f>IF(VLOOKUP('Cover page'!$F$15,'Cover page'!$BD$1:$BF$15,3,FALSE)&lt;P121+1,"",P121+1)</f>
        <v>2008</v>
      </c>
      <c r="R5" s="274">
        <f>IF(VLOOKUP('Cover page'!$F$15,'Cover page'!$BD$1:$BF$15,3,FALSE)&lt;Q121+1,"",Q121+1)</f>
        <v>2009</v>
      </c>
      <c r="S5" s="274">
        <f>IF(VLOOKUP('Cover page'!$F$15,'Cover page'!$BD$1:$BF$15,3,FALSE)&lt;R121+1,"",R121+1)</f>
        <v>2010</v>
      </c>
      <c r="T5" s="274">
        <f>IF(VLOOKUP('Cover page'!$F$15,'Cover page'!$BD$1:$BF$15,3,FALSE)&lt;S121+1,"",S121+1)</f>
        <v>2011</v>
      </c>
      <c r="U5" s="490">
        <f>IF(VLOOKUP('Cover page'!$F$15,'Cover page'!$BD$1:$BF$15,3,FALSE)&lt;T121+1,"",T121+1)</f>
        <v>2012</v>
      </c>
      <c r="V5" s="490">
        <f>IF(VLOOKUP('Cover page'!$F$15,'Cover page'!$BD$1:$BF$15,3,FALSE)&lt;U121+1,"",U121+1)</f>
        <v>2013</v>
      </c>
      <c r="W5" s="490">
        <f>IF(VLOOKUP('Cover page'!$F$15,'Cover page'!$BD$1:$BF$15,3,FALSE)&lt;V121+1,"",V121+1)</f>
        <v>2014</v>
      </c>
      <c r="X5" s="490">
        <f>IF(VLOOKUP('Cover page'!$F$15,'Cover page'!$BD$1:$BF$15,3,FALSE)&lt;W121+1,"",W121+1)</f>
        <v>2015</v>
      </c>
      <c r="Y5" s="490">
        <f>IF(VLOOKUP('Cover page'!$F$15,'Cover page'!$BD$1:$BF$15,3,FALSE)&lt;X121+1,"",X121+1)</f>
        <v>2016</v>
      </c>
      <c r="Z5" s="490">
        <f>IF(VLOOKUP('Cover page'!$F$15,'Cover page'!$BD$1:$BF$15,3,FALSE)&lt;Y121+1,"",Y121+1)</f>
        <v>2017</v>
      </c>
      <c r="AA5" s="490">
        <f>IF(VLOOKUP('Cover page'!$F$15,'Cover page'!$BD$1:$BF$15,3,FALSE)&lt;Z121+1,"",Z121+1)</f>
        <v>2018</v>
      </c>
      <c r="AB5" s="490">
        <f>IF(VLOOKUP('Cover page'!$F$15,'Cover page'!$BD$1:$BF$15,3,FALSE)&lt;AA121+1,"",AA121+1)</f>
        <v>2019</v>
      </c>
      <c r="AC5" s="490">
        <f>IF(VLOOKUP('Cover page'!$F$15,'Cover page'!$BD$1:$BF$15,3,FALSE)&lt;AB121+1,"",AB121+1)</f>
        <v>2020</v>
      </c>
      <c r="AD5" s="490" t="str">
        <f>IF(VLOOKUP('Cover page'!$F$15,'Cover page'!$BD$1:$BF$15,3,FALSE)&lt;AC121+1,"",AC121+1)</f>
        <v/>
      </c>
      <c r="AE5" s="490" t="str">
        <f>IF(VLOOKUP('Cover page'!$F$15,'Cover page'!$BD$1:$BF$15,3,FALSE)&lt;AD121+1,"",AD121+1)</f>
        <v/>
      </c>
      <c r="AF5" s="490" t="str">
        <f>IF(VLOOKUP('Cover page'!$F$15,'Cover page'!$BD$1:$BF$15,3,FALSE)&lt;AE121+1,"",AE121+1)</f>
        <v/>
      </c>
      <c r="AG5" s="490" t="str">
        <f>IF(VLOOKUP('Cover page'!$F$15,'Cover page'!$BD$1:$BF$15,3,FALSE)&lt;AF121+1,"",AF121+1)</f>
        <v/>
      </c>
      <c r="AH5" s="490" t="str">
        <f>IF(VLOOKUP('Cover page'!$F$15,'Cover page'!$BD$1:$BF$15,3,FALSE)&lt;AG121+1,"",AG121+1)</f>
        <v/>
      </c>
      <c r="AI5" s="490" t="str">
        <f>IF(VLOOKUP('Cover page'!$F$15,'Cover page'!$BD$1:$BF$15,3,FALSE)&lt;AH121+1,"",AH121+1)</f>
        <v/>
      </c>
      <c r="AJ5" s="45"/>
      <c r="AK5" s="44"/>
      <c r="AP5" s="13"/>
    </row>
    <row r="6" spans="1:65" ht="15.75">
      <c r="A6" s="209"/>
      <c r="B6" s="263"/>
      <c r="C6" s="213" t="str">
        <f>'Cover page'!E14</f>
        <v>Date: 10/10/2025</v>
      </c>
      <c r="D6" s="275"/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6"/>
      <c r="V6" s="276"/>
      <c r="W6" s="276"/>
      <c r="X6" s="276"/>
      <c r="Y6" s="276"/>
      <c r="Z6" s="276"/>
      <c r="AA6" s="276"/>
      <c r="AB6" s="276"/>
      <c r="AC6" s="276"/>
      <c r="AD6" s="276"/>
      <c r="AE6" s="276"/>
      <c r="AF6" s="276"/>
      <c r="AG6" s="276"/>
      <c r="AH6" s="276"/>
      <c r="AI6" s="276"/>
      <c r="AJ6" s="47"/>
      <c r="AK6" s="44"/>
      <c r="AP6" s="13"/>
    </row>
    <row r="7" spans="1:65" ht="10.5" customHeight="1" thickBot="1">
      <c r="A7" s="209"/>
      <c r="B7" s="264"/>
      <c r="C7" s="267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491"/>
      <c r="V7" s="491"/>
      <c r="W7" s="491"/>
      <c r="X7" s="491"/>
      <c r="Y7" s="491"/>
      <c r="Z7" s="491"/>
      <c r="AA7" s="491"/>
      <c r="AB7" s="491"/>
      <c r="AC7" s="491"/>
      <c r="AD7" s="491"/>
      <c r="AE7" s="491"/>
      <c r="AF7" s="491"/>
      <c r="AG7" s="491"/>
      <c r="AH7" s="491"/>
      <c r="AI7" s="491"/>
      <c r="AJ7" s="33"/>
      <c r="AK7" s="44"/>
      <c r="AP7" s="13"/>
    </row>
    <row r="8" spans="1:65" ht="17.25" thickTop="1" thickBot="1">
      <c r="A8" s="265" t="s">
        <v>195</v>
      </c>
      <c r="B8" s="388" t="s">
        <v>676</v>
      </c>
      <c r="C8" s="281" t="s">
        <v>65</v>
      </c>
      <c r="D8" s="498">
        <v>-133890</v>
      </c>
      <c r="E8" s="499">
        <v>77085</v>
      </c>
      <c r="F8" s="499">
        <v>-177617</v>
      </c>
      <c r="G8" s="499">
        <v>-540191</v>
      </c>
      <c r="H8" s="499">
        <v>-328319</v>
      </c>
      <c r="I8" s="499">
        <v>-367790</v>
      </c>
      <c r="J8" s="499">
        <v>-402941</v>
      </c>
      <c r="K8" s="499">
        <v>-1469610</v>
      </c>
      <c r="L8" s="499">
        <v>-732419</v>
      </c>
      <c r="M8" s="499">
        <v>-904520</v>
      </c>
      <c r="N8" s="499">
        <v>-547801</v>
      </c>
      <c r="O8" s="499">
        <v>-1961632</v>
      </c>
      <c r="P8" s="499">
        <v>-1398117</v>
      </c>
      <c r="Q8" s="499">
        <v>-869962</v>
      </c>
      <c r="R8" s="499">
        <v>-743718</v>
      </c>
      <c r="S8" s="499">
        <v>-794088</v>
      </c>
      <c r="T8" s="499">
        <v>-1657935</v>
      </c>
      <c r="U8" s="500">
        <v>-481082</v>
      </c>
      <c r="V8" s="500">
        <v>-933577</v>
      </c>
      <c r="W8" s="500">
        <v>-810966.5</v>
      </c>
      <c r="X8" s="500">
        <v>-1211646.8999999999</v>
      </c>
      <c r="Y8" s="500">
        <v>-748070.9</v>
      </c>
      <c r="Z8" s="500">
        <v>-1690325.0000000009</v>
      </c>
      <c r="AA8" s="500">
        <v>-1367743</v>
      </c>
      <c r="AB8" s="500">
        <v>-893004</v>
      </c>
      <c r="AC8" s="500">
        <v>-4669259.2</v>
      </c>
      <c r="AD8" s="500"/>
      <c r="AE8" s="500"/>
      <c r="AF8" s="500"/>
      <c r="AG8" s="500"/>
      <c r="AH8" s="500"/>
      <c r="AI8" s="500"/>
      <c r="AJ8" s="1"/>
      <c r="AK8" s="49"/>
      <c r="AP8" s="13"/>
      <c r="BM8" s="258" t="str">
        <f>CountryCode &amp; ".T2.WB.S1311.MNAC." &amp; RefVintage</f>
        <v>HU.T2.WB.S1311.MNAC.S.2025</v>
      </c>
    </row>
    <row r="9" spans="1:65" ht="16.5" thickTop="1">
      <c r="A9" s="265"/>
      <c r="B9" s="388"/>
      <c r="C9" s="282" t="s">
        <v>80</v>
      </c>
      <c r="D9" s="118" t="s">
        <v>452</v>
      </c>
      <c r="E9" s="118" t="s">
        <v>452</v>
      </c>
      <c r="F9" s="118" t="s">
        <v>452</v>
      </c>
      <c r="G9" s="118" t="s">
        <v>452</v>
      </c>
      <c r="H9" s="118" t="s">
        <v>452</v>
      </c>
      <c r="I9" s="118" t="s">
        <v>452</v>
      </c>
      <c r="J9" s="118" t="s">
        <v>452</v>
      </c>
      <c r="K9" s="118" t="s">
        <v>452</v>
      </c>
      <c r="L9" s="118" t="s">
        <v>452</v>
      </c>
      <c r="M9" s="118" t="s">
        <v>452</v>
      </c>
      <c r="N9" s="118" t="s">
        <v>452</v>
      </c>
      <c r="O9" s="118" t="s">
        <v>452</v>
      </c>
      <c r="P9" s="118" t="s">
        <v>452</v>
      </c>
      <c r="Q9" s="118" t="s">
        <v>452</v>
      </c>
      <c r="R9" s="118" t="s">
        <v>452</v>
      </c>
      <c r="S9" s="118" t="s">
        <v>452</v>
      </c>
      <c r="T9" s="118" t="s">
        <v>452</v>
      </c>
      <c r="U9" s="118" t="s">
        <v>452</v>
      </c>
      <c r="V9" s="118" t="s">
        <v>452</v>
      </c>
      <c r="W9" s="118" t="s">
        <v>452</v>
      </c>
      <c r="X9" s="118" t="s">
        <v>452</v>
      </c>
      <c r="Y9" s="118" t="s">
        <v>452</v>
      </c>
      <c r="Z9" s="118" t="s">
        <v>452</v>
      </c>
      <c r="AA9" s="118" t="s">
        <v>452</v>
      </c>
      <c r="AB9" s="118" t="s">
        <v>452</v>
      </c>
      <c r="AC9" s="118" t="s">
        <v>452</v>
      </c>
      <c r="AD9" s="118" t="s">
        <v>4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2"/>
      <c r="AK9" s="50"/>
      <c r="AP9" s="13"/>
    </row>
    <row r="10" spans="1:65" ht="11.25" customHeight="1">
      <c r="A10" s="265"/>
      <c r="B10" s="388"/>
      <c r="C10" s="136"/>
      <c r="D10" s="469">
        <f t="shared" ref="D10:Q10" si="1">IFERROR(VLOOKUP(D9,StatusTable,2,FALSE), -1)</f>
        <v>10</v>
      </c>
      <c r="E10" s="470">
        <f t="shared" si="1"/>
        <v>10</v>
      </c>
      <c r="F10" s="470">
        <f t="shared" si="1"/>
        <v>10</v>
      </c>
      <c r="G10" s="470">
        <f t="shared" si="1"/>
        <v>10</v>
      </c>
      <c r="H10" s="470">
        <f t="shared" si="1"/>
        <v>10</v>
      </c>
      <c r="I10" s="470">
        <f t="shared" si="1"/>
        <v>10</v>
      </c>
      <c r="J10" s="470">
        <f t="shared" si="1"/>
        <v>10</v>
      </c>
      <c r="K10" s="470">
        <f t="shared" si="1"/>
        <v>10</v>
      </c>
      <c r="L10" s="470">
        <f t="shared" si="1"/>
        <v>10</v>
      </c>
      <c r="M10" s="470">
        <f t="shared" si="1"/>
        <v>10</v>
      </c>
      <c r="N10" s="470">
        <f t="shared" si="1"/>
        <v>10</v>
      </c>
      <c r="O10" s="470">
        <f t="shared" si="1"/>
        <v>10</v>
      </c>
      <c r="P10" s="470">
        <f t="shared" si="1"/>
        <v>10</v>
      </c>
      <c r="Q10" s="470">
        <f t="shared" si="1"/>
        <v>10</v>
      </c>
      <c r="R10" s="470">
        <f t="shared" ref="R10" si="2">IFERROR(VLOOKUP(R9,StatusTable,2,FALSE), -1)</f>
        <v>10</v>
      </c>
      <c r="S10" s="470">
        <f t="shared" ref="S10:AC10" si="3">IFERROR(VLOOKUP(S9,StatusTable,2,FALSE), -1)</f>
        <v>10</v>
      </c>
      <c r="T10" s="470">
        <f t="shared" si="3"/>
        <v>10</v>
      </c>
      <c r="U10" s="470">
        <f t="shared" si="3"/>
        <v>10</v>
      </c>
      <c r="V10" s="470">
        <f t="shared" si="3"/>
        <v>10</v>
      </c>
      <c r="W10" s="470">
        <f t="shared" si="3"/>
        <v>10</v>
      </c>
      <c r="X10" s="470">
        <f t="shared" si="3"/>
        <v>10</v>
      </c>
      <c r="Y10" s="470">
        <f t="shared" si="3"/>
        <v>10</v>
      </c>
      <c r="Z10" s="470">
        <f t="shared" si="3"/>
        <v>10</v>
      </c>
      <c r="AA10" s="470">
        <f t="shared" si="3"/>
        <v>10</v>
      </c>
      <c r="AB10" s="470">
        <f t="shared" si="3"/>
        <v>10</v>
      </c>
      <c r="AC10" s="470">
        <f t="shared" si="3"/>
        <v>10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".T2.WB_STATUS.S1311.MNAC." &amp; RefVintage</f>
        <v>HU.T2.WB_STATUS.S1311.MNAC.S.2025</v>
      </c>
    </row>
    <row r="11" spans="1:65" ht="15.75">
      <c r="A11" s="265" t="s">
        <v>196</v>
      </c>
      <c r="B11" s="388" t="s">
        <v>677</v>
      </c>
      <c r="C11" s="283" t="s">
        <v>89</v>
      </c>
      <c r="D11" s="501">
        <v>-154251</v>
      </c>
      <c r="E11" s="501">
        <v>-208943</v>
      </c>
      <c r="F11" s="501">
        <v>-159567</v>
      </c>
      <c r="G11" s="501">
        <v>-19064</v>
      </c>
      <c r="H11" s="501">
        <v>-52376</v>
      </c>
      <c r="I11" s="501">
        <v>-83484</v>
      </c>
      <c r="J11" s="501">
        <v>-29945</v>
      </c>
      <c r="K11" s="501">
        <v>69117</v>
      </c>
      <c r="L11" s="501">
        <v>-22114</v>
      </c>
      <c r="M11" s="501">
        <v>4388</v>
      </c>
      <c r="N11" s="501">
        <v>-378922</v>
      </c>
      <c r="O11" s="501">
        <v>-1273</v>
      </c>
      <c r="P11" s="501">
        <v>68556</v>
      </c>
      <c r="Q11" s="501">
        <v>3560</v>
      </c>
      <c r="R11" s="501">
        <v>-12043</v>
      </c>
      <c r="S11" s="501">
        <v>-100501</v>
      </c>
      <c r="T11" s="501">
        <v>539417</v>
      </c>
      <c r="U11" s="501">
        <v>-35950</v>
      </c>
      <c r="V11" s="501">
        <v>-51908</v>
      </c>
      <c r="W11" s="501">
        <v>88489.902798999974</v>
      </c>
      <c r="X11" s="501">
        <v>-164043.87906400001</v>
      </c>
      <c r="Y11" s="501">
        <v>-53167.966140999997</v>
      </c>
      <c r="Z11" s="501">
        <v>-108500.66901400001</v>
      </c>
      <c r="AA11" s="501">
        <v>10869</v>
      </c>
      <c r="AB11" s="501">
        <v>140394.90000000002</v>
      </c>
      <c r="AC11" s="501">
        <v>445943.40828899998</v>
      </c>
      <c r="AD11" s="501"/>
      <c r="AE11" s="501"/>
      <c r="AF11" s="501"/>
      <c r="AG11" s="501"/>
      <c r="AH11" s="501"/>
      <c r="AI11" s="501"/>
      <c r="AJ11" s="100"/>
      <c r="AK11" s="50"/>
      <c r="AP11" s="13"/>
      <c r="BM11" s="258" t="str">
        <f>CountryCode &amp; ".T2.FT.S1311.MNAC." &amp; RefVintage</f>
        <v>HU.T2.FT.S1311.MNAC.S.2025</v>
      </c>
    </row>
    <row r="12" spans="1:65" ht="15.75">
      <c r="A12" s="265" t="s">
        <v>197</v>
      </c>
      <c r="B12" s="388" t="s">
        <v>678</v>
      </c>
      <c r="C12" s="284" t="s">
        <v>30</v>
      </c>
      <c r="D12" s="501">
        <v>36787</v>
      </c>
      <c r="E12" s="501">
        <v>12548</v>
      </c>
      <c r="F12" s="501">
        <v>23521</v>
      </c>
      <c r="G12" s="501">
        <v>9239</v>
      </c>
      <c r="H12" s="501">
        <v>13798</v>
      </c>
      <c r="I12" s="501">
        <v>16794</v>
      </c>
      <c r="J12" s="501">
        <v>20492</v>
      </c>
      <c r="K12" s="501">
        <v>12484</v>
      </c>
      <c r="L12" s="501">
        <v>17933</v>
      </c>
      <c r="M12" s="501">
        <v>20941</v>
      </c>
      <c r="N12" s="501">
        <v>30360</v>
      </c>
      <c r="O12" s="501">
        <v>15022</v>
      </c>
      <c r="P12" s="501">
        <v>19422</v>
      </c>
      <c r="Q12" s="501">
        <v>20182</v>
      </c>
      <c r="R12" s="501">
        <v>21344</v>
      </c>
      <c r="S12" s="501">
        <v>19188</v>
      </c>
      <c r="T12" s="501">
        <v>25445</v>
      </c>
      <c r="U12" s="501">
        <v>4653</v>
      </c>
      <c r="V12" s="501">
        <v>19911</v>
      </c>
      <c r="W12" s="501">
        <v>10141</v>
      </c>
      <c r="X12" s="501">
        <v>20489.828000000001</v>
      </c>
      <c r="Y12" s="501">
        <v>43434.789104000003</v>
      </c>
      <c r="Z12" s="501">
        <v>139585.24151299999</v>
      </c>
      <c r="AA12" s="501">
        <v>102789</v>
      </c>
      <c r="AB12" s="501">
        <v>151626</v>
      </c>
      <c r="AC12" s="501">
        <v>238631</v>
      </c>
      <c r="AD12" s="501"/>
      <c r="AE12" s="501"/>
      <c r="AF12" s="501"/>
      <c r="AG12" s="501"/>
      <c r="AH12" s="501"/>
      <c r="AI12" s="501"/>
      <c r="AJ12" s="100"/>
      <c r="AK12" s="50"/>
      <c r="AP12" s="13"/>
      <c r="BM12" s="258" t="str">
        <f>CountryCode &amp; ".T2.F4ACQ.S1311.MNAC." &amp; RefVintage</f>
        <v>HU.T2.F4ACQ.S1311.MNAC.S.2025</v>
      </c>
    </row>
    <row r="13" spans="1:65" ht="15.75">
      <c r="A13" s="265" t="s">
        <v>198</v>
      </c>
      <c r="B13" s="388" t="s">
        <v>679</v>
      </c>
      <c r="C13" s="285" t="s">
        <v>31</v>
      </c>
      <c r="D13" s="501">
        <v>-46402</v>
      </c>
      <c r="E13" s="501">
        <v>-52602</v>
      </c>
      <c r="F13" s="501">
        <v>-67157</v>
      </c>
      <c r="G13" s="501">
        <v>-52128</v>
      </c>
      <c r="H13" s="501">
        <v>-34996</v>
      </c>
      <c r="I13" s="501">
        <v>-83437</v>
      </c>
      <c r="J13" s="501">
        <v>-26473</v>
      </c>
      <c r="K13" s="501">
        <v>-25090</v>
      </c>
      <c r="L13" s="501">
        <v>-43719</v>
      </c>
      <c r="M13" s="501">
        <v>-30346</v>
      </c>
      <c r="N13" s="501">
        <v>-18715</v>
      </c>
      <c r="O13" s="501">
        <v>-19872</v>
      </c>
      <c r="P13" s="501">
        <v>-10609</v>
      </c>
      <c r="Q13" s="501">
        <v>-16033</v>
      </c>
      <c r="R13" s="501">
        <v>-6746</v>
      </c>
      <c r="S13" s="501">
        <v>-9128</v>
      </c>
      <c r="T13" s="501">
        <v>-8911</v>
      </c>
      <c r="U13" s="501">
        <v>-6214</v>
      </c>
      <c r="V13" s="501">
        <v>-12677</v>
      </c>
      <c r="W13" s="501">
        <v>-17098.186999999998</v>
      </c>
      <c r="X13" s="501">
        <v>-10714.539999999999</v>
      </c>
      <c r="Y13" s="501">
        <v>-10473.956533999999</v>
      </c>
      <c r="Z13" s="501">
        <v>-13248.508934999998</v>
      </c>
      <c r="AA13" s="501">
        <v>-13951</v>
      </c>
      <c r="AB13" s="501">
        <v>-25128</v>
      </c>
      <c r="AC13" s="501">
        <v>-43791</v>
      </c>
      <c r="AD13" s="501"/>
      <c r="AE13" s="501"/>
      <c r="AF13" s="501"/>
      <c r="AG13" s="501"/>
      <c r="AH13" s="501"/>
      <c r="AI13" s="501"/>
      <c r="AJ13" s="100"/>
      <c r="AK13" s="50"/>
      <c r="AP13" s="13"/>
      <c r="BM13" s="258" t="str">
        <f>CountryCode &amp; ".T2.F4DIS.S1311.MNAC." &amp; RefVintage</f>
        <v>HU.T2.F4DIS.S1311.MNAC.S.2025</v>
      </c>
    </row>
    <row r="14" spans="1:65" ht="15.75">
      <c r="A14" s="265" t="s">
        <v>199</v>
      </c>
      <c r="B14" s="388" t="s">
        <v>680</v>
      </c>
      <c r="C14" s="285" t="s">
        <v>32</v>
      </c>
      <c r="D14" s="501">
        <v>13360</v>
      </c>
      <c r="E14" s="501">
        <v>62191</v>
      </c>
      <c r="F14" s="501">
        <v>25728</v>
      </c>
      <c r="G14" s="501">
        <v>49248</v>
      </c>
      <c r="H14" s="501">
        <v>12252</v>
      </c>
      <c r="I14" s="501">
        <v>7614</v>
      </c>
      <c r="J14" s="501">
        <v>10996</v>
      </c>
      <c r="K14" s="501">
        <v>107849</v>
      </c>
      <c r="L14" s="501">
        <v>5247</v>
      </c>
      <c r="M14" s="501">
        <v>8496</v>
      </c>
      <c r="N14" s="501">
        <v>8056</v>
      </c>
      <c r="O14" s="501">
        <v>17264</v>
      </c>
      <c r="P14" s="501">
        <v>25067</v>
      </c>
      <c r="Q14" s="501">
        <v>21561</v>
      </c>
      <c r="R14" s="501">
        <v>38618</v>
      </c>
      <c r="S14" s="501">
        <v>1437</v>
      </c>
      <c r="T14" s="501">
        <v>557577</v>
      </c>
      <c r="U14" s="501">
        <v>9519</v>
      </c>
      <c r="V14" s="501">
        <v>113652</v>
      </c>
      <c r="W14" s="501">
        <v>179623.462</v>
      </c>
      <c r="X14" s="501">
        <v>18764.375</v>
      </c>
      <c r="Y14" s="501">
        <v>52131.457461999998</v>
      </c>
      <c r="Z14" s="501">
        <v>41849.862690999995</v>
      </c>
      <c r="AA14" s="501">
        <v>16236</v>
      </c>
      <c r="AB14" s="501">
        <v>155076.9</v>
      </c>
      <c r="AC14" s="501">
        <v>345469</v>
      </c>
      <c r="AD14" s="501"/>
      <c r="AE14" s="501"/>
      <c r="AF14" s="501"/>
      <c r="AG14" s="501"/>
      <c r="AH14" s="501"/>
      <c r="AI14" s="501"/>
      <c r="AJ14" s="100"/>
      <c r="AK14" s="50"/>
      <c r="AP14" s="13"/>
      <c r="BM14" s="258" t="str">
        <f>CountryCode &amp; ".T2.F5ACQ.S1311.MNAC." &amp; RefVintage</f>
        <v>HU.T2.F5ACQ.S1311.MNAC.S.2025</v>
      </c>
    </row>
    <row r="15" spans="1:65" ht="15.75">
      <c r="A15" s="265" t="s">
        <v>200</v>
      </c>
      <c r="B15" s="388" t="s">
        <v>681</v>
      </c>
      <c r="C15" s="286" t="s">
        <v>33</v>
      </c>
      <c r="D15" s="501">
        <v>-150014</v>
      </c>
      <c r="E15" s="501">
        <v>-228527</v>
      </c>
      <c r="F15" s="501">
        <v>-173248</v>
      </c>
      <c r="G15" s="501">
        <v>-67645</v>
      </c>
      <c r="H15" s="501">
        <v>-73727</v>
      </c>
      <c r="I15" s="501">
        <v>-21055</v>
      </c>
      <c r="J15" s="501">
        <v>-29736</v>
      </c>
      <c r="K15" s="501">
        <v>-23523</v>
      </c>
      <c r="L15" s="501">
        <v>-580</v>
      </c>
      <c r="M15" s="501">
        <v>-223</v>
      </c>
      <c r="N15" s="501">
        <v>-401919</v>
      </c>
      <c r="O15" s="501">
        <v>-2258</v>
      </c>
      <c r="P15" s="501">
        <v>-7921</v>
      </c>
      <c r="Q15" s="501">
        <v>-30740</v>
      </c>
      <c r="R15" s="501">
        <v>-16270</v>
      </c>
      <c r="S15" s="501">
        <v>-1930</v>
      </c>
      <c r="T15" s="501">
        <v>-1195</v>
      </c>
      <c r="U15" s="501">
        <v>-76</v>
      </c>
      <c r="V15" s="501">
        <v>-25846</v>
      </c>
      <c r="W15" s="501">
        <v>-97.713000000003376</v>
      </c>
      <c r="X15" s="501">
        <v>-91628.894</v>
      </c>
      <c r="Y15" s="501">
        <v>-7467.3348509999996</v>
      </c>
      <c r="Z15" s="501">
        <v>-147.881362</v>
      </c>
      <c r="AA15" s="501">
        <v>-4598</v>
      </c>
      <c r="AB15" s="501">
        <v>-19813</v>
      </c>
      <c r="AC15" s="501">
        <v>-2721</v>
      </c>
      <c r="AD15" s="501"/>
      <c r="AE15" s="501"/>
      <c r="AF15" s="501"/>
      <c r="AG15" s="501"/>
      <c r="AH15" s="501"/>
      <c r="AI15" s="501"/>
      <c r="AJ15" s="100"/>
      <c r="AK15" s="50"/>
      <c r="AP15" s="13"/>
      <c r="BM15" s="258" t="str">
        <f>CountryCode &amp; ".T2.F5DIS.S1311.MNAC." &amp; RefVintage</f>
        <v>HU.T2.F5DIS.S1311.MNAC.S.2025</v>
      </c>
    </row>
    <row r="16" spans="1:65" ht="15.75">
      <c r="A16" s="265" t="s">
        <v>201</v>
      </c>
      <c r="B16" s="388" t="s">
        <v>682</v>
      </c>
      <c r="C16" s="193" t="s">
        <v>34</v>
      </c>
      <c r="D16" s="501">
        <v>-7982</v>
      </c>
      <c r="E16" s="501">
        <v>-2553</v>
      </c>
      <c r="F16" s="501">
        <v>31589</v>
      </c>
      <c r="G16" s="501">
        <v>42222</v>
      </c>
      <c r="H16" s="501">
        <v>30297</v>
      </c>
      <c r="I16" s="501">
        <v>-3400</v>
      </c>
      <c r="J16" s="501">
        <v>-5224</v>
      </c>
      <c r="K16" s="501">
        <v>-2603</v>
      </c>
      <c r="L16" s="501">
        <v>-995</v>
      </c>
      <c r="M16" s="501">
        <v>5520</v>
      </c>
      <c r="N16" s="501">
        <v>3296</v>
      </c>
      <c r="O16" s="501">
        <v>-11429</v>
      </c>
      <c r="P16" s="501">
        <v>42597</v>
      </c>
      <c r="Q16" s="501">
        <v>8590</v>
      </c>
      <c r="R16" s="501">
        <v>-48989</v>
      </c>
      <c r="S16" s="501">
        <v>-110068</v>
      </c>
      <c r="T16" s="501">
        <v>-33499</v>
      </c>
      <c r="U16" s="501">
        <v>-43832</v>
      </c>
      <c r="V16" s="501">
        <v>-146948</v>
      </c>
      <c r="W16" s="501">
        <v>-84078.659201000002</v>
      </c>
      <c r="X16" s="501">
        <v>-100954.64806400001</v>
      </c>
      <c r="Y16" s="501">
        <v>-130792.92132199999</v>
      </c>
      <c r="Z16" s="501">
        <v>-276539.38292100001</v>
      </c>
      <c r="AA16" s="501">
        <v>-89607</v>
      </c>
      <c r="AB16" s="501">
        <v>-121367</v>
      </c>
      <c r="AC16" s="501">
        <v>-91644.591711000001</v>
      </c>
      <c r="AD16" s="501"/>
      <c r="AE16" s="501"/>
      <c r="AF16" s="501"/>
      <c r="AG16" s="501"/>
      <c r="AH16" s="501"/>
      <c r="AI16" s="501"/>
      <c r="AJ16" s="100"/>
      <c r="AK16" s="50"/>
      <c r="AP16" s="13"/>
      <c r="BM16" s="258" t="str">
        <f>CountryCode &amp; ".T2.OFT.S1311.MNAC." &amp; RefVintage</f>
        <v>HU.T2.OFT.S1311.MNAC.S.2025</v>
      </c>
    </row>
    <row r="17" spans="1:65" ht="16.5" thickBot="1">
      <c r="A17" s="265" t="s">
        <v>202</v>
      </c>
      <c r="B17" s="388" t="s">
        <v>683</v>
      </c>
      <c r="C17" s="192" t="s">
        <v>511</v>
      </c>
      <c r="D17" s="501" t="s">
        <v>1054</v>
      </c>
      <c r="E17" s="501" t="s">
        <v>1054</v>
      </c>
      <c r="F17" s="501" t="s">
        <v>1054</v>
      </c>
      <c r="G17" s="501" t="s">
        <v>1054</v>
      </c>
      <c r="H17" s="501" t="s">
        <v>1054</v>
      </c>
      <c r="I17" s="501" t="s">
        <v>1054</v>
      </c>
      <c r="J17" s="501" t="s">
        <v>1054</v>
      </c>
      <c r="K17" s="501" t="s">
        <v>1054</v>
      </c>
      <c r="L17" s="501" t="s">
        <v>1054</v>
      </c>
      <c r="M17" s="501" t="s">
        <v>1054</v>
      </c>
      <c r="N17" s="501" t="s">
        <v>1054</v>
      </c>
      <c r="O17" s="501" t="s">
        <v>1054</v>
      </c>
      <c r="P17" s="501" t="s">
        <v>1054</v>
      </c>
      <c r="Q17" s="501">
        <v>0</v>
      </c>
      <c r="R17" s="501">
        <v>0</v>
      </c>
      <c r="S17" s="501">
        <v>0</v>
      </c>
      <c r="T17" s="501">
        <v>0</v>
      </c>
      <c r="U17" s="501">
        <v>0</v>
      </c>
      <c r="V17" s="501">
        <v>0</v>
      </c>
      <c r="W17" s="501" t="s">
        <v>1054</v>
      </c>
      <c r="X17" s="501" t="s">
        <v>1054</v>
      </c>
      <c r="Y17" s="501" t="s">
        <v>1054</v>
      </c>
      <c r="Z17" s="501" t="s">
        <v>1054</v>
      </c>
      <c r="AA17" s="501" t="s">
        <v>1054</v>
      </c>
      <c r="AB17" s="501" t="s">
        <v>1054</v>
      </c>
      <c r="AC17" s="501" t="s">
        <v>1054</v>
      </c>
      <c r="AD17" s="501"/>
      <c r="AE17" s="501"/>
      <c r="AF17" s="501"/>
      <c r="AG17" s="501"/>
      <c r="AH17" s="501"/>
      <c r="AI17" s="501"/>
      <c r="AJ17" s="100"/>
      <c r="AK17" s="50"/>
      <c r="AP17" s="13"/>
      <c r="BM17" s="258" t="str">
        <f>CountryCode &amp; ".T2.OFTDL.S1311.MNAC." &amp; RefVintage</f>
        <v>HU.T2.OFTDL.S1311.MNAC.S.2025</v>
      </c>
    </row>
    <row r="18" spans="1:65" ht="16.5" thickBot="1">
      <c r="A18" s="266" t="s">
        <v>484</v>
      </c>
      <c r="B18" s="388" t="s">
        <v>684</v>
      </c>
      <c r="C18" s="192" t="s">
        <v>512</v>
      </c>
      <c r="D18" s="501">
        <v>0</v>
      </c>
      <c r="E18" s="501">
        <v>0</v>
      </c>
      <c r="F18" s="501">
        <v>29542</v>
      </c>
      <c r="G18" s="501">
        <v>39740</v>
      </c>
      <c r="H18" s="501">
        <v>31331</v>
      </c>
      <c r="I18" s="501">
        <v>-5976</v>
      </c>
      <c r="J18" s="501">
        <v>-4980</v>
      </c>
      <c r="K18" s="501">
        <v>-2149</v>
      </c>
      <c r="L18" s="501">
        <v>6635</v>
      </c>
      <c r="M18" s="501">
        <v>3700</v>
      </c>
      <c r="N18" s="501">
        <v>-2166</v>
      </c>
      <c r="O18" s="501">
        <v>-12102</v>
      </c>
      <c r="P18" s="501">
        <v>5037</v>
      </c>
      <c r="Q18" s="501">
        <v>10036</v>
      </c>
      <c r="R18" s="501">
        <v>20743</v>
      </c>
      <c r="S18" s="501">
        <v>-20868</v>
      </c>
      <c r="T18" s="501">
        <v>-24526</v>
      </c>
      <c r="U18" s="501">
        <v>-26623</v>
      </c>
      <c r="V18" s="501">
        <v>-53970</v>
      </c>
      <c r="W18" s="501">
        <v>-85748</v>
      </c>
      <c r="X18" s="501">
        <v>-120341</v>
      </c>
      <c r="Y18" s="501">
        <v>-119060</v>
      </c>
      <c r="Z18" s="501">
        <v>-113887</v>
      </c>
      <c r="AA18" s="501">
        <v>-85235</v>
      </c>
      <c r="AB18" s="501">
        <v>-97018</v>
      </c>
      <c r="AC18" s="501">
        <v>-80359</v>
      </c>
      <c r="AD18" s="501"/>
      <c r="AE18" s="501"/>
      <c r="AF18" s="501"/>
      <c r="AG18" s="501"/>
      <c r="AH18" s="501"/>
      <c r="AI18" s="501"/>
      <c r="AJ18" s="100"/>
      <c r="AK18" s="50"/>
      <c r="AP18" s="13"/>
      <c r="BM18" s="258" t="str">
        <f>CountryCode &amp; ".T2.F71K.S1311.MNAC." &amp; RefVintage</f>
        <v>HU.T2.F71K.S1311.MNAC.S.2025</v>
      </c>
    </row>
    <row r="19" spans="1:65" ht="15.75">
      <c r="A19" s="135" t="s">
        <v>203</v>
      </c>
      <c r="B19" s="388" t="s">
        <v>685</v>
      </c>
      <c r="C19" s="109" t="s">
        <v>513</v>
      </c>
      <c r="D19" s="101">
        <v>1848</v>
      </c>
      <c r="E19" s="101">
        <v>262</v>
      </c>
      <c r="F19" s="101">
        <v>-238</v>
      </c>
      <c r="G19" s="101">
        <v>-4</v>
      </c>
      <c r="H19" s="101">
        <v>-400</v>
      </c>
      <c r="I19" s="101">
        <v>1328</v>
      </c>
      <c r="J19" s="101">
        <v>-1661</v>
      </c>
      <c r="K19" s="101">
        <v>-1266</v>
      </c>
      <c r="L19" s="101">
        <v>-8062</v>
      </c>
      <c r="M19" s="101">
        <v>990</v>
      </c>
      <c r="N19" s="101">
        <v>4859</v>
      </c>
      <c r="O19" s="101">
        <v>-4662</v>
      </c>
      <c r="P19" s="101">
        <v>4252</v>
      </c>
      <c r="Q19" s="101">
        <v>-226</v>
      </c>
      <c r="R19" s="101">
        <v>-2432</v>
      </c>
      <c r="S19" s="101">
        <v>-1587</v>
      </c>
      <c r="T19" s="101">
        <v>-428</v>
      </c>
      <c r="U19" s="101">
        <v>-46</v>
      </c>
      <c r="V19" s="101">
        <v>-229</v>
      </c>
      <c r="W19" s="101">
        <v>-40</v>
      </c>
      <c r="X19" s="101">
        <v>-25376.161999999997</v>
      </c>
      <c r="Y19" s="101">
        <v>-7755.2814419999995</v>
      </c>
      <c r="Z19" s="101">
        <v>48833.163814</v>
      </c>
      <c r="AA19" s="101">
        <v>0</v>
      </c>
      <c r="AB19" s="101">
        <v>0</v>
      </c>
      <c r="AC19" s="101">
        <v>0</v>
      </c>
      <c r="AD19" s="101"/>
      <c r="AE19" s="101"/>
      <c r="AF19" s="101"/>
      <c r="AG19" s="101"/>
      <c r="AH19" s="101"/>
      <c r="AI19" s="101"/>
      <c r="AJ19" s="102"/>
      <c r="AK19" s="50"/>
      <c r="AP19" s="13"/>
      <c r="BM19" s="258" t="str">
        <f>CountryCode &amp; ".T2.OFT1.S1311.MNAC." &amp; RefVintage</f>
        <v>HU.T2.OFT1.S1311.MNAC.S.2025</v>
      </c>
    </row>
    <row r="20" spans="1:65" ht="15.75">
      <c r="A20" s="135" t="s">
        <v>204</v>
      </c>
      <c r="B20" s="388" t="s">
        <v>686</v>
      </c>
      <c r="C20" s="109" t="s">
        <v>514</v>
      </c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>
        <v>-1403</v>
      </c>
      <c r="Q20" s="101">
        <v>-5446</v>
      </c>
      <c r="R20" s="101">
        <v>-39847</v>
      </c>
      <c r="S20" s="101">
        <v>4039</v>
      </c>
      <c r="T20" s="101">
        <v>1070</v>
      </c>
      <c r="U20" s="101">
        <v>-5083</v>
      </c>
      <c r="V20" s="101">
        <v>-8277</v>
      </c>
      <c r="W20" s="101">
        <v>-14940</v>
      </c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2"/>
      <c r="AK20" s="50"/>
      <c r="AP20" s="13"/>
      <c r="BM20" s="258" t="str">
        <f>CountryCode &amp; ".T2.OFT2.S1311.MNAC." &amp; RefVintage</f>
        <v>HU.T2.OFT2.S1311.MNAC.S.2025</v>
      </c>
    </row>
    <row r="21" spans="1:65" ht="15.75">
      <c r="A21" s="265"/>
      <c r="B21" s="388"/>
      <c r="C21" s="110"/>
      <c r="D21" s="103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100"/>
      <c r="AK21" s="50"/>
      <c r="AP21" s="13"/>
    </row>
    <row r="22" spans="1:65" ht="15.75">
      <c r="A22" s="265" t="s">
        <v>205</v>
      </c>
      <c r="B22" s="388" t="s">
        <v>687</v>
      </c>
      <c r="C22" s="191" t="s">
        <v>118</v>
      </c>
      <c r="D22" s="501" t="s">
        <v>1052</v>
      </c>
      <c r="E22" s="501" t="s">
        <v>1052</v>
      </c>
      <c r="F22" s="501" t="s">
        <v>1052</v>
      </c>
      <c r="G22" s="501" t="s">
        <v>1052</v>
      </c>
      <c r="H22" s="501" t="s">
        <v>1052</v>
      </c>
      <c r="I22" s="501" t="s">
        <v>1052</v>
      </c>
      <c r="J22" s="501" t="s">
        <v>1052</v>
      </c>
      <c r="K22" s="501" t="s">
        <v>1052</v>
      </c>
      <c r="L22" s="501" t="s">
        <v>1052</v>
      </c>
      <c r="M22" s="501" t="s">
        <v>1052</v>
      </c>
      <c r="N22" s="501" t="s">
        <v>1052</v>
      </c>
      <c r="O22" s="501" t="s">
        <v>1052</v>
      </c>
      <c r="P22" s="501" t="s">
        <v>1052</v>
      </c>
      <c r="Q22" s="501" t="s">
        <v>1052</v>
      </c>
      <c r="R22" s="501" t="s">
        <v>1052</v>
      </c>
      <c r="S22" s="501" t="s">
        <v>1052</v>
      </c>
      <c r="T22" s="501" t="s">
        <v>1052</v>
      </c>
      <c r="U22" s="501" t="s">
        <v>1052</v>
      </c>
      <c r="V22" s="501" t="s">
        <v>1052</v>
      </c>
      <c r="W22" s="501" t="s">
        <v>1052</v>
      </c>
      <c r="X22" s="501" t="s">
        <v>1052</v>
      </c>
      <c r="Y22" s="501" t="s">
        <v>1052</v>
      </c>
      <c r="Z22" s="501" t="s">
        <v>1052</v>
      </c>
      <c r="AA22" s="501" t="s">
        <v>1052</v>
      </c>
      <c r="AB22" s="501" t="s">
        <v>1052</v>
      </c>
      <c r="AC22" s="501" t="s">
        <v>1052</v>
      </c>
      <c r="AD22" s="501"/>
      <c r="AE22" s="501"/>
      <c r="AF22" s="501"/>
      <c r="AG22" s="501"/>
      <c r="AH22" s="501"/>
      <c r="AI22" s="501"/>
      <c r="AJ22" s="100"/>
      <c r="AK22" s="50"/>
      <c r="AP22" s="13"/>
      <c r="BM22" s="258" t="str">
        <f>CountryCode &amp; ".T2.ONFT.S1311.MNAC." &amp; RefVintage</f>
        <v>HU.T2.ONFT.S1311.MNAC.S.2025</v>
      </c>
    </row>
    <row r="23" spans="1:65" ht="15.75">
      <c r="A23" s="135" t="s">
        <v>206</v>
      </c>
      <c r="B23" s="388" t="s">
        <v>688</v>
      </c>
      <c r="C23" s="109" t="s">
        <v>69</v>
      </c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2"/>
      <c r="AK23" s="50"/>
      <c r="AP23" s="13"/>
      <c r="BM23" s="258" t="str">
        <f>CountryCode &amp; ".T2.ONFT1.S1311.MNAC." &amp; RefVintage</f>
        <v>HU.T2.ONFT1.S1311.MNAC.S.2025</v>
      </c>
    </row>
    <row r="24" spans="1:65" ht="15.75">
      <c r="A24" s="135" t="s">
        <v>207</v>
      </c>
      <c r="B24" s="388" t="s">
        <v>689</v>
      </c>
      <c r="C24" s="109" t="s">
        <v>70</v>
      </c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2"/>
      <c r="AK24" s="50"/>
      <c r="AP24" s="13"/>
      <c r="BM24" s="258" t="str">
        <f>CountryCode &amp; ".T2.ONFT2.S1311.MNAC." &amp; RefVintage</f>
        <v>HU.T2.ONFT2.S1311.MNAC.S.2025</v>
      </c>
    </row>
    <row r="25" spans="1:65" ht="15.75">
      <c r="A25" s="265"/>
      <c r="B25" s="388"/>
      <c r="C25" s="138"/>
      <c r="D25" s="103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100"/>
      <c r="AK25" s="50"/>
      <c r="AP25" s="13"/>
    </row>
    <row r="26" spans="1:65" ht="15.75">
      <c r="A26" s="265" t="s">
        <v>208</v>
      </c>
      <c r="B26" s="388" t="s">
        <v>690</v>
      </c>
      <c r="C26" s="283" t="s">
        <v>469</v>
      </c>
      <c r="D26" s="501">
        <v>-18665</v>
      </c>
      <c r="E26" s="501">
        <v>-93473</v>
      </c>
      <c r="F26" s="501">
        <v>-30032</v>
      </c>
      <c r="G26" s="501">
        <v>-15715</v>
      </c>
      <c r="H26" s="501">
        <v>-2300</v>
      </c>
      <c r="I26" s="501">
        <v>54416</v>
      </c>
      <c r="J26" s="501">
        <v>2492</v>
      </c>
      <c r="K26" s="501">
        <v>11287</v>
      </c>
      <c r="L26" s="501">
        <v>6723</v>
      </c>
      <c r="M26" s="501">
        <v>-38590</v>
      </c>
      <c r="N26" s="501">
        <v>-62554</v>
      </c>
      <c r="O26" s="501">
        <v>20683</v>
      </c>
      <c r="P26" s="501">
        <v>-60682</v>
      </c>
      <c r="Q26" s="501">
        <v>40310</v>
      </c>
      <c r="R26" s="501">
        <v>-76937</v>
      </c>
      <c r="S26" s="501">
        <v>-5065</v>
      </c>
      <c r="T26" s="501">
        <v>-30701</v>
      </c>
      <c r="U26" s="501">
        <v>-24532</v>
      </c>
      <c r="V26" s="501">
        <v>8559</v>
      </c>
      <c r="W26" s="501">
        <v>-59558</v>
      </c>
      <c r="X26" s="501">
        <v>20121</v>
      </c>
      <c r="Y26" s="501">
        <v>83603</v>
      </c>
      <c r="Z26" s="501">
        <v>154737</v>
      </c>
      <c r="AA26" s="501">
        <v>86106</v>
      </c>
      <c r="AB26" s="501">
        <v>-47276</v>
      </c>
      <c r="AC26" s="501">
        <v>26536</v>
      </c>
      <c r="AD26" s="501"/>
      <c r="AE26" s="501"/>
      <c r="AF26" s="501"/>
      <c r="AG26" s="501"/>
      <c r="AH26" s="501"/>
      <c r="AI26" s="501"/>
      <c r="AJ26" s="104"/>
      <c r="AK26" s="50"/>
      <c r="AP26" s="13"/>
      <c r="BM26" s="258" t="str">
        <f>CountryCode &amp; ".T2.D41DIF.S1311.MNAC." &amp; RefVintage</f>
        <v>HU.T2.D41DIF.S1311.MNAC.S.2025</v>
      </c>
    </row>
    <row r="27" spans="1:65" ht="15.75">
      <c r="A27" s="265"/>
      <c r="B27" s="388"/>
      <c r="C27" s="110"/>
      <c r="D27" s="103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100"/>
      <c r="AK27" s="50"/>
      <c r="AP27" s="13"/>
    </row>
    <row r="28" spans="1:65" ht="15.75">
      <c r="A28" s="265" t="s">
        <v>528</v>
      </c>
      <c r="B28" s="388" t="s">
        <v>691</v>
      </c>
      <c r="C28" s="191" t="s">
        <v>47</v>
      </c>
      <c r="D28" s="501">
        <v>-2000</v>
      </c>
      <c r="E28" s="501">
        <v>18593</v>
      </c>
      <c r="F28" s="501">
        <v>6151</v>
      </c>
      <c r="G28" s="501">
        <v>26293</v>
      </c>
      <c r="H28" s="501">
        <v>12037</v>
      </c>
      <c r="I28" s="501">
        <v>28648</v>
      </c>
      <c r="J28" s="501">
        <v>40819</v>
      </c>
      <c r="K28" s="501">
        <v>43019</v>
      </c>
      <c r="L28" s="501">
        <v>43107</v>
      </c>
      <c r="M28" s="501">
        <v>153696</v>
      </c>
      <c r="N28" s="501">
        <v>-51965</v>
      </c>
      <c r="O28" s="501">
        <v>58596</v>
      </c>
      <c r="P28" s="501">
        <v>25535</v>
      </c>
      <c r="Q28" s="501">
        <v>7897</v>
      </c>
      <c r="R28" s="501">
        <v>80308</v>
      </c>
      <c r="S28" s="501">
        <v>26467</v>
      </c>
      <c r="T28" s="501">
        <v>35238</v>
      </c>
      <c r="U28" s="501">
        <v>-43244</v>
      </c>
      <c r="V28" s="501">
        <v>87290.5</v>
      </c>
      <c r="W28" s="501">
        <v>141021.62400000004</v>
      </c>
      <c r="X28" s="501">
        <v>825731.13100000005</v>
      </c>
      <c r="Y28" s="501">
        <v>-234727.91262099985</v>
      </c>
      <c r="Z28" s="501">
        <v>202885.42972099976</v>
      </c>
      <c r="AA28" s="501">
        <v>40299</v>
      </c>
      <c r="AB28" s="501">
        <v>101527.53327800002</v>
      </c>
      <c r="AC28" s="501">
        <v>-77324</v>
      </c>
      <c r="AD28" s="501"/>
      <c r="AE28" s="501"/>
      <c r="AF28" s="501"/>
      <c r="AG28" s="501"/>
      <c r="AH28" s="501"/>
      <c r="AI28" s="501"/>
      <c r="AJ28" s="100"/>
      <c r="AK28" s="50"/>
      <c r="AP28" s="13"/>
      <c r="BM28" s="258" t="str">
        <f>CountryCode &amp; ".T2.F8ASS.S1311.MNAC." &amp; RefVintage</f>
        <v>HU.T2.F8ASS.S1311.MNAC.S.2025</v>
      </c>
    </row>
    <row r="29" spans="1:65" ht="15.75">
      <c r="A29" s="135" t="s">
        <v>529</v>
      </c>
      <c r="B29" s="388" t="s">
        <v>692</v>
      </c>
      <c r="C29" s="109" t="s">
        <v>1055</v>
      </c>
      <c r="D29" s="101">
        <v>0</v>
      </c>
      <c r="E29" s="101">
        <v>0</v>
      </c>
      <c r="F29" s="101">
        <v>0</v>
      </c>
      <c r="G29" s="101">
        <v>0</v>
      </c>
      <c r="H29" s="101">
        <v>0</v>
      </c>
      <c r="I29" s="101">
        <v>0</v>
      </c>
      <c r="J29" s="101">
        <v>0</v>
      </c>
      <c r="K29" s="101">
        <v>-3435</v>
      </c>
      <c r="L29" s="101">
        <v>76</v>
      </c>
      <c r="M29" s="101">
        <v>1168</v>
      </c>
      <c r="N29" s="101">
        <v>8118</v>
      </c>
      <c r="O29" s="101">
        <v>17787</v>
      </c>
      <c r="P29" s="101">
        <v>-3420</v>
      </c>
      <c r="Q29" s="101">
        <v>-6067</v>
      </c>
      <c r="R29" s="101">
        <v>8361</v>
      </c>
      <c r="S29" s="101">
        <v>9072</v>
      </c>
      <c r="T29" s="101">
        <v>-6397</v>
      </c>
      <c r="U29" s="101">
        <v>-990</v>
      </c>
      <c r="V29" s="101">
        <v>-1189</v>
      </c>
      <c r="W29" s="101">
        <v>-428</v>
      </c>
      <c r="X29" s="101">
        <v>3046</v>
      </c>
      <c r="Y29" s="101">
        <v>1659</v>
      </c>
      <c r="Z29" s="101">
        <v>-379</v>
      </c>
      <c r="AA29" s="101">
        <v>-28</v>
      </c>
      <c r="AB29" s="101">
        <v>-2112</v>
      </c>
      <c r="AC29" s="101">
        <v>-1183</v>
      </c>
      <c r="AD29" s="101"/>
      <c r="AE29" s="101"/>
      <c r="AF29" s="101"/>
      <c r="AG29" s="101"/>
      <c r="AH29" s="101"/>
      <c r="AI29" s="101"/>
      <c r="AJ29" s="102"/>
      <c r="AK29" s="50"/>
      <c r="AP29" s="13"/>
      <c r="BM29" s="258" t="str">
        <f>CountryCode &amp; ".T2.F8ASS1.S1311.MNAC." &amp; RefVintage</f>
        <v>HU.T2.F8ASS1.S1311.MNAC.S.2025</v>
      </c>
    </row>
    <row r="30" spans="1:65" ht="15.75">
      <c r="A30" s="135"/>
      <c r="B30" s="388"/>
      <c r="C30" s="109" t="s">
        <v>1056</v>
      </c>
      <c r="D30" s="101">
        <v>12439</v>
      </c>
      <c r="E30" s="101">
        <v>7562</v>
      </c>
      <c r="F30" s="101">
        <v>-21818</v>
      </c>
      <c r="G30" s="101">
        <v>13583</v>
      </c>
      <c r="H30" s="101">
        <v>-5016</v>
      </c>
      <c r="I30" s="101">
        <v>5744</v>
      </c>
      <c r="J30" s="101">
        <v>16200</v>
      </c>
      <c r="K30" s="101">
        <v>27352</v>
      </c>
      <c r="L30" s="101">
        <v>32821</v>
      </c>
      <c r="M30" s="101">
        <v>144535</v>
      </c>
      <c r="N30" s="101">
        <v>15484</v>
      </c>
      <c r="O30" s="101">
        <v>4253</v>
      </c>
      <c r="P30" s="101">
        <v>714</v>
      </c>
      <c r="Q30" s="101">
        <v>-14192</v>
      </c>
      <c r="R30" s="101">
        <v>61027</v>
      </c>
      <c r="S30" s="101">
        <v>-3556</v>
      </c>
      <c r="T30" s="101">
        <v>46057</v>
      </c>
      <c r="U30" s="101">
        <v>-7397</v>
      </c>
      <c r="V30" s="101">
        <v>80320</v>
      </c>
      <c r="W30" s="101">
        <v>41061</v>
      </c>
      <c r="X30" s="101">
        <v>24570</v>
      </c>
      <c r="Y30" s="101">
        <v>39901</v>
      </c>
      <c r="Z30" s="101">
        <v>41922.642119999975</v>
      </c>
      <c r="AA30" s="101">
        <v>64195</v>
      </c>
      <c r="AB30" s="101">
        <v>113926.533278</v>
      </c>
      <c r="AC30" s="101">
        <v>26039</v>
      </c>
      <c r="AD30" s="101"/>
      <c r="AE30" s="101"/>
      <c r="AF30" s="101"/>
      <c r="AG30" s="101"/>
      <c r="AH30" s="101"/>
      <c r="AI30" s="101"/>
      <c r="AJ30" s="102"/>
      <c r="AK30" s="50"/>
      <c r="AP30" s="13"/>
    </row>
    <row r="31" spans="1:65" ht="15.75">
      <c r="A31" s="135"/>
      <c r="B31" s="388"/>
      <c r="C31" s="109" t="s">
        <v>1057</v>
      </c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>
        <v>-21814</v>
      </c>
      <c r="S31" s="101">
        <v>21814</v>
      </c>
      <c r="T31" s="101">
        <v>0</v>
      </c>
      <c r="U31" s="101">
        <v>0</v>
      </c>
      <c r="V31" s="101">
        <v>0</v>
      </c>
      <c r="W31" s="101">
        <v>0</v>
      </c>
      <c r="X31" s="101">
        <v>0</v>
      </c>
      <c r="Y31" s="101">
        <v>0</v>
      </c>
      <c r="Z31" s="101">
        <v>0</v>
      </c>
      <c r="AA31" s="101">
        <v>26040</v>
      </c>
      <c r="AB31" s="101"/>
      <c r="AC31" s="101">
        <v>-97680</v>
      </c>
      <c r="AD31" s="101"/>
      <c r="AE31" s="101"/>
      <c r="AF31" s="101"/>
      <c r="AG31" s="101"/>
      <c r="AH31" s="101"/>
      <c r="AI31" s="101"/>
      <c r="AJ31" s="102"/>
      <c r="AK31" s="50"/>
      <c r="AP31" s="13"/>
    </row>
    <row r="32" spans="1:65" ht="15.75">
      <c r="A32" s="135"/>
      <c r="B32" s="388"/>
      <c r="C32" s="109" t="s">
        <v>1058</v>
      </c>
      <c r="D32" s="101">
        <v>1600</v>
      </c>
      <c r="E32" s="101">
        <v>1600</v>
      </c>
      <c r="F32" s="101">
        <v>1600</v>
      </c>
      <c r="G32" s="101">
        <v>1600</v>
      </c>
      <c r="H32" s="101">
        <v>1600</v>
      </c>
      <c r="I32" s="101">
        <v>1600</v>
      </c>
      <c r="J32" s="101">
        <v>800</v>
      </c>
      <c r="K32" s="101">
        <v>800</v>
      </c>
      <c r="L32" s="101">
        <v>800</v>
      </c>
      <c r="M32" s="101">
        <v>-7878</v>
      </c>
      <c r="N32" s="101">
        <v>-75267</v>
      </c>
      <c r="O32" s="101">
        <v>10233</v>
      </c>
      <c r="P32" s="101">
        <v>-7267</v>
      </c>
      <c r="Q32" s="101">
        <v>15826</v>
      </c>
      <c r="R32" s="101">
        <v>18400</v>
      </c>
      <c r="S32" s="101">
        <v>18400</v>
      </c>
      <c r="T32" s="101">
        <v>6400</v>
      </c>
      <c r="U32" s="101">
        <v>6400</v>
      </c>
      <c r="V32" s="101">
        <v>8647</v>
      </c>
      <c r="W32" s="101">
        <v>20899</v>
      </c>
      <c r="X32" s="101">
        <v>28708</v>
      </c>
      <c r="Y32" s="101">
        <v>27375</v>
      </c>
      <c r="Z32" s="101">
        <v>26040</v>
      </c>
      <c r="AA32" s="101">
        <v>23736</v>
      </c>
      <c r="AB32" s="101">
        <v>-6460</v>
      </c>
      <c r="AC32" s="101">
        <v>15553</v>
      </c>
      <c r="AD32" s="101"/>
      <c r="AE32" s="101"/>
      <c r="AF32" s="101"/>
      <c r="AG32" s="101"/>
      <c r="AH32" s="101"/>
      <c r="AI32" s="101"/>
      <c r="AJ32" s="102"/>
      <c r="AK32" s="50"/>
      <c r="AP32" s="13"/>
    </row>
    <row r="33" spans="1:65" ht="15.75">
      <c r="A33" s="135"/>
      <c r="B33" s="388"/>
      <c r="C33" s="109" t="s">
        <v>1059</v>
      </c>
      <c r="D33" s="101">
        <v>-16039</v>
      </c>
      <c r="E33" s="101">
        <v>9431</v>
      </c>
      <c r="F33" s="101">
        <v>26369</v>
      </c>
      <c r="G33" s="101">
        <v>11110</v>
      </c>
      <c r="H33" s="101">
        <v>15453</v>
      </c>
      <c r="I33" s="101">
        <v>21304</v>
      </c>
      <c r="J33" s="101">
        <v>23819</v>
      </c>
      <c r="K33" s="101">
        <v>18302</v>
      </c>
      <c r="L33" s="101">
        <v>9410</v>
      </c>
      <c r="M33" s="101">
        <v>2671</v>
      </c>
      <c r="N33" s="101">
        <v>11779</v>
      </c>
      <c r="O33" s="101">
        <v>19792</v>
      </c>
      <c r="P33" s="101">
        <v>-2278</v>
      </c>
      <c r="Q33" s="101">
        <v>6961</v>
      </c>
      <c r="R33" s="101">
        <v>-2654</v>
      </c>
      <c r="S33" s="101">
        <v>-39086</v>
      </c>
      <c r="T33" s="101">
        <v>-19104</v>
      </c>
      <c r="U33" s="101">
        <v>13253</v>
      </c>
      <c r="V33" s="101">
        <v>-4324</v>
      </c>
      <c r="W33" s="101">
        <v>70082.600000000006</v>
      </c>
      <c r="X33" s="101">
        <v>1222</v>
      </c>
      <c r="Y33" s="101">
        <v>-51457.7</v>
      </c>
      <c r="Z33" s="101">
        <v>30888.7</v>
      </c>
      <c r="AA33" s="101">
        <v>1909</v>
      </c>
      <c r="AB33" s="101">
        <v>150460</v>
      </c>
      <c r="AC33" s="101">
        <v>283</v>
      </c>
      <c r="AD33" s="101"/>
      <c r="AE33" s="101"/>
      <c r="AF33" s="101"/>
      <c r="AG33" s="101"/>
      <c r="AH33" s="101"/>
      <c r="AI33" s="101"/>
      <c r="AJ33" s="102"/>
      <c r="AK33" s="50"/>
      <c r="AP33" s="13"/>
    </row>
    <row r="34" spans="1:65" ht="15.75">
      <c r="A34" s="135"/>
      <c r="B34" s="388"/>
      <c r="C34" s="109" t="s">
        <v>1060</v>
      </c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>
        <v>-5042</v>
      </c>
      <c r="T34" s="101">
        <v>1153</v>
      </c>
      <c r="U34" s="101">
        <v>-5676</v>
      </c>
      <c r="V34" s="101">
        <v>785</v>
      </c>
      <c r="W34" s="101">
        <v>667</v>
      </c>
      <c r="X34" s="101">
        <v>887</v>
      </c>
      <c r="Y34" s="101">
        <v>20423</v>
      </c>
      <c r="Z34" s="101">
        <v>-17588</v>
      </c>
      <c r="AA34" s="101">
        <v>0</v>
      </c>
      <c r="AB34" s="101">
        <v>2427</v>
      </c>
      <c r="AC34" s="101">
        <v>3867</v>
      </c>
      <c r="AD34" s="101"/>
      <c r="AE34" s="101"/>
      <c r="AF34" s="101"/>
      <c r="AG34" s="101"/>
      <c r="AH34" s="101"/>
      <c r="AI34" s="101"/>
      <c r="AJ34" s="102"/>
      <c r="AK34" s="50"/>
      <c r="AP34" s="13"/>
    </row>
    <row r="35" spans="1:65" ht="15.75">
      <c r="A35" s="135"/>
      <c r="B35" s="388"/>
      <c r="C35" s="109" t="s">
        <v>1061</v>
      </c>
      <c r="D35" s="101">
        <v>0</v>
      </c>
      <c r="E35" s="101">
        <v>0</v>
      </c>
      <c r="F35" s="101">
        <v>0</v>
      </c>
      <c r="G35" s="101">
        <v>0</v>
      </c>
      <c r="H35" s="101">
        <v>0</v>
      </c>
      <c r="I35" s="101">
        <v>0</v>
      </c>
      <c r="J35" s="101">
        <v>0</v>
      </c>
      <c r="K35" s="101">
        <v>0</v>
      </c>
      <c r="L35" s="101">
        <v>0</v>
      </c>
      <c r="M35" s="101">
        <v>13200</v>
      </c>
      <c r="N35" s="101">
        <v>-12079</v>
      </c>
      <c r="O35" s="101">
        <v>6531</v>
      </c>
      <c r="P35" s="101">
        <v>37786</v>
      </c>
      <c r="Q35" s="101">
        <v>3610</v>
      </c>
      <c r="R35" s="101">
        <v>20573</v>
      </c>
      <c r="S35" s="101">
        <v>21785</v>
      </c>
      <c r="T35" s="101">
        <v>20133</v>
      </c>
      <c r="U35" s="101">
        <v>-43260</v>
      </c>
      <c r="V35" s="101">
        <v>1573</v>
      </c>
      <c r="W35" s="101">
        <v>7545.2570000000087</v>
      </c>
      <c r="X35" s="101">
        <v>765318</v>
      </c>
      <c r="Y35" s="101">
        <v>-275566</v>
      </c>
      <c r="Z35" s="101">
        <v>112357.69289299997</v>
      </c>
      <c r="AA35" s="101">
        <v>-75259</v>
      </c>
      <c r="AB35" s="101">
        <v>-157073</v>
      </c>
      <c r="AC35" s="101">
        <v>-23533</v>
      </c>
      <c r="AD35" s="101"/>
      <c r="AE35" s="101"/>
      <c r="AF35" s="101"/>
      <c r="AG35" s="101"/>
      <c r="AH35" s="101"/>
      <c r="AI35" s="101"/>
      <c r="AJ35" s="102"/>
      <c r="AK35" s="50"/>
      <c r="AP35" s="13"/>
    </row>
    <row r="36" spans="1:65" ht="15.75">
      <c r="A36" s="135"/>
      <c r="B36" s="388"/>
      <c r="C36" s="109" t="s">
        <v>1062</v>
      </c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>
        <v>-77954</v>
      </c>
      <c r="AC36" s="101">
        <v>-148847</v>
      </c>
      <c r="AD36" s="101"/>
      <c r="AE36" s="101"/>
      <c r="AF36" s="101"/>
      <c r="AG36" s="101"/>
      <c r="AH36" s="101"/>
      <c r="AI36" s="101"/>
      <c r="AJ36" s="102"/>
      <c r="AK36" s="50"/>
      <c r="AP36" s="13"/>
    </row>
    <row r="37" spans="1:65" ht="15.75">
      <c r="A37" s="135"/>
      <c r="B37" s="388"/>
      <c r="C37" s="109" t="s">
        <v>1063</v>
      </c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>
        <v>0</v>
      </c>
      <c r="AC37" s="101">
        <v>0</v>
      </c>
      <c r="AD37" s="101"/>
      <c r="AE37" s="101"/>
      <c r="AF37" s="101"/>
      <c r="AG37" s="101"/>
      <c r="AH37" s="101"/>
      <c r="AI37" s="101"/>
      <c r="AJ37" s="102"/>
      <c r="AK37" s="50"/>
      <c r="AP37" s="13"/>
    </row>
    <row r="38" spans="1:65" ht="15.75">
      <c r="A38" s="135" t="s">
        <v>530</v>
      </c>
      <c r="B38" s="388" t="s">
        <v>693</v>
      </c>
      <c r="C38" s="109" t="s">
        <v>1064</v>
      </c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>
        <v>1759</v>
      </c>
      <c r="R38" s="101">
        <v>-3585</v>
      </c>
      <c r="S38" s="101">
        <v>3080</v>
      </c>
      <c r="T38" s="101">
        <v>-13004</v>
      </c>
      <c r="U38" s="101">
        <v>-5574</v>
      </c>
      <c r="V38" s="101">
        <v>1478.5</v>
      </c>
      <c r="W38" s="101">
        <v>1194.7670000000217</v>
      </c>
      <c r="X38" s="101">
        <v>1980.1310000000522</v>
      </c>
      <c r="Y38" s="101">
        <v>2937.7873790001563</v>
      </c>
      <c r="Z38" s="101">
        <v>9643.3947079998088</v>
      </c>
      <c r="AA38" s="101">
        <v>-294</v>
      </c>
      <c r="AB38" s="101">
        <v>359</v>
      </c>
      <c r="AC38" s="101">
        <v>-670</v>
      </c>
      <c r="AD38" s="101"/>
      <c r="AE38" s="101"/>
      <c r="AF38" s="101"/>
      <c r="AG38" s="101"/>
      <c r="AH38" s="101"/>
      <c r="AI38" s="101"/>
      <c r="AJ38" s="102"/>
      <c r="AK38" s="50"/>
      <c r="AP38" s="13"/>
      <c r="BM38" s="258" t="str">
        <f>CountryCode &amp; ".T2.F8ASS2.S1311.MNAC." &amp; RefVintage</f>
        <v>HU.T2.F8ASS2.S1311.MNAC.S.2025</v>
      </c>
    </row>
    <row r="39" spans="1:65" ht="15.75">
      <c r="A39" s="265" t="s">
        <v>525</v>
      </c>
      <c r="B39" s="388" t="s">
        <v>694</v>
      </c>
      <c r="C39" s="191" t="s">
        <v>46</v>
      </c>
      <c r="D39" s="501">
        <v>32338</v>
      </c>
      <c r="E39" s="501">
        <v>-3960</v>
      </c>
      <c r="F39" s="501">
        <v>27691</v>
      </c>
      <c r="G39" s="501">
        <v>-27590</v>
      </c>
      <c r="H39" s="501">
        <v>-4022</v>
      </c>
      <c r="I39" s="501">
        <v>3283</v>
      </c>
      <c r="J39" s="501">
        <v>-21184</v>
      </c>
      <c r="K39" s="501">
        <v>-5236</v>
      </c>
      <c r="L39" s="501">
        <v>-185097</v>
      </c>
      <c r="M39" s="501">
        <v>-93972</v>
      </c>
      <c r="N39" s="501">
        <v>35215</v>
      </c>
      <c r="O39" s="501">
        <v>-58342</v>
      </c>
      <c r="P39" s="501">
        <v>123901</v>
      </c>
      <c r="Q39" s="501">
        <v>-6475</v>
      </c>
      <c r="R39" s="501">
        <v>-79423</v>
      </c>
      <c r="S39" s="501">
        <v>-33486</v>
      </c>
      <c r="T39" s="501">
        <v>-58374</v>
      </c>
      <c r="U39" s="501">
        <v>-149347</v>
      </c>
      <c r="V39" s="501">
        <v>-152443</v>
      </c>
      <c r="W39" s="501">
        <v>-232458.804</v>
      </c>
      <c r="X39" s="501">
        <v>12980</v>
      </c>
      <c r="Y39" s="501">
        <v>129647</v>
      </c>
      <c r="Z39" s="501">
        <v>450244.30293600005</v>
      </c>
      <c r="AA39" s="501">
        <v>261640</v>
      </c>
      <c r="AB39" s="501">
        <v>-207003</v>
      </c>
      <c r="AC39" s="501">
        <v>-99694.7</v>
      </c>
      <c r="AD39" s="501"/>
      <c r="AE39" s="501"/>
      <c r="AF39" s="501"/>
      <c r="AG39" s="501"/>
      <c r="AH39" s="501"/>
      <c r="AI39" s="501"/>
      <c r="AJ39" s="100"/>
      <c r="AK39" s="50"/>
      <c r="AP39" s="13"/>
      <c r="BM39" s="258" t="str">
        <f>CountryCode &amp; ".T2.F8LIA.S1311.MNAC." &amp; RefVintage</f>
        <v>HU.T2.F8LIA.S1311.MNAC.S.2025</v>
      </c>
    </row>
    <row r="40" spans="1:65" ht="15.75">
      <c r="A40" s="135" t="s">
        <v>526</v>
      </c>
      <c r="B40" s="388" t="s">
        <v>695</v>
      </c>
      <c r="C40" s="109" t="s">
        <v>1065</v>
      </c>
      <c r="D40" s="101">
        <v>0</v>
      </c>
      <c r="E40" s="101">
        <v>0</v>
      </c>
      <c r="F40" s="101">
        <v>0</v>
      </c>
      <c r="G40" s="101">
        <v>0</v>
      </c>
      <c r="H40" s="101">
        <v>0</v>
      </c>
      <c r="I40" s="101">
        <v>-878</v>
      </c>
      <c r="J40" s="101">
        <v>-1</v>
      </c>
      <c r="K40" s="101">
        <v>2216</v>
      </c>
      <c r="L40" s="101">
        <v>-7858</v>
      </c>
      <c r="M40" s="101">
        <v>6955</v>
      </c>
      <c r="N40" s="101">
        <v>-8158</v>
      </c>
      <c r="O40" s="101">
        <v>-14653</v>
      </c>
      <c r="P40" s="101">
        <v>50183</v>
      </c>
      <c r="Q40" s="101">
        <v>9099</v>
      </c>
      <c r="R40" s="101">
        <v>-56090</v>
      </c>
      <c r="S40" s="101">
        <v>-28148</v>
      </c>
      <c r="T40" s="101">
        <v>11921</v>
      </c>
      <c r="U40" s="101">
        <v>-17104</v>
      </c>
      <c r="V40" s="101">
        <v>-4323</v>
      </c>
      <c r="W40" s="101">
        <v>-31910</v>
      </c>
      <c r="X40" s="101">
        <v>12374</v>
      </c>
      <c r="Y40" s="101">
        <v>-14381</v>
      </c>
      <c r="Z40" s="101">
        <v>-39368</v>
      </c>
      <c r="AA40" s="101">
        <v>1291</v>
      </c>
      <c r="AB40" s="101">
        <v>-34322</v>
      </c>
      <c r="AC40" s="101">
        <v>64599</v>
      </c>
      <c r="AD40" s="101"/>
      <c r="AE40" s="101"/>
      <c r="AF40" s="101"/>
      <c r="AG40" s="101"/>
      <c r="AH40" s="101"/>
      <c r="AI40" s="101"/>
      <c r="AJ40" s="102"/>
      <c r="AK40" s="50"/>
      <c r="AP40" s="13"/>
      <c r="BM40" s="258" t="str">
        <f>CountryCode &amp; ".T2.F8LIA1.S1311.MNAC." &amp; RefVintage</f>
        <v>HU.T2.F8LIA1.S1311.MNAC.S.2025</v>
      </c>
    </row>
    <row r="41" spans="1:65" ht="15.75">
      <c r="A41" s="135"/>
      <c r="B41" s="388"/>
      <c r="C41" s="109" t="s">
        <v>1066</v>
      </c>
      <c r="D41" s="101">
        <v>0</v>
      </c>
      <c r="E41" s="101">
        <v>0</v>
      </c>
      <c r="F41" s="101">
        <v>0</v>
      </c>
      <c r="G41" s="101">
        <v>0</v>
      </c>
      <c r="H41" s="101">
        <v>0</v>
      </c>
      <c r="I41" s="101">
        <v>-11747</v>
      </c>
      <c r="J41" s="101">
        <v>-8658</v>
      </c>
      <c r="K41" s="101">
        <v>-18414</v>
      </c>
      <c r="L41" s="101">
        <v>-4476</v>
      </c>
      <c r="M41" s="101">
        <v>-1789</v>
      </c>
      <c r="N41" s="101">
        <v>9100</v>
      </c>
      <c r="O41" s="101">
        <v>21515</v>
      </c>
      <c r="P41" s="101">
        <v>8260</v>
      </c>
      <c r="Q41" s="101">
        <v>740</v>
      </c>
      <c r="R41" s="101">
        <v>966</v>
      </c>
      <c r="S41" s="101">
        <v>5097</v>
      </c>
      <c r="T41" s="101">
        <v>-4073</v>
      </c>
      <c r="U41" s="101">
        <v>-14842</v>
      </c>
      <c r="V41" s="101">
        <v>-62471</v>
      </c>
      <c r="W41" s="101">
        <v>3530</v>
      </c>
      <c r="X41" s="101">
        <v>-15171</v>
      </c>
      <c r="Y41" s="101">
        <v>-30002</v>
      </c>
      <c r="Z41" s="101">
        <v>-19668</v>
      </c>
      <c r="AA41" s="101">
        <v>-13532</v>
      </c>
      <c r="AB41" s="101">
        <v>-10498</v>
      </c>
      <c r="AC41" s="101">
        <v>-14638</v>
      </c>
      <c r="AD41" s="101"/>
      <c r="AE41" s="101"/>
      <c r="AF41" s="101"/>
      <c r="AG41" s="101"/>
      <c r="AH41" s="101"/>
      <c r="AI41" s="101"/>
      <c r="AJ41" s="102"/>
      <c r="AK41" s="50"/>
      <c r="AP41" s="13"/>
    </row>
    <row r="42" spans="1:65" ht="15.75">
      <c r="A42" s="135"/>
      <c r="B42" s="388"/>
      <c r="C42" s="109" t="s">
        <v>1067</v>
      </c>
      <c r="D42" s="101">
        <v>0</v>
      </c>
      <c r="E42" s="101">
        <v>0</v>
      </c>
      <c r="F42" s="101">
        <v>0</v>
      </c>
      <c r="G42" s="101">
        <v>0</v>
      </c>
      <c r="H42" s="101">
        <v>0</v>
      </c>
      <c r="I42" s="101">
        <v>0</v>
      </c>
      <c r="J42" s="101">
        <v>-27416</v>
      </c>
      <c r="K42" s="101">
        <v>19317</v>
      </c>
      <c r="L42" s="101">
        <v>-174618</v>
      </c>
      <c r="M42" s="101">
        <v>-35436</v>
      </c>
      <c r="N42" s="101">
        <v>71298</v>
      </c>
      <c r="O42" s="101">
        <v>-58970</v>
      </c>
      <c r="P42" s="101">
        <v>32402</v>
      </c>
      <c r="Q42" s="101">
        <v>-18546</v>
      </c>
      <c r="R42" s="101">
        <v>-47137</v>
      </c>
      <c r="S42" s="101">
        <v>-6348</v>
      </c>
      <c r="T42" s="101">
        <v>-81906</v>
      </c>
      <c r="U42" s="101">
        <v>-131022</v>
      </c>
      <c r="V42" s="101">
        <v>-150250</v>
      </c>
      <c r="W42" s="101">
        <v>-58668</v>
      </c>
      <c r="X42" s="101">
        <v>-13889</v>
      </c>
      <c r="Y42" s="101">
        <v>-12845</v>
      </c>
      <c r="Z42" s="101">
        <v>56386</v>
      </c>
      <c r="AA42" s="101">
        <v>118705</v>
      </c>
      <c r="AB42" s="101">
        <v>-90566</v>
      </c>
      <c r="AC42" s="101">
        <v>28614</v>
      </c>
      <c r="AD42" s="101"/>
      <c r="AE42" s="101"/>
      <c r="AF42" s="101"/>
      <c r="AG42" s="101"/>
      <c r="AH42" s="101"/>
      <c r="AI42" s="101"/>
      <c r="AJ42" s="102"/>
      <c r="AK42" s="50"/>
      <c r="AP42" s="13"/>
    </row>
    <row r="43" spans="1:65" ht="15.75">
      <c r="A43" s="135"/>
      <c r="B43" s="388"/>
      <c r="C43" s="109" t="s">
        <v>1068</v>
      </c>
      <c r="D43" s="101">
        <v>0</v>
      </c>
      <c r="E43" s="101">
        <v>0</v>
      </c>
      <c r="F43" s="101">
        <v>0</v>
      </c>
      <c r="G43" s="101">
        <v>-1156</v>
      </c>
      <c r="H43" s="101">
        <v>-319</v>
      </c>
      <c r="I43" s="101">
        <v>-668</v>
      </c>
      <c r="J43" s="101">
        <v>1705</v>
      </c>
      <c r="K43" s="101">
        <v>-8496</v>
      </c>
      <c r="L43" s="101">
        <v>9</v>
      </c>
      <c r="M43" s="101">
        <v>-77826</v>
      </c>
      <c r="N43" s="101">
        <v>-3164</v>
      </c>
      <c r="O43" s="101">
        <v>4367</v>
      </c>
      <c r="P43" s="101">
        <v>22309</v>
      </c>
      <c r="Q43" s="101">
        <v>14677</v>
      </c>
      <c r="R43" s="101">
        <v>48165</v>
      </c>
      <c r="S43" s="101">
        <v>-3299</v>
      </c>
      <c r="T43" s="101">
        <v>4249</v>
      </c>
      <c r="U43" s="101">
        <v>7644</v>
      </c>
      <c r="V43" s="101">
        <v>6174</v>
      </c>
      <c r="W43" s="101">
        <v>-19595</v>
      </c>
      <c r="X43" s="101">
        <v>17575</v>
      </c>
      <c r="Y43" s="101">
        <v>8270</v>
      </c>
      <c r="Z43" s="101">
        <v>-244</v>
      </c>
      <c r="AA43" s="101">
        <v>-1639</v>
      </c>
      <c r="AB43" s="101">
        <v>-3450</v>
      </c>
      <c r="AC43" s="101">
        <v>6146</v>
      </c>
      <c r="AD43" s="101"/>
      <c r="AE43" s="101"/>
      <c r="AF43" s="101"/>
      <c r="AG43" s="101"/>
      <c r="AH43" s="101"/>
      <c r="AI43" s="101"/>
      <c r="AJ43" s="102"/>
      <c r="AK43" s="50"/>
      <c r="AP43" s="13"/>
    </row>
    <row r="44" spans="1:65" ht="15.75">
      <c r="A44" s="135"/>
      <c r="B44" s="388"/>
      <c r="C44" s="109" t="s">
        <v>1069</v>
      </c>
      <c r="D44" s="101">
        <v>34738</v>
      </c>
      <c r="E44" s="101">
        <v>203</v>
      </c>
      <c r="F44" s="101">
        <v>23351</v>
      </c>
      <c r="G44" s="101">
        <v>-21871</v>
      </c>
      <c r="H44" s="101">
        <v>-12628</v>
      </c>
      <c r="I44" s="101">
        <v>8228</v>
      </c>
      <c r="J44" s="101">
        <v>22199</v>
      </c>
      <c r="K44" s="101">
        <v>1711</v>
      </c>
      <c r="L44" s="101">
        <v>12751</v>
      </c>
      <c r="M44" s="101">
        <v>19176</v>
      </c>
      <c r="N44" s="101">
        <v>-34858</v>
      </c>
      <c r="O44" s="101">
        <v>-35790</v>
      </c>
      <c r="P44" s="101">
        <v>11621</v>
      </c>
      <c r="Q44" s="101">
        <v>-12572</v>
      </c>
      <c r="R44" s="101">
        <v>-25239</v>
      </c>
      <c r="S44" s="101">
        <v>-142</v>
      </c>
      <c r="T44" s="101">
        <v>11291</v>
      </c>
      <c r="U44" s="101">
        <v>6340</v>
      </c>
      <c r="V44" s="101">
        <v>54536</v>
      </c>
      <c r="W44" s="101">
        <v>23416.195999999996</v>
      </c>
      <c r="X44" s="101">
        <v>26724</v>
      </c>
      <c r="Y44" s="101">
        <v>15223</v>
      </c>
      <c r="Z44" s="101">
        <v>24630.302936000051</v>
      </c>
      <c r="AA44" s="101">
        <v>-9094</v>
      </c>
      <c r="AB44" s="101">
        <v>20281</v>
      </c>
      <c r="AC44" s="101">
        <v>-12031</v>
      </c>
      <c r="AD44" s="101"/>
      <c r="AE44" s="101"/>
      <c r="AF44" s="101"/>
      <c r="AG44" s="101"/>
      <c r="AH44" s="101"/>
      <c r="AI44" s="101"/>
      <c r="AJ44" s="102"/>
      <c r="AK44" s="50"/>
      <c r="AP44" s="13"/>
    </row>
    <row r="45" spans="1:65" ht="15.75">
      <c r="A45" s="135"/>
      <c r="B45" s="388"/>
      <c r="C45" s="109" t="s">
        <v>1070</v>
      </c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>
        <v>127</v>
      </c>
      <c r="R45" s="101">
        <v>-88</v>
      </c>
      <c r="S45" s="101">
        <v>-646</v>
      </c>
      <c r="T45" s="101">
        <v>-867</v>
      </c>
      <c r="U45" s="101">
        <v>-3577</v>
      </c>
      <c r="V45" s="101">
        <v>-3072</v>
      </c>
      <c r="W45" s="101">
        <v>16096</v>
      </c>
      <c r="X45" s="101">
        <v>-15154</v>
      </c>
      <c r="Y45" s="101">
        <v>-6762</v>
      </c>
      <c r="Z45" s="101">
        <v>-29269</v>
      </c>
      <c r="AA45" s="101">
        <v>-33284</v>
      </c>
      <c r="AB45" s="101">
        <v>37973</v>
      </c>
      <c r="AC45" s="101">
        <v>40755.300000000003</v>
      </c>
      <c r="AD45" s="101"/>
      <c r="AE45" s="101"/>
      <c r="AF45" s="101"/>
      <c r="AG45" s="101"/>
      <c r="AH45" s="101"/>
      <c r="AI45" s="101"/>
      <c r="AJ45" s="102"/>
      <c r="AK45" s="50"/>
      <c r="AP45" s="13"/>
    </row>
    <row r="46" spans="1:65" ht="15.75">
      <c r="A46" s="135"/>
      <c r="B46" s="388"/>
      <c r="C46" s="109" t="s">
        <v>1071</v>
      </c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>
        <v>157966</v>
      </c>
      <c r="Z46" s="101">
        <v>475823</v>
      </c>
      <c r="AA46" s="101">
        <v>199671</v>
      </c>
      <c r="AB46" s="101">
        <v>-49405</v>
      </c>
      <c r="AC46" s="101">
        <v>-106662</v>
      </c>
      <c r="AD46" s="101"/>
      <c r="AE46" s="101"/>
      <c r="AF46" s="101"/>
      <c r="AG46" s="101"/>
      <c r="AH46" s="101"/>
      <c r="AI46" s="101"/>
      <c r="AJ46" s="102"/>
      <c r="AK46" s="50"/>
      <c r="AP46" s="13"/>
    </row>
    <row r="47" spans="1:65" ht="15.75">
      <c r="A47" s="135"/>
      <c r="B47" s="388"/>
      <c r="C47" s="109" t="s">
        <v>1072</v>
      </c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>
        <v>-1799</v>
      </c>
      <c r="X47" s="101"/>
      <c r="Y47" s="101"/>
      <c r="Z47" s="101">
        <v>-6880</v>
      </c>
      <c r="AA47" s="101">
        <v>-757</v>
      </c>
      <c r="AB47" s="101">
        <v>0</v>
      </c>
      <c r="AC47" s="101">
        <v>0</v>
      </c>
      <c r="AD47" s="101"/>
      <c r="AE47" s="101"/>
      <c r="AF47" s="101"/>
      <c r="AG47" s="101"/>
      <c r="AH47" s="101"/>
      <c r="AI47" s="101"/>
      <c r="AJ47" s="102"/>
      <c r="AK47" s="50"/>
      <c r="AP47" s="13"/>
    </row>
    <row r="48" spans="1:65" ht="15.75">
      <c r="A48" s="135"/>
      <c r="B48" s="388"/>
      <c r="C48" s="109" t="s">
        <v>1073</v>
      </c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>
        <v>-165293</v>
      </c>
      <c r="X48" s="101"/>
      <c r="Y48" s="101">
        <v>11257</v>
      </c>
      <c r="Z48" s="101">
        <v>-11257</v>
      </c>
      <c r="AA48" s="101">
        <v>0</v>
      </c>
      <c r="AB48" s="101">
        <v>0</v>
      </c>
      <c r="AC48" s="101">
        <v>0</v>
      </c>
      <c r="AD48" s="101"/>
      <c r="AE48" s="101"/>
      <c r="AF48" s="101"/>
      <c r="AG48" s="101"/>
      <c r="AH48" s="101"/>
      <c r="AI48" s="101"/>
      <c r="AJ48" s="102"/>
      <c r="AK48" s="50"/>
      <c r="AP48" s="13"/>
    </row>
    <row r="49" spans="1:65" ht="15.75">
      <c r="A49" s="135" t="s">
        <v>527</v>
      </c>
      <c r="B49" s="388" t="s">
        <v>696</v>
      </c>
      <c r="C49" s="109" t="s">
        <v>1074</v>
      </c>
      <c r="D49" s="101"/>
      <c r="E49" s="101"/>
      <c r="F49" s="101"/>
      <c r="G49" s="101"/>
      <c r="H49" s="101"/>
      <c r="I49" s="101"/>
      <c r="J49" s="101"/>
      <c r="K49" s="101">
        <v>-1618</v>
      </c>
      <c r="L49" s="101">
        <v>-3394</v>
      </c>
      <c r="M49" s="101">
        <v>-981</v>
      </c>
      <c r="N49" s="101">
        <v>-7900</v>
      </c>
      <c r="O49" s="101">
        <v>-16092</v>
      </c>
      <c r="P49" s="101">
        <v>-9460</v>
      </c>
      <c r="Q49" s="101">
        <v>-989</v>
      </c>
      <c r="R49" s="101">
        <v>54</v>
      </c>
      <c r="S49" s="101">
        <v>6491</v>
      </c>
      <c r="T49" s="101">
        <v>1011</v>
      </c>
      <c r="U49" s="101">
        <v>3214</v>
      </c>
      <c r="V49" s="101">
        <v>6963</v>
      </c>
      <c r="W49" s="101">
        <v>1764</v>
      </c>
      <c r="X49" s="101">
        <v>521</v>
      </c>
      <c r="Y49" s="101">
        <v>921</v>
      </c>
      <c r="Z49" s="101">
        <v>91</v>
      </c>
      <c r="AA49" s="101">
        <v>279</v>
      </c>
      <c r="AB49" s="101">
        <v>-77016</v>
      </c>
      <c r="AC49" s="101">
        <v>-106478</v>
      </c>
      <c r="AD49" s="101"/>
      <c r="AE49" s="101"/>
      <c r="AF49" s="101"/>
      <c r="AG49" s="101"/>
      <c r="AH49" s="101"/>
      <c r="AI49" s="101"/>
      <c r="AJ49" s="102"/>
      <c r="AK49" s="50"/>
      <c r="AP49" s="13"/>
      <c r="BM49" s="258" t="str">
        <f>CountryCode &amp; ".T2.F8LIA2.S1311.MNAC." &amp; RefVintage</f>
        <v>HU.T2.F8LIA2.S1311.MNAC.S.2025</v>
      </c>
    </row>
    <row r="50" spans="1:65" ht="15.75">
      <c r="A50" s="267"/>
      <c r="B50" s="388"/>
      <c r="C50" s="190"/>
      <c r="D50" s="105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0"/>
      <c r="AK50" s="50"/>
      <c r="AP50" s="13"/>
    </row>
    <row r="51" spans="1:65" ht="15.75">
      <c r="A51" s="265" t="s">
        <v>209</v>
      </c>
      <c r="B51" s="388" t="s">
        <v>697</v>
      </c>
      <c r="C51" s="191" t="s">
        <v>73</v>
      </c>
      <c r="D51" s="501" t="s">
        <v>1052</v>
      </c>
      <c r="E51" s="501" t="s">
        <v>1052</v>
      </c>
      <c r="F51" s="501" t="s">
        <v>1052</v>
      </c>
      <c r="G51" s="501" t="s">
        <v>1052</v>
      </c>
      <c r="H51" s="501" t="s">
        <v>1052</v>
      </c>
      <c r="I51" s="501" t="s">
        <v>1052</v>
      </c>
      <c r="J51" s="501" t="s">
        <v>1052</v>
      </c>
      <c r="K51" s="501" t="s">
        <v>1052</v>
      </c>
      <c r="L51" s="501" t="s">
        <v>1052</v>
      </c>
      <c r="M51" s="501" t="s">
        <v>1052</v>
      </c>
      <c r="N51" s="501" t="s">
        <v>1052</v>
      </c>
      <c r="O51" s="501" t="s">
        <v>1052</v>
      </c>
      <c r="P51" s="501" t="s">
        <v>1052</v>
      </c>
      <c r="Q51" s="501" t="s">
        <v>1052</v>
      </c>
      <c r="R51" s="501" t="s">
        <v>1052</v>
      </c>
      <c r="S51" s="501" t="s">
        <v>1052</v>
      </c>
      <c r="T51" s="501" t="s">
        <v>1052</v>
      </c>
      <c r="U51" s="501" t="s">
        <v>1052</v>
      </c>
      <c r="V51" s="501" t="s">
        <v>1052</v>
      </c>
      <c r="W51" s="501" t="s">
        <v>1052</v>
      </c>
      <c r="X51" s="501" t="s">
        <v>1052</v>
      </c>
      <c r="Y51" s="501" t="s">
        <v>1052</v>
      </c>
      <c r="Z51" s="501" t="s">
        <v>1052</v>
      </c>
      <c r="AA51" s="501" t="s">
        <v>1052</v>
      </c>
      <c r="AB51" s="501" t="s">
        <v>1052</v>
      </c>
      <c r="AC51" s="501" t="s">
        <v>1052</v>
      </c>
      <c r="AD51" s="501"/>
      <c r="AE51" s="501"/>
      <c r="AF51" s="501"/>
      <c r="AG51" s="501"/>
      <c r="AH51" s="501"/>
      <c r="AI51" s="501"/>
      <c r="AJ51" s="100"/>
      <c r="AK51" s="50"/>
      <c r="AP51" s="13"/>
      <c r="BM51" s="258" t="str">
        <f>CountryCode &amp; ".T2.B9_OWB.S1311.MNAC." &amp; RefVintage</f>
        <v>HU.T2.B9_OWB.S1311.MNAC.S.2025</v>
      </c>
    </row>
    <row r="52" spans="1:65" ht="15.75">
      <c r="A52" s="265" t="s">
        <v>210</v>
      </c>
      <c r="B52" s="388" t="s">
        <v>698</v>
      </c>
      <c r="C52" s="191" t="s">
        <v>569</v>
      </c>
      <c r="D52" s="501">
        <v>-56438.341</v>
      </c>
      <c r="E52" s="501">
        <v>-64842</v>
      </c>
      <c r="F52" s="501">
        <v>-110302.84</v>
      </c>
      <c r="G52" s="501">
        <v>-17262.609090909085</v>
      </c>
      <c r="H52" s="501">
        <v>-79929</v>
      </c>
      <c r="I52" s="501">
        <v>-14781</v>
      </c>
      <c r="J52" s="501">
        <v>-112518</v>
      </c>
      <c r="K52" s="501">
        <v>78150</v>
      </c>
      <c r="L52" s="501">
        <v>-113419</v>
      </c>
      <c r="M52" s="501">
        <v>-221128</v>
      </c>
      <c r="N52" s="501">
        <v>-171485</v>
      </c>
      <c r="O52" s="501">
        <v>-114398</v>
      </c>
      <c r="P52" s="501">
        <v>-66413</v>
      </c>
      <c r="Q52" s="501">
        <v>-33286</v>
      </c>
      <c r="R52" s="501">
        <v>-113194</v>
      </c>
      <c r="S52" s="501">
        <v>30585</v>
      </c>
      <c r="T52" s="501">
        <v>-335546</v>
      </c>
      <c r="U52" s="501">
        <v>-22596.237999999998</v>
      </c>
      <c r="V52" s="501">
        <v>190355</v>
      </c>
      <c r="W52" s="501">
        <v>-87941.436000000002</v>
      </c>
      <c r="X52" s="501">
        <v>-102040</v>
      </c>
      <c r="Y52" s="501">
        <v>138082.875</v>
      </c>
      <c r="Z52" s="501">
        <v>106999.6719999999</v>
      </c>
      <c r="AA52" s="501">
        <v>147084.4169999999</v>
      </c>
      <c r="AB52" s="501">
        <v>250477.90297299996</v>
      </c>
      <c r="AC52" s="501">
        <v>1304350.178292969</v>
      </c>
      <c r="AD52" s="501"/>
      <c r="AE52" s="501"/>
      <c r="AF52" s="501"/>
      <c r="AG52" s="501"/>
      <c r="AH52" s="501"/>
      <c r="AI52" s="501"/>
      <c r="AJ52" s="100"/>
      <c r="AK52" s="50"/>
      <c r="AP52" s="13"/>
      <c r="BM52" s="258" t="str">
        <f>CountryCode &amp; ".T2.B9_OB.S1311.MNAC." &amp; RefVintage</f>
        <v>HU.T2.B9_OB.S1311.MNAC.S.2025</v>
      </c>
    </row>
    <row r="53" spans="1:65" ht="15.75">
      <c r="A53" s="135" t="s">
        <v>211</v>
      </c>
      <c r="B53" s="388" t="s">
        <v>699</v>
      </c>
      <c r="C53" s="109" t="s">
        <v>1075</v>
      </c>
      <c r="D53" s="101">
        <v>-17022</v>
      </c>
      <c r="E53" s="101">
        <v>8161</v>
      </c>
      <c r="F53" s="101">
        <v>9172</v>
      </c>
      <c r="G53" s="101">
        <v>14805.300000000003</v>
      </c>
      <c r="H53" s="101">
        <v>-13126</v>
      </c>
      <c r="I53" s="101">
        <v>-7675</v>
      </c>
      <c r="J53" s="101">
        <v>-8826</v>
      </c>
      <c r="K53" s="101">
        <v>3937</v>
      </c>
      <c r="L53" s="101">
        <v>8036</v>
      </c>
      <c r="M53" s="101">
        <v>21484</v>
      </c>
      <c r="N53" s="101">
        <v>20182</v>
      </c>
      <c r="O53" s="101">
        <v>46431</v>
      </c>
      <c r="P53" s="101">
        <v>49854</v>
      </c>
      <c r="Q53" s="101">
        <v>13247</v>
      </c>
      <c r="R53" s="101">
        <v>-52308</v>
      </c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2"/>
      <c r="AK53" s="50"/>
      <c r="AP53" s="13"/>
      <c r="BM53" s="258" t="str">
        <f>CountryCode &amp; ".T2.B9_OB1.S1311.MNAC." &amp; RefVintage</f>
        <v>HU.T2.B9_OB1.S1311.MNAC.S.2025</v>
      </c>
    </row>
    <row r="54" spans="1:65" ht="15.75">
      <c r="A54" s="135"/>
      <c r="B54" s="388"/>
      <c r="C54" s="109" t="s">
        <v>1076</v>
      </c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>
        <v>-426605</v>
      </c>
      <c r="U54" s="101">
        <v>18463</v>
      </c>
      <c r="V54" s="101">
        <v>7015</v>
      </c>
      <c r="W54" s="101">
        <v>0</v>
      </c>
      <c r="X54" s="101">
        <v>0</v>
      </c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2"/>
      <c r="AK54" s="50"/>
      <c r="AP54" s="13"/>
    </row>
    <row r="55" spans="1:65" ht="15.75">
      <c r="A55" s="135"/>
      <c r="B55" s="388"/>
      <c r="C55" s="109" t="s">
        <v>1077</v>
      </c>
      <c r="D55" s="101">
        <v>-42453.341</v>
      </c>
      <c r="E55" s="101">
        <v>-78981</v>
      </c>
      <c r="F55" s="101">
        <v>-116713.84</v>
      </c>
      <c r="G55" s="101">
        <v>-33960.909090909088</v>
      </c>
      <c r="H55" s="101">
        <v>-74089</v>
      </c>
      <c r="I55" s="101">
        <v>-11323</v>
      </c>
      <c r="J55" s="101">
        <v>-82798</v>
      </c>
      <c r="K55" s="101">
        <v>35665</v>
      </c>
      <c r="L55" s="101">
        <v>-129585</v>
      </c>
      <c r="M55" s="101">
        <v>-241917</v>
      </c>
      <c r="N55" s="101">
        <v>-191311</v>
      </c>
      <c r="O55" s="101">
        <v>-157430</v>
      </c>
      <c r="P55" s="101">
        <v>-122065</v>
      </c>
      <c r="Q55" s="101">
        <v>-39097</v>
      </c>
      <c r="R55" s="101">
        <v>-63136</v>
      </c>
      <c r="S55" s="101">
        <v>28475</v>
      </c>
      <c r="T55" s="101">
        <v>86963</v>
      </c>
      <c r="U55" s="101">
        <v>-37449.237999999998</v>
      </c>
      <c r="V55" s="101">
        <v>184893</v>
      </c>
      <c r="W55" s="101">
        <v>-69959.135999999999</v>
      </c>
      <c r="X55" s="101">
        <v>-64598</v>
      </c>
      <c r="Y55" s="101">
        <v>147920</v>
      </c>
      <c r="Z55" s="101">
        <v>100721.6719999999</v>
      </c>
      <c r="AA55" s="101">
        <v>133708.90699999989</v>
      </c>
      <c r="AB55" s="101">
        <v>197282.19999999995</v>
      </c>
      <c r="AC55" s="101">
        <v>1107429.4444179691</v>
      </c>
      <c r="AD55" s="101"/>
      <c r="AE55" s="101"/>
      <c r="AF55" s="101"/>
      <c r="AG55" s="101"/>
      <c r="AH55" s="101"/>
      <c r="AI55" s="101"/>
      <c r="AJ55" s="102"/>
      <c r="AK55" s="50"/>
      <c r="AP55" s="13"/>
    </row>
    <row r="56" spans="1:65" ht="15.75">
      <c r="A56" s="135" t="s">
        <v>212</v>
      </c>
      <c r="B56" s="388" t="s">
        <v>700</v>
      </c>
      <c r="C56" s="109" t="s">
        <v>1078</v>
      </c>
      <c r="D56" s="101">
        <v>3037</v>
      </c>
      <c r="E56" s="101">
        <v>5978</v>
      </c>
      <c r="F56" s="101">
        <v>-2761</v>
      </c>
      <c r="G56" s="101">
        <v>1893</v>
      </c>
      <c r="H56" s="101">
        <v>7286</v>
      </c>
      <c r="I56" s="101">
        <v>4217</v>
      </c>
      <c r="J56" s="101">
        <v>-20894</v>
      </c>
      <c r="K56" s="101">
        <v>38548</v>
      </c>
      <c r="L56" s="101">
        <v>8130</v>
      </c>
      <c r="M56" s="101">
        <v>-695</v>
      </c>
      <c r="N56" s="101">
        <v>-356</v>
      </c>
      <c r="O56" s="101">
        <v>-3399</v>
      </c>
      <c r="P56" s="101">
        <v>5798</v>
      </c>
      <c r="Q56" s="101">
        <v>-7436</v>
      </c>
      <c r="R56" s="101">
        <v>2250</v>
      </c>
      <c r="S56" s="101">
        <v>2110</v>
      </c>
      <c r="T56" s="101">
        <v>4096</v>
      </c>
      <c r="U56" s="101">
        <v>-3610</v>
      </c>
      <c r="V56" s="101">
        <v>-1553</v>
      </c>
      <c r="W56" s="101">
        <v>-17982.3</v>
      </c>
      <c r="X56" s="101">
        <v>-37442</v>
      </c>
      <c r="Y56" s="101">
        <v>-9837.1249999999927</v>
      </c>
      <c r="Z56" s="101">
        <v>6278</v>
      </c>
      <c r="AA56" s="101">
        <v>13375.509999999998</v>
      </c>
      <c r="AB56" s="101">
        <v>53195.702973000007</v>
      </c>
      <c r="AC56" s="101">
        <v>196920.73387499998</v>
      </c>
      <c r="AD56" s="101"/>
      <c r="AE56" s="101"/>
      <c r="AF56" s="101"/>
      <c r="AG56" s="101"/>
      <c r="AH56" s="101"/>
      <c r="AI56" s="101"/>
      <c r="AJ56" s="102"/>
      <c r="AK56" s="50"/>
      <c r="AP56" s="13"/>
      <c r="BM56" s="258" t="str">
        <f>CountryCode &amp; ".T2.B9_OB2.S1311.MNAC." &amp; RefVintage</f>
        <v>HU.T2.B9_OB2.S1311.MNAC.S.2025</v>
      </c>
    </row>
    <row r="57" spans="1:65" ht="15.75">
      <c r="A57" s="265"/>
      <c r="B57" s="388"/>
      <c r="C57" s="110"/>
      <c r="D57" s="103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100"/>
      <c r="AK57" s="50"/>
      <c r="AP57" s="13"/>
    </row>
    <row r="58" spans="1:65" ht="15.75">
      <c r="A58" s="265" t="s">
        <v>213</v>
      </c>
      <c r="B58" s="388" t="s">
        <v>701</v>
      </c>
      <c r="C58" s="191" t="s">
        <v>48</v>
      </c>
      <c r="D58" s="501">
        <v>-176881</v>
      </c>
      <c r="E58" s="501">
        <v>-104730</v>
      </c>
      <c r="F58" s="501">
        <v>-53616</v>
      </c>
      <c r="G58" s="501">
        <v>-115325</v>
      </c>
      <c r="H58" s="501">
        <v>-140632</v>
      </c>
      <c r="I58" s="501">
        <v>24854</v>
      </c>
      <c r="J58" s="501">
        <v>-180598</v>
      </c>
      <c r="K58" s="501">
        <v>-59596</v>
      </c>
      <c r="L58" s="501">
        <v>-99777</v>
      </c>
      <c r="M58" s="501">
        <v>-170555</v>
      </c>
      <c r="N58" s="501">
        <v>-422181</v>
      </c>
      <c r="O58" s="501">
        <v>-383251</v>
      </c>
      <c r="P58" s="501">
        <v>-149654</v>
      </c>
      <c r="Q58" s="501">
        <v>-110642</v>
      </c>
      <c r="R58" s="501">
        <v>-101405</v>
      </c>
      <c r="S58" s="501">
        <v>-156758</v>
      </c>
      <c r="T58" s="501">
        <v>-157045</v>
      </c>
      <c r="U58" s="501">
        <v>-52851</v>
      </c>
      <c r="V58" s="501">
        <v>-824847</v>
      </c>
      <c r="W58" s="501">
        <v>-433257</v>
      </c>
      <c r="X58" s="501">
        <v>-142247</v>
      </c>
      <c r="Y58" s="501">
        <v>-33292</v>
      </c>
      <c r="Z58" s="501">
        <v>-66368</v>
      </c>
      <c r="AA58" s="501">
        <v>-176134</v>
      </c>
      <c r="AB58" s="501">
        <v>-135957</v>
      </c>
      <c r="AC58" s="501">
        <v>-179721.04209200002</v>
      </c>
      <c r="AD58" s="501"/>
      <c r="AE58" s="501"/>
      <c r="AF58" s="501"/>
      <c r="AG58" s="501"/>
      <c r="AH58" s="501"/>
      <c r="AI58" s="501"/>
      <c r="AJ58" s="100"/>
      <c r="AK58" s="50"/>
      <c r="AP58" s="13"/>
      <c r="BM58" s="258" t="str">
        <f>CountryCode &amp; ".T2.OA.S1311.MNAC." &amp; RefVintage</f>
        <v>HU.T2.OA.S1311.MNAC.S.2025</v>
      </c>
    </row>
    <row r="59" spans="1:65" ht="15.75">
      <c r="A59" s="135" t="s">
        <v>214</v>
      </c>
      <c r="B59" s="388" t="s">
        <v>702</v>
      </c>
      <c r="C59" s="109" t="s">
        <v>1079</v>
      </c>
      <c r="D59" s="101">
        <v>-41584</v>
      </c>
      <c r="E59" s="101">
        <v>-104730</v>
      </c>
      <c r="F59" s="101">
        <v>-53616</v>
      </c>
      <c r="G59" s="101">
        <v>-54470</v>
      </c>
      <c r="H59" s="101">
        <v>-90775</v>
      </c>
      <c r="I59" s="101">
        <v>-42905</v>
      </c>
      <c r="J59" s="101">
        <v>-80113</v>
      </c>
      <c r="K59" s="101">
        <v>-28811</v>
      </c>
      <c r="L59" s="101">
        <v>-99389</v>
      </c>
      <c r="M59" s="101">
        <v>-348968</v>
      </c>
      <c r="N59" s="101">
        <v>-423903</v>
      </c>
      <c r="O59" s="101">
        <v>-468806</v>
      </c>
      <c r="P59" s="101">
        <v>-130793</v>
      </c>
      <c r="Q59" s="101"/>
      <c r="R59" s="101">
        <v>-67360</v>
      </c>
      <c r="S59" s="101">
        <v>-156697</v>
      </c>
      <c r="T59" s="101">
        <v>-95386</v>
      </c>
      <c r="U59" s="101">
        <v>-83654</v>
      </c>
      <c r="V59" s="101">
        <v>-117562</v>
      </c>
      <c r="W59" s="101">
        <v>-513</v>
      </c>
      <c r="X59" s="101">
        <v>0</v>
      </c>
      <c r="Y59" s="101">
        <v>-30083</v>
      </c>
      <c r="Z59" s="101">
        <v>-89693</v>
      </c>
      <c r="AA59" s="101">
        <v>-137503</v>
      </c>
      <c r="AB59" s="101">
        <v>-83988</v>
      </c>
      <c r="AC59" s="101">
        <v>-210923.13500000001</v>
      </c>
      <c r="AD59" s="101"/>
      <c r="AE59" s="101"/>
      <c r="AF59" s="101"/>
      <c r="AG59" s="101"/>
      <c r="AH59" s="101"/>
      <c r="AI59" s="101"/>
      <c r="AJ59" s="102"/>
      <c r="AK59" s="50"/>
      <c r="AP59" s="13"/>
      <c r="BM59" s="258" t="str">
        <f>CountryCode &amp; ".T2.OA1.S1311.MNAC." &amp; RefVintage</f>
        <v>HU.T2.OA1.S1311.MNAC.S.2025</v>
      </c>
    </row>
    <row r="60" spans="1:65" ht="15.75">
      <c r="A60" s="135" t="s">
        <v>215</v>
      </c>
      <c r="B60" s="388" t="s">
        <v>703</v>
      </c>
      <c r="C60" s="109" t="s">
        <v>1080</v>
      </c>
      <c r="D60" s="101">
        <v>-18700</v>
      </c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2"/>
      <c r="AK60" s="50"/>
      <c r="AP60" s="13"/>
      <c r="BM60" s="258" t="str">
        <f>CountryCode &amp; ".T2.OA2.S1311.MNAC." &amp; RefVintage</f>
        <v>HU.T2.OA2.S1311.MNAC.S.2025</v>
      </c>
    </row>
    <row r="61" spans="1:65" ht="15.75">
      <c r="A61" s="135" t="s">
        <v>216</v>
      </c>
      <c r="B61" s="388" t="s">
        <v>704</v>
      </c>
      <c r="C61" s="109" t="s">
        <v>1081</v>
      </c>
      <c r="D61" s="101">
        <v>-1127</v>
      </c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2"/>
      <c r="AK61" s="50"/>
      <c r="AP61" s="13"/>
      <c r="BM61" s="258" t="str">
        <f>CountryCode &amp; ".T2.OA3.S1311.MNAC." &amp; RefVintage</f>
        <v>HU.T2.OA3.S1311.MNAC.S.2025</v>
      </c>
    </row>
    <row r="62" spans="1:65" ht="15.75">
      <c r="A62" s="135" t="s">
        <v>217</v>
      </c>
      <c r="B62" s="388" t="s">
        <v>705</v>
      </c>
      <c r="C62" s="109" t="s">
        <v>1082</v>
      </c>
      <c r="D62" s="101"/>
      <c r="E62" s="101"/>
      <c r="F62" s="101"/>
      <c r="G62" s="101">
        <v>-15337</v>
      </c>
      <c r="H62" s="101"/>
      <c r="I62" s="101"/>
      <c r="J62" s="101">
        <v>-2720</v>
      </c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2"/>
      <c r="AK62" s="50"/>
      <c r="AP62" s="13"/>
      <c r="BM62" s="258" t="str">
        <f>CountryCode &amp; ".T2.OA4.S1311.MNAC." &amp; RefVintage</f>
        <v>HU.T2.OA4.S1311.MNAC.S.2025</v>
      </c>
    </row>
    <row r="63" spans="1:65" ht="15.75">
      <c r="A63" s="135"/>
      <c r="B63" s="388"/>
      <c r="C63" s="109" t="s">
        <v>1083</v>
      </c>
      <c r="D63" s="101">
        <v>-47770</v>
      </c>
      <c r="E63" s="101"/>
      <c r="F63" s="101"/>
      <c r="G63" s="101">
        <v>-16447</v>
      </c>
      <c r="H63" s="101"/>
      <c r="I63" s="101">
        <v>-36481</v>
      </c>
      <c r="J63" s="101"/>
      <c r="K63" s="101">
        <v>-62085</v>
      </c>
      <c r="L63" s="101">
        <v>-828</v>
      </c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2"/>
      <c r="AK63" s="50"/>
      <c r="AP63" s="13"/>
    </row>
    <row r="64" spans="1:65" ht="15.75">
      <c r="A64" s="135"/>
      <c r="B64" s="388"/>
      <c r="C64" s="109" t="s">
        <v>1084</v>
      </c>
      <c r="D64" s="101"/>
      <c r="E64" s="101"/>
      <c r="F64" s="101"/>
      <c r="G64" s="101">
        <v>-25071</v>
      </c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2"/>
      <c r="AK64" s="50"/>
      <c r="AP64" s="13"/>
    </row>
    <row r="65" spans="1:42" ht="15.75">
      <c r="A65" s="135"/>
      <c r="B65" s="388"/>
      <c r="C65" s="109" t="s">
        <v>1085</v>
      </c>
      <c r="D65" s="101"/>
      <c r="E65" s="101"/>
      <c r="F65" s="101"/>
      <c r="G65" s="101">
        <v>-4000</v>
      </c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2"/>
      <c r="AK65" s="50"/>
      <c r="AP65" s="13"/>
    </row>
    <row r="66" spans="1:42" ht="15.75">
      <c r="A66" s="135"/>
      <c r="B66" s="388"/>
      <c r="C66" s="109" t="s">
        <v>1086</v>
      </c>
      <c r="D66" s="101"/>
      <c r="E66" s="101"/>
      <c r="F66" s="101"/>
      <c r="G66" s="101"/>
      <c r="H66" s="101">
        <v>-50000</v>
      </c>
      <c r="I66" s="101"/>
      <c r="J66" s="101"/>
      <c r="K66" s="101">
        <v>47000</v>
      </c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2"/>
      <c r="AK66" s="50"/>
      <c r="AP66" s="13"/>
    </row>
    <row r="67" spans="1:42" ht="15.75">
      <c r="A67" s="135"/>
      <c r="B67" s="388"/>
      <c r="C67" s="109" t="s">
        <v>1087</v>
      </c>
      <c r="D67" s="101"/>
      <c r="E67" s="101"/>
      <c r="F67" s="101"/>
      <c r="G67" s="101"/>
      <c r="H67" s="101">
        <v>36568</v>
      </c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>
        <v>0</v>
      </c>
      <c r="V67" s="101">
        <v>-78008</v>
      </c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2"/>
      <c r="AK67" s="50"/>
      <c r="AP67" s="13"/>
    </row>
    <row r="68" spans="1:42" ht="15.75">
      <c r="A68" s="135"/>
      <c r="B68" s="388"/>
      <c r="C68" s="109" t="s">
        <v>1088</v>
      </c>
      <c r="D68" s="101"/>
      <c r="E68" s="101"/>
      <c r="F68" s="101"/>
      <c r="G68" s="101"/>
      <c r="H68" s="101">
        <v>-36425</v>
      </c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2"/>
      <c r="AK68" s="50"/>
      <c r="AP68" s="13"/>
    </row>
    <row r="69" spans="1:42" ht="15.75">
      <c r="A69" s="135"/>
      <c r="B69" s="388"/>
      <c r="C69" s="109" t="s">
        <v>1089</v>
      </c>
      <c r="D69" s="101"/>
      <c r="E69" s="101"/>
      <c r="F69" s="101"/>
      <c r="G69" s="101"/>
      <c r="H69" s="101"/>
      <c r="I69" s="101">
        <v>94139</v>
      </c>
      <c r="J69" s="101">
        <v>-78825</v>
      </c>
      <c r="K69" s="101">
        <v>-9289</v>
      </c>
      <c r="L69" s="101">
        <v>-5923</v>
      </c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2"/>
      <c r="AK69" s="50"/>
      <c r="AP69" s="13"/>
    </row>
    <row r="70" spans="1:42" ht="15.75">
      <c r="A70" s="135"/>
      <c r="B70" s="388"/>
      <c r="C70" s="109" t="s">
        <v>1090</v>
      </c>
      <c r="D70" s="101"/>
      <c r="E70" s="101"/>
      <c r="F70" s="101"/>
      <c r="G70" s="101"/>
      <c r="H70" s="101"/>
      <c r="I70" s="101">
        <v>10101</v>
      </c>
      <c r="J70" s="101">
        <v>-16491</v>
      </c>
      <c r="K70" s="101">
        <v>-6301</v>
      </c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2"/>
      <c r="AK70" s="50"/>
      <c r="AP70" s="13"/>
    </row>
    <row r="71" spans="1:42" ht="15.75">
      <c r="A71" s="135"/>
      <c r="B71" s="388"/>
      <c r="C71" s="109" t="s">
        <v>1091</v>
      </c>
      <c r="D71" s="101"/>
      <c r="E71" s="101"/>
      <c r="F71" s="101"/>
      <c r="G71" s="101"/>
      <c r="H71" s="101"/>
      <c r="I71" s="101"/>
      <c r="J71" s="101">
        <v>-3600</v>
      </c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2"/>
      <c r="AK71" s="50"/>
      <c r="AP71" s="13"/>
    </row>
    <row r="72" spans="1:42" ht="15.75">
      <c r="A72" s="135"/>
      <c r="B72" s="388"/>
      <c r="C72" s="109" t="s">
        <v>1092</v>
      </c>
      <c r="D72" s="101"/>
      <c r="E72" s="101"/>
      <c r="F72" s="101"/>
      <c r="G72" s="101"/>
      <c r="H72" s="101"/>
      <c r="I72" s="101"/>
      <c r="J72" s="101">
        <v>-3000</v>
      </c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2"/>
      <c r="AK72" s="50"/>
      <c r="AP72" s="13"/>
    </row>
    <row r="73" spans="1:42" ht="15.75">
      <c r="A73" s="135"/>
      <c r="B73" s="388"/>
      <c r="C73" s="109" t="s">
        <v>1093</v>
      </c>
      <c r="D73" s="101">
        <v>-67700</v>
      </c>
      <c r="E73" s="101"/>
      <c r="F73" s="101"/>
      <c r="G73" s="101"/>
      <c r="H73" s="101"/>
      <c r="I73" s="101"/>
      <c r="J73" s="101">
        <v>4151</v>
      </c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2"/>
      <c r="AK73" s="50"/>
      <c r="AP73" s="13"/>
    </row>
    <row r="74" spans="1:42" ht="15.75">
      <c r="A74" s="135"/>
      <c r="B74" s="388"/>
      <c r="C74" s="109" t="s">
        <v>1094</v>
      </c>
      <c r="D74" s="101"/>
      <c r="E74" s="101"/>
      <c r="F74" s="101"/>
      <c r="G74" s="101"/>
      <c r="H74" s="101"/>
      <c r="I74" s="101"/>
      <c r="J74" s="101"/>
      <c r="K74" s="101">
        <v>-110</v>
      </c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2"/>
      <c r="AK74" s="50"/>
      <c r="AP74" s="13"/>
    </row>
    <row r="75" spans="1:42" ht="15.75">
      <c r="A75" s="135"/>
      <c r="B75" s="388"/>
      <c r="C75" s="109" t="s">
        <v>1095</v>
      </c>
      <c r="D75" s="101"/>
      <c r="E75" s="101"/>
      <c r="F75" s="101"/>
      <c r="G75" s="101"/>
      <c r="H75" s="101"/>
      <c r="I75" s="101"/>
      <c r="J75" s="101"/>
      <c r="K75" s="101"/>
      <c r="L75" s="101">
        <v>41983</v>
      </c>
      <c r="M75" s="101">
        <v>166537</v>
      </c>
      <c r="N75" s="101"/>
      <c r="O75" s="101">
        <v>268696</v>
      </c>
      <c r="P75" s="101">
        <v>67790</v>
      </c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2"/>
      <c r="AK75" s="50"/>
      <c r="AP75" s="13"/>
    </row>
    <row r="76" spans="1:42" ht="15.75">
      <c r="A76" s="135"/>
      <c r="B76" s="388"/>
      <c r="C76" s="109" t="s">
        <v>1096</v>
      </c>
      <c r="D76" s="101"/>
      <c r="E76" s="101"/>
      <c r="F76" s="101"/>
      <c r="G76" s="101"/>
      <c r="H76" s="101"/>
      <c r="I76" s="101"/>
      <c r="J76" s="101"/>
      <c r="K76" s="101"/>
      <c r="L76" s="101">
        <v>-35620</v>
      </c>
      <c r="M76" s="101">
        <v>-4812</v>
      </c>
      <c r="N76" s="101"/>
      <c r="O76" s="101">
        <v>-46060</v>
      </c>
      <c r="P76" s="101"/>
      <c r="Q76" s="101"/>
      <c r="R76" s="101">
        <v>-4118</v>
      </c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2"/>
      <c r="AK76" s="50"/>
      <c r="AP76" s="13"/>
    </row>
    <row r="77" spans="1:42" ht="15.75">
      <c r="A77" s="135"/>
      <c r="B77" s="388"/>
      <c r="C77" s="109" t="s">
        <v>1097</v>
      </c>
      <c r="D77" s="101"/>
      <c r="E77" s="101"/>
      <c r="F77" s="101"/>
      <c r="G77" s="101"/>
      <c r="H77" s="101"/>
      <c r="I77" s="101"/>
      <c r="J77" s="101"/>
      <c r="K77" s="101"/>
      <c r="L77" s="101"/>
      <c r="M77" s="101">
        <v>28877</v>
      </c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2"/>
      <c r="AK77" s="50"/>
      <c r="AP77" s="13"/>
    </row>
    <row r="78" spans="1:42" ht="15.75">
      <c r="A78" s="135"/>
      <c r="B78" s="388"/>
      <c r="C78" s="109" t="s">
        <v>1098</v>
      </c>
      <c r="D78" s="101"/>
      <c r="E78" s="101"/>
      <c r="F78" s="101"/>
      <c r="G78" s="101"/>
      <c r="H78" s="101"/>
      <c r="I78" s="101"/>
      <c r="J78" s="101"/>
      <c r="K78" s="101"/>
      <c r="L78" s="101"/>
      <c r="M78" s="101">
        <v>-10670</v>
      </c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2"/>
      <c r="AK78" s="50"/>
      <c r="AP78" s="13"/>
    </row>
    <row r="79" spans="1:42" ht="15.75">
      <c r="A79" s="135"/>
      <c r="B79" s="388"/>
      <c r="C79" s="109" t="s">
        <v>1099</v>
      </c>
      <c r="D79" s="101"/>
      <c r="E79" s="101"/>
      <c r="F79" s="101"/>
      <c r="G79" s="101"/>
      <c r="H79" s="101"/>
      <c r="I79" s="101"/>
      <c r="J79" s="101"/>
      <c r="K79" s="101"/>
      <c r="L79" s="101"/>
      <c r="M79" s="101">
        <v>-1519</v>
      </c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2"/>
      <c r="AK79" s="50"/>
      <c r="AP79" s="13"/>
    </row>
    <row r="80" spans="1:42" ht="15.75">
      <c r="A80" s="135"/>
      <c r="B80" s="388"/>
      <c r="C80" s="109" t="s">
        <v>1100</v>
      </c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>
        <v>1722</v>
      </c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2"/>
      <c r="AK80" s="50"/>
      <c r="AP80" s="13"/>
    </row>
    <row r="81" spans="1:42" ht="15.75">
      <c r="A81" s="135"/>
      <c r="B81" s="388"/>
      <c r="C81" s="109" t="s">
        <v>1101</v>
      </c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>
        <v>-17799</v>
      </c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2"/>
      <c r="AK81" s="50"/>
      <c r="AP81" s="13"/>
    </row>
    <row r="82" spans="1:42" ht="15.75">
      <c r="A82" s="135"/>
      <c r="B82" s="388"/>
      <c r="C82" s="109" t="s">
        <v>1102</v>
      </c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>
        <v>0</v>
      </c>
      <c r="P82" s="101">
        <v>-4379</v>
      </c>
      <c r="Q82" s="101">
        <v>-6835</v>
      </c>
      <c r="R82" s="101">
        <v>-5128</v>
      </c>
      <c r="S82" s="101">
        <v>-2518</v>
      </c>
      <c r="T82" s="101">
        <v>-3718</v>
      </c>
      <c r="U82" s="101">
        <v>-5171</v>
      </c>
      <c r="V82" s="101">
        <v>-5096</v>
      </c>
      <c r="W82" s="101">
        <v>-5035</v>
      </c>
      <c r="X82" s="101">
        <v>-4916</v>
      </c>
      <c r="Y82" s="101">
        <v>-4884</v>
      </c>
      <c r="Z82" s="101">
        <v>-4762</v>
      </c>
      <c r="AA82" s="101">
        <v>-4611</v>
      </c>
      <c r="AB82" s="101">
        <v>-4519</v>
      </c>
      <c r="AC82" s="101">
        <v>-4970</v>
      </c>
      <c r="AD82" s="101"/>
      <c r="AE82" s="101"/>
      <c r="AF82" s="101"/>
      <c r="AG82" s="101"/>
      <c r="AH82" s="101"/>
      <c r="AI82" s="101"/>
      <c r="AJ82" s="102"/>
      <c r="AK82" s="50"/>
      <c r="AP82" s="13"/>
    </row>
    <row r="83" spans="1:42" ht="15.75">
      <c r="A83" s="135"/>
      <c r="B83" s="388"/>
      <c r="C83" s="109" t="s">
        <v>1103</v>
      </c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>
        <v>-101925</v>
      </c>
      <c r="P83" s="101">
        <v>-69644</v>
      </c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2"/>
      <c r="AK83" s="50"/>
      <c r="AP83" s="13"/>
    </row>
    <row r="84" spans="1:42" ht="15.75">
      <c r="A84" s="135"/>
      <c r="B84" s="388"/>
      <c r="C84" s="109" t="s">
        <v>1104</v>
      </c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>
        <v>-11975</v>
      </c>
      <c r="P84" s="101">
        <v>-11015</v>
      </c>
      <c r="Q84" s="101">
        <v>-1307</v>
      </c>
      <c r="R84" s="101">
        <v>-3073</v>
      </c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2"/>
      <c r="AK84" s="50"/>
      <c r="AP84" s="13"/>
    </row>
    <row r="85" spans="1:42" ht="15.75">
      <c r="A85" s="135"/>
      <c r="B85" s="388"/>
      <c r="C85" s="109" t="s">
        <v>1105</v>
      </c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>
        <v>-5382</v>
      </c>
      <c r="P85" s="101">
        <v>-1613</v>
      </c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2"/>
      <c r="AK85" s="50"/>
      <c r="AP85" s="13"/>
    </row>
    <row r="86" spans="1:42" ht="15.75">
      <c r="A86" s="135"/>
      <c r="B86" s="388"/>
      <c r="C86" s="109" t="s">
        <v>1106</v>
      </c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>
        <v>-102500</v>
      </c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2"/>
      <c r="AK86" s="50"/>
      <c r="AP86" s="13"/>
    </row>
    <row r="87" spans="1:42" ht="15.75">
      <c r="A87" s="135"/>
      <c r="B87" s="388"/>
      <c r="C87" s="109" t="s">
        <v>1107</v>
      </c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>
        <v>-18800</v>
      </c>
      <c r="S87" s="101">
        <v>18800</v>
      </c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2"/>
      <c r="AK87" s="50"/>
      <c r="AP87" s="13"/>
    </row>
    <row r="88" spans="1:42" ht="15.75">
      <c r="A88" s="135"/>
      <c r="B88" s="388"/>
      <c r="C88" s="109" t="s">
        <v>1108</v>
      </c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>
        <v>-2926</v>
      </c>
      <c r="S88" s="101"/>
      <c r="T88" s="101"/>
      <c r="U88" s="101">
        <v>-21632</v>
      </c>
      <c r="V88" s="101">
        <v>0</v>
      </c>
      <c r="W88" s="101">
        <v>21632</v>
      </c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2"/>
      <c r="AK88" s="50"/>
      <c r="AP88" s="13"/>
    </row>
    <row r="89" spans="1:42" ht="15.75">
      <c r="A89" s="135"/>
      <c r="B89" s="388"/>
      <c r="C89" s="109" t="s">
        <v>1109</v>
      </c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>
        <v>-7332</v>
      </c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2"/>
      <c r="AK89" s="50"/>
      <c r="AP89" s="13"/>
    </row>
    <row r="90" spans="1:42" ht="15.75">
      <c r="A90" s="135"/>
      <c r="B90" s="388"/>
      <c r="C90" s="109" t="s">
        <v>1110</v>
      </c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>
        <v>-9011</v>
      </c>
      <c r="T90" s="101">
        <v>5779</v>
      </c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2"/>
      <c r="AK90" s="50"/>
      <c r="AP90" s="13"/>
    </row>
    <row r="91" spans="1:42" ht="15.75">
      <c r="A91" s="135"/>
      <c r="B91" s="388"/>
      <c r="C91" s="109" t="s">
        <v>1111</v>
      </c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>
        <v>-35000</v>
      </c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2"/>
      <c r="AK91" s="50"/>
      <c r="AP91" s="13"/>
    </row>
    <row r="92" spans="1:42" ht="15.75">
      <c r="A92" s="135"/>
      <c r="B92" s="388"/>
      <c r="C92" s="109" t="s">
        <v>1112</v>
      </c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>
        <v>-48739</v>
      </c>
      <c r="U92" s="101">
        <v>-54907</v>
      </c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2"/>
      <c r="AK92" s="50"/>
      <c r="AP92" s="13"/>
    </row>
    <row r="93" spans="1:42" ht="15.75">
      <c r="A93" s="135"/>
      <c r="B93" s="388"/>
      <c r="C93" s="109" t="s">
        <v>1113</v>
      </c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>
        <v>101090</v>
      </c>
      <c r="V93" s="101">
        <v>838</v>
      </c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2"/>
      <c r="AK93" s="50"/>
      <c r="AP93" s="13"/>
    </row>
    <row r="94" spans="1:42" ht="15.75">
      <c r="A94" s="135"/>
      <c r="B94" s="388"/>
      <c r="C94" s="109" t="s">
        <v>1114</v>
      </c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>
        <v>-12000</v>
      </c>
      <c r="W94" s="101"/>
      <c r="X94" s="101">
        <v>-4100</v>
      </c>
      <c r="Y94" s="101"/>
      <c r="Z94" s="101"/>
      <c r="AA94" s="101">
        <v>-1865</v>
      </c>
      <c r="AB94" s="101"/>
      <c r="AC94" s="101"/>
      <c r="AD94" s="101"/>
      <c r="AE94" s="101"/>
      <c r="AF94" s="101"/>
      <c r="AG94" s="101"/>
      <c r="AH94" s="101"/>
      <c r="AI94" s="101"/>
      <c r="AJ94" s="102"/>
      <c r="AK94" s="50"/>
      <c r="AP94" s="13"/>
    </row>
    <row r="95" spans="1:42" ht="15.75">
      <c r="A95" s="135"/>
      <c r="B95" s="388"/>
      <c r="C95" s="109" t="s">
        <v>1115</v>
      </c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>
        <v>34566</v>
      </c>
      <c r="W95" s="101">
        <v>-34566</v>
      </c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2"/>
      <c r="AK95" s="50"/>
      <c r="AP95" s="13"/>
    </row>
    <row r="96" spans="1:42" ht="15.75">
      <c r="A96" s="135"/>
      <c r="B96" s="388"/>
      <c r="C96" s="109" t="s">
        <v>1116</v>
      </c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>
        <v>-43921</v>
      </c>
      <c r="W96" s="101">
        <v>43921</v>
      </c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2"/>
      <c r="AK96" s="50"/>
      <c r="AP96" s="13"/>
    </row>
    <row r="97" spans="1:65" ht="15.75">
      <c r="A97" s="135"/>
      <c r="B97" s="388"/>
      <c r="C97" s="109" t="s">
        <v>1117</v>
      </c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>
        <v>-3774</v>
      </c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2"/>
      <c r="AK97" s="50"/>
      <c r="AP97" s="13"/>
    </row>
    <row r="98" spans="1:65" ht="15.75">
      <c r="A98" s="135"/>
      <c r="B98" s="388"/>
      <c r="C98" s="109" t="s">
        <v>1118</v>
      </c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>
        <v>-53120</v>
      </c>
      <c r="X98" s="101">
        <v>11155</v>
      </c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2"/>
      <c r="AK98" s="50"/>
      <c r="AP98" s="13"/>
    </row>
    <row r="99" spans="1:65" ht="15.75">
      <c r="A99" s="135"/>
      <c r="B99" s="388"/>
      <c r="C99" s="109" t="s">
        <v>1119</v>
      </c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>
        <v>20019</v>
      </c>
      <c r="U99" s="101">
        <v>11106</v>
      </c>
      <c r="V99" s="101">
        <v>-12287</v>
      </c>
      <c r="W99" s="101">
        <v>-3842</v>
      </c>
      <c r="X99" s="101">
        <v>2676</v>
      </c>
      <c r="Y99" s="101">
        <v>8430</v>
      </c>
      <c r="Z99" s="101">
        <v>22718</v>
      </c>
      <c r="AA99" s="101">
        <v>-878</v>
      </c>
      <c r="AB99" s="101">
        <v>-20380</v>
      </c>
      <c r="AC99" s="101">
        <v>-20041</v>
      </c>
      <c r="AD99" s="101"/>
      <c r="AE99" s="101"/>
      <c r="AF99" s="101"/>
      <c r="AG99" s="101"/>
      <c r="AH99" s="101"/>
      <c r="AI99" s="101"/>
      <c r="AJ99" s="102"/>
      <c r="AK99" s="50"/>
      <c r="AP99" s="13"/>
    </row>
    <row r="100" spans="1:65" ht="15.75">
      <c r="A100" s="135"/>
      <c r="B100" s="388"/>
      <c r="C100" s="109" t="s">
        <v>1120</v>
      </c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>
        <v>317</v>
      </c>
      <c r="V100" s="101">
        <v>1187</v>
      </c>
      <c r="W100" s="101">
        <v>3519</v>
      </c>
      <c r="X100" s="101">
        <v>6300</v>
      </c>
      <c r="Y100" s="101">
        <v>9244</v>
      </c>
      <c r="Z100" s="101">
        <v>12359</v>
      </c>
      <c r="AA100" s="101">
        <v>15653</v>
      </c>
      <c r="AB100" s="101">
        <v>19132</v>
      </c>
      <c r="AC100" s="101">
        <v>22808</v>
      </c>
      <c r="AD100" s="101"/>
      <c r="AE100" s="101"/>
      <c r="AF100" s="101"/>
      <c r="AG100" s="101"/>
      <c r="AH100" s="101"/>
      <c r="AI100" s="101"/>
      <c r="AJ100" s="102"/>
      <c r="AK100" s="50"/>
      <c r="AP100" s="13"/>
    </row>
    <row r="101" spans="1:65" ht="15.75">
      <c r="A101" s="135"/>
      <c r="B101" s="388"/>
      <c r="C101" s="109" t="s">
        <v>1121</v>
      </c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>
        <v>-592564</v>
      </c>
      <c r="W101" s="101">
        <v>-401479</v>
      </c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2"/>
      <c r="AK101" s="50"/>
      <c r="AP101" s="13"/>
    </row>
    <row r="102" spans="1:65" ht="15.75">
      <c r="A102" s="135"/>
      <c r="B102" s="388"/>
      <c r="C102" s="109" t="s">
        <v>1122</v>
      </c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>
        <v>-52290</v>
      </c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2"/>
      <c r="AK102" s="50"/>
      <c r="AP102" s="13"/>
    </row>
    <row r="103" spans="1:65" ht="15.75">
      <c r="A103" s="135"/>
      <c r="B103" s="388"/>
      <c r="C103" s="109" t="s">
        <v>1123</v>
      </c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>
        <v>-23428</v>
      </c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2"/>
      <c r="AK103" s="50"/>
      <c r="AP103" s="13"/>
    </row>
    <row r="104" spans="1:65" ht="15.75">
      <c r="A104" s="135"/>
      <c r="B104" s="388"/>
      <c r="C104" s="109" t="s">
        <v>1124</v>
      </c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>
        <v>-47149</v>
      </c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2"/>
      <c r="AK104" s="50"/>
      <c r="AP104" s="13"/>
    </row>
    <row r="105" spans="1:65" ht="15.75">
      <c r="A105" s="135"/>
      <c r="B105" s="388"/>
      <c r="C105" s="109" t="s">
        <v>1125</v>
      </c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>
        <v>-30495</v>
      </c>
      <c r="Y105" s="101">
        <v>-8629</v>
      </c>
      <c r="Z105" s="101">
        <v>-9651</v>
      </c>
      <c r="AA105" s="101">
        <v>-9493</v>
      </c>
      <c r="AB105" s="101"/>
      <c r="AC105" s="101">
        <v>-17946.907092000001</v>
      </c>
      <c r="AD105" s="101"/>
      <c r="AE105" s="101"/>
      <c r="AF105" s="101"/>
      <c r="AG105" s="101"/>
      <c r="AH105" s="101"/>
      <c r="AI105" s="101"/>
      <c r="AJ105" s="102"/>
      <c r="AK105" s="50"/>
      <c r="AP105" s="13"/>
    </row>
    <row r="106" spans="1:65" ht="15.75">
      <c r="A106" s="135"/>
      <c r="B106" s="388"/>
      <c r="C106" s="109" t="s">
        <v>1126</v>
      </c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>
        <v>2630</v>
      </c>
      <c r="Z106" s="101">
        <v>2661</v>
      </c>
      <c r="AA106" s="101">
        <v>4125</v>
      </c>
      <c r="AB106" s="101">
        <v>19599</v>
      </c>
      <c r="AC106" s="101">
        <v>51352</v>
      </c>
      <c r="AD106" s="101"/>
      <c r="AE106" s="101"/>
      <c r="AF106" s="101"/>
      <c r="AG106" s="101"/>
      <c r="AH106" s="101"/>
      <c r="AI106" s="101"/>
      <c r="AJ106" s="102"/>
      <c r="AK106" s="50"/>
      <c r="AP106" s="13"/>
    </row>
    <row r="107" spans="1:65" ht="15.75">
      <c r="A107" s="135"/>
      <c r="B107" s="388"/>
      <c r="C107" s="109" t="s">
        <v>1127</v>
      </c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>
        <v>-10000</v>
      </c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2"/>
      <c r="AK107" s="50"/>
      <c r="AP107" s="13"/>
    </row>
    <row r="108" spans="1:65" ht="15.75">
      <c r="A108" s="135"/>
      <c r="B108" s="388"/>
      <c r="C108" s="109" t="s">
        <v>1128</v>
      </c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>
        <v>-41562</v>
      </c>
      <c r="AB108" s="101"/>
      <c r="AC108" s="101"/>
      <c r="AD108" s="101"/>
      <c r="AE108" s="101"/>
      <c r="AF108" s="101"/>
      <c r="AG108" s="101"/>
      <c r="AH108" s="101"/>
      <c r="AI108" s="101"/>
      <c r="AJ108" s="102"/>
      <c r="AK108" s="50"/>
      <c r="AP108" s="13"/>
    </row>
    <row r="109" spans="1:65" ht="15.75">
      <c r="A109" s="135"/>
      <c r="B109" s="388"/>
      <c r="C109" s="109" t="s">
        <v>1129</v>
      </c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>
        <v>-62340</v>
      </c>
      <c r="AC109" s="101"/>
      <c r="AD109" s="101"/>
      <c r="AE109" s="101"/>
      <c r="AF109" s="101"/>
      <c r="AG109" s="101"/>
      <c r="AH109" s="101"/>
      <c r="AI109" s="101"/>
      <c r="AJ109" s="102"/>
      <c r="AK109" s="50"/>
      <c r="AP109" s="13"/>
    </row>
    <row r="110" spans="1:65" ht="15.75">
      <c r="A110" s="135" t="s">
        <v>218</v>
      </c>
      <c r="B110" s="388" t="s">
        <v>706</v>
      </c>
      <c r="C110" s="109" t="s">
        <v>1130</v>
      </c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>
        <v>-3461</v>
      </c>
      <c r="AC110" s="101"/>
      <c r="AD110" s="101"/>
      <c r="AE110" s="101"/>
      <c r="AF110" s="101"/>
      <c r="AG110" s="101"/>
      <c r="AH110" s="101"/>
      <c r="AI110" s="101"/>
      <c r="AJ110" s="102"/>
      <c r="AK110" s="50"/>
      <c r="AP110" s="13"/>
      <c r="BM110" s="258" t="str">
        <f>CountryCode &amp; ".T2.OA5.S1311.MNAC." &amp; RefVintage</f>
        <v>HU.T2.OA5.S1311.MNAC.S.2025</v>
      </c>
    </row>
    <row r="111" spans="1:65" ht="16.5" thickBot="1">
      <c r="A111" s="265"/>
      <c r="B111" s="391"/>
      <c r="C111" s="138"/>
      <c r="D111" s="107"/>
      <c r="E111" s="108"/>
      <c r="F111" s="108"/>
      <c r="G111" s="108"/>
      <c r="H111" s="108"/>
      <c r="I111" s="108"/>
      <c r="J111" s="108"/>
      <c r="K111" s="108"/>
      <c r="L111" s="108"/>
      <c r="M111" s="108"/>
      <c r="N111" s="108"/>
      <c r="O111" s="108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  <c r="Z111" s="108"/>
      <c r="AA111" s="108"/>
      <c r="AB111" s="108"/>
      <c r="AC111" s="108"/>
      <c r="AD111" s="108"/>
      <c r="AE111" s="108"/>
      <c r="AF111" s="108"/>
      <c r="AG111" s="108"/>
      <c r="AH111" s="108"/>
      <c r="AI111" s="108"/>
      <c r="AJ111" s="3"/>
      <c r="AK111" s="50"/>
      <c r="AP111" s="13"/>
    </row>
    <row r="112" spans="1:65" ht="17.25" thickTop="1" thickBot="1">
      <c r="A112" s="265" t="s">
        <v>219</v>
      </c>
      <c r="B112" s="388" t="s">
        <v>971</v>
      </c>
      <c r="C112" s="287" t="s">
        <v>557</v>
      </c>
      <c r="D112" s="501">
        <v>-509787.34100000001</v>
      </c>
      <c r="E112" s="501">
        <v>-380270</v>
      </c>
      <c r="F112" s="501">
        <v>-497292.83999999997</v>
      </c>
      <c r="G112" s="501">
        <v>-708854.60909090913</v>
      </c>
      <c r="H112" s="501">
        <v>-595541</v>
      </c>
      <c r="I112" s="501">
        <v>-354854</v>
      </c>
      <c r="J112" s="501">
        <v>-703875</v>
      </c>
      <c r="K112" s="501">
        <v>-1332869</v>
      </c>
      <c r="L112" s="501">
        <v>-1102996</v>
      </c>
      <c r="M112" s="501">
        <v>-1270681</v>
      </c>
      <c r="N112" s="501">
        <v>-1599693</v>
      </c>
      <c r="O112" s="501">
        <v>-2439617</v>
      </c>
      <c r="P112" s="501">
        <v>-1456874</v>
      </c>
      <c r="Q112" s="501">
        <v>-968598</v>
      </c>
      <c r="R112" s="501">
        <v>-1046412</v>
      </c>
      <c r="S112" s="501">
        <v>-1032846</v>
      </c>
      <c r="T112" s="501">
        <v>-1664946</v>
      </c>
      <c r="U112" s="501">
        <v>-809602.23800000001</v>
      </c>
      <c r="V112" s="501">
        <v>-1676570.5</v>
      </c>
      <c r="W112" s="501">
        <v>-1394670.2132009999</v>
      </c>
      <c r="X112" s="501">
        <v>-761145.64806399983</v>
      </c>
      <c r="Y112" s="501">
        <v>-717925.90376199991</v>
      </c>
      <c r="Z112" s="501">
        <v>-950327.2643570014</v>
      </c>
      <c r="AA112" s="501">
        <v>-997878.5830000001</v>
      </c>
      <c r="AB112" s="501">
        <v>-790839.66374900006</v>
      </c>
      <c r="AC112" s="501">
        <v>-3249169.3555100309</v>
      </c>
      <c r="AD112" s="501"/>
      <c r="AE112" s="501"/>
      <c r="AF112" s="501"/>
      <c r="AG112" s="501"/>
      <c r="AH112" s="501"/>
      <c r="AI112" s="501"/>
      <c r="AJ112" s="4"/>
      <c r="AK112" s="49"/>
      <c r="AP112" s="13"/>
      <c r="BM112" s="258" t="str">
        <f>CountryCode &amp; ".T2.B9.S1311.MNAC." &amp; RefVintage</f>
        <v>HU.T2.B9.S1311.MNAC.S.2025</v>
      </c>
    </row>
    <row r="113" spans="1:65" ht="16.5" thickTop="1">
      <c r="A113" s="219"/>
      <c r="B113" s="263"/>
      <c r="C113" s="288" t="s">
        <v>470</v>
      </c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50"/>
      <c r="AL113" s="13"/>
    </row>
    <row r="114" spans="1:65" ht="9" customHeight="1">
      <c r="A114" s="219"/>
      <c r="B114" s="263"/>
      <c r="C114" s="14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50"/>
      <c r="AL114" s="13"/>
    </row>
    <row r="115" spans="1:65" s="23" customFormat="1" ht="15.75">
      <c r="A115" s="219"/>
      <c r="B115" s="263"/>
      <c r="C115" s="289" t="s">
        <v>87</v>
      </c>
      <c r="D115" s="290"/>
      <c r="E115" s="195"/>
      <c r="F115" s="195"/>
      <c r="G115" s="195"/>
      <c r="H115" s="195"/>
      <c r="I115" s="195"/>
      <c r="J115" s="195"/>
      <c r="K115" s="195"/>
      <c r="L115" s="195"/>
      <c r="M115" s="195"/>
      <c r="N115" s="195"/>
      <c r="O115" s="195"/>
      <c r="P115" s="195"/>
      <c r="Q115" s="195"/>
      <c r="R115" s="195"/>
      <c r="S115" s="195"/>
      <c r="T115" s="195"/>
      <c r="U115" s="195"/>
      <c r="V115" s="195"/>
      <c r="W115" s="195"/>
      <c r="X115" s="195"/>
      <c r="Y115" s="195"/>
      <c r="Z115" s="195"/>
      <c r="AA115" s="195"/>
      <c r="AB115" s="195"/>
      <c r="AC115" s="195"/>
      <c r="AD115" s="195"/>
      <c r="AE115" s="195"/>
      <c r="AF115" s="195"/>
      <c r="AG115" s="195"/>
      <c r="AH115" s="195"/>
      <c r="AI115" s="195"/>
      <c r="AJ115" s="20"/>
      <c r="AK115" s="50"/>
      <c r="AL115" s="13"/>
      <c r="BM115" s="290"/>
    </row>
    <row r="116" spans="1:65" ht="15.75">
      <c r="A116" s="219"/>
      <c r="B116" s="263"/>
      <c r="C116" s="199" t="s">
        <v>90</v>
      </c>
      <c r="D116" s="195"/>
      <c r="E116" s="195"/>
      <c r="F116" s="195"/>
      <c r="G116" s="195"/>
      <c r="H116" s="195"/>
      <c r="I116" s="195"/>
      <c r="J116" s="195"/>
      <c r="K116" s="195"/>
      <c r="L116" s="195"/>
      <c r="M116" s="195"/>
      <c r="N116" s="195"/>
      <c r="O116" s="195"/>
      <c r="P116" s="195"/>
      <c r="Q116" s="195"/>
      <c r="R116" s="195"/>
      <c r="S116" s="195"/>
      <c r="T116" s="195"/>
      <c r="U116" s="195"/>
      <c r="V116" s="195"/>
      <c r="W116" s="195"/>
      <c r="X116" s="195"/>
      <c r="Y116" s="195"/>
      <c r="Z116" s="195"/>
      <c r="AA116" s="195"/>
      <c r="AB116" s="195"/>
      <c r="AC116" s="195"/>
      <c r="AD116" s="195"/>
      <c r="AE116" s="195"/>
      <c r="AF116" s="195"/>
      <c r="AG116" s="195"/>
      <c r="AH116" s="195"/>
      <c r="AI116" s="195"/>
      <c r="AJ116" s="20"/>
      <c r="AK116" s="50"/>
      <c r="AL116" s="13"/>
    </row>
    <row r="117" spans="1:65" ht="12" customHeight="1" thickBot="1">
      <c r="A117" s="141"/>
      <c r="B117" s="184"/>
      <c r="C117" s="142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2"/>
      <c r="AM117" s="13"/>
    </row>
    <row r="118" spans="1:65" ht="16.5" thickTop="1">
      <c r="D118" s="53"/>
    </row>
    <row r="119" spans="1:65">
      <c r="C119" s="54"/>
    </row>
    <row r="120" spans="1:65" ht="54.6" customHeight="1">
      <c r="C120" s="169" t="s">
        <v>119</v>
      </c>
      <c r="D120" s="549" t="str">
        <f t="shared" ref="D120:AI120" si="4">IF(OR(COUNTA(D8:D8,D11:D18,D22:D22,D26:D26,D28:D28,D39:D39,D51:D52,D58:D58,D112:D112)=17,NOT(ISNUMBER(D5))),"OK","NOT fully completed, pls.fill with L, M or 0")</f>
        <v>OK</v>
      </c>
      <c r="E120" s="549" t="str">
        <f t="shared" si="4"/>
        <v>OK</v>
      </c>
      <c r="F120" s="549" t="str">
        <f t="shared" si="4"/>
        <v>OK</v>
      </c>
      <c r="G120" s="549" t="str">
        <f t="shared" si="4"/>
        <v>OK</v>
      </c>
      <c r="H120" s="549" t="str">
        <f t="shared" si="4"/>
        <v>OK</v>
      </c>
      <c r="I120" s="549" t="str">
        <f t="shared" si="4"/>
        <v>OK</v>
      </c>
      <c r="J120" s="549" t="str">
        <f t="shared" si="4"/>
        <v>OK</v>
      </c>
      <c r="K120" s="549" t="str">
        <f t="shared" si="4"/>
        <v>OK</v>
      </c>
      <c r="L120" s="549" t="str">
        <f t="shared" si="4"/>
        <v>OK</v>
      </c>
      <c r="M120" s="549" t="str">
        <f t="shared" si="4"/>
        <v>OK</v>
      </c>
      <c r="N120" s="549" t="str">
        <f t="shared" si="4"/>
        <v>OK</v>
      </c>
      <c r="O120" s="549" t="str">
        <f t="shared" si="4"/>
        <v>OK</v>
      </c>
      <c r="P120" s="549" t="str">
        <f t="shared" si="4"/>
        <v>OK</v>
      </c>
      <c r="Q120" s="549" t="str">
        <f t="shared" si="4"/>
        <v>OK</v>
      </c>
      <c r="R120" s="549" t="str">
        <f t="shared" si="4"/>
        <v>OK</v>
      </c>
      <c r="S120" s="549" t="str">
        <f t="shared" si="4"/>
        <v>OK</v>
      </c>
      <c r="T120" s="549" t="str">
        <f t="shared" si="4"/>
        <v>OK</v>
      </c>
      <c r="U120" s="549" t="str">
        <f t="shared" si="4"/>
        <v>OK</v>
      </c>
      <c r="V120" s="549" t="str">
        <f t="shared" si="4"/>
        <v>OK</v>
      </c>
      <c r="W120" s="549" t="str">
        <f t="shared" si="4"/>
        <v>OK</v>
      </c>
      <c r="X120" s="549" t="str">
        <f t="shared" si="4"/>
        <v>OK</v>
      </c>
      <c r="Y120" s="549" t="str">
        <f t="shared" si="4"/>
        <v>OK</v>
      </c>
      <c r="Z120" s="549" t="str">
        <f t="shared" si="4"/>
        <v>OK</v>
      </c>
      <c r="AA120" s="549" t="str">
        <f t="shared" si="4"/>
        <v>OK</v>
      </c>
      <c r="AB120" s="549" t="str">
        <f t="shared" si="4"/>
        <v>OK</v>
      </c>
      <c r="AC120" s="549" t="str">
        <f t="shared" si="4"/>
        <v>OK</v>
      </c>
      <c r="AD120" s="549" t="str">
        <f t="shared" si="4"/>
        <v>OK</v>
      </c>
      <c r="AE120" s="549" t="str">
        <f t="shared" si="4"/>
        <v>OK</v>
      </c>
      <c r="AF120" s="549" t="str">
        <f t="shared" si="4"/>
        <v>OK</v>
      </c>
      <c r="AG120" s="549" t="str">
        <f t="shared" si="4"/>
        <v>OK</v>
      </c>
      <c r="AH120" s="549" t="str">
        <f t="shared" si="4"/>
        <v>OK</v>
      </c>
      <c r="AI120" s="549" t="str">
        <f t="shared" si="4"/>
        <v>OK</v>
      </c>
      <c r="AJ120" s="291"/>
      <c r="AK120" s="171"/>
    </row>
    <row r="121" spans="1:65">
      <c r="C121" s="172" t="s">
        <v>120</v>
      </c>
      <c r="D121" s="242">
        <v>1995</v>
      </c>
      <c r="E121" s="242">
        <f>D121+1</f>
        <v>1996</v>
      </c>
      <c r="F121" s="242">
        <f t="shared" ref="F121:AI121" si="5">E121+1</f>
        <v>1997</v>
      </c>
      <c r="G121" s="242">
        <f t="shared" si="5"/>
        <v>1998</v>
      </c>
      <c r="H121" s="242">
        <f t="shared" si="5"/>
        <v>1999</v>
      </c>
      <c r="I121" s="242">
        <f t="shared" si="5"/>
        <v>2000</v>
      </c>
      <c r="J121" s="242">
        <f t="shared" si="5"/>
        <v>2001</v>
      </c>
      <c r="K121" s="242">
        <f t="shared" si="5"/>
        <v>2002</v>
      </c>
      <c r="L121" s="242">
        <f t="shared" si="5"/>
        <v>2003</v>
      </c>
      <c r="M121" s="242">
        <f t="shared" si="5"/>
        <v>2004</v>
      </c>
      <c r="N121" s="242">
        <f t="shared" si="5"/>
        <v>2005</v>
      </c>
      <c r="O121" s="242">
        <f t="shared" si="5"/>
        <v>2006</v>
      </c>
      <c r="P121" s="242">
        <f t="shared" si="5"/>
        <v>2007</v>
      </c>
      <c r="Q121" s="242">
        <f t="shared" si="5"/>
        <v>2008</v>
      </c>
      <c r="R121" s="242">
        <f t="shared" si="5"/>
        <v>2009</v>
      </c>
      <c r="S121" s="242">
        <f t="shared" si="5"/>
        <v>2010</v>
      </c>
      <c r="T121" s="242">
        <f t="shared" si="5"/>
        <v>2011</v>
      </c>
      <c r="U121" s="242">
        <f t="shared" ref="U121:AH121" si="6">T121+1</f>
        <v>2012</v>
      </c>
      <c r="V121" s="242">
        <f t="shared" si="6"/>
        <v>2013</v>
      </c>
      <c r="W121" s="242">
        <f t="shared" si="6"/>
        <v>2014</v>
      </c>
      <c r="X121" s="242">
        <f t="shared" si="6"/>
        <v>2015</v>
      </c>
      <c r="Y121" s="242">
        <f t="shared" si="6"/>
        <v>2016</v>
      </c>
      <c r="Z121" s="242">
        <f t="shared" si="6"/>
        <v>2017</v>
      </c>
      <c r="AA121" s="242">
        <f t="shared" si="6"/>
        <v>2018</v>
      </c>
      <c r="AB121" s="242">
        <f t="shared" si="6"/>
        <v>2019</v>
      </c>
      <c r="AC121" s="242">
        <f t="shared" si="6"/>
        <v>2020</v>
      </c>
      <c r="AD121" s="242">
        <f t="shared" si="6"/>
        <v>2021</v>
      </c>
      <c r="AE121" s="242">
        <f t="shared" si="6"/>
        <v>2022</v>
      </c>
      <c r="AF121" s="242">
        <f t="shared" si="6"/>
        <v>2023</v>
      </c>
      <c r="AG121" s="242">
        <f t="shared" si="6"/>
        <v>2024</v>
      </c>
      <c r="AH121" s="242">
        <f t="shared" si="6"/>
        <v>2025</v>
      </c>
      <c r="AI121" s="242">
        <f t="shared" si="5"/>
        <v>2026</v>
      </c>
      <c r="AJ121" s="242"/>
      <c r="AK121" s="242"/>
      <c r="AL121" s="242"/>
      <c r="AM121" s="242"/>
      <c r="AN121" s="242"/>
      <c r="AO121" s="242"/>
      <c r="AP121" s="242"/>
      <c r="AQ121" s="242"/>
      <c r="AR121" s="242"/>
    </row>
    <row r="122" spans="1:65" ht="25.5" customHeight="1">
      <c r="C122" s="292" t="s">
        <v>531</v>
      </c>
      <c r="D122" s="293">
        <f t="shared" ref="D122:AI122" si="7">IF(AND(D112="0",D8="0",D11="0",D22="0",D26="0",D28="0",D39="0",D51="0",D52="0",D58="0"),0,IF(AND(D112="L",D8="L",D11="L",D22="L",D26="L",D28="L",D39="L",D51="L",D52="L",D58="L"),"NC",IF(D112="M",0,D112)-IF(D8="M",0,D8)-IF(D11="M",0,D11)-IF(D22="M",0,D22)-IF(D26="M",0,D26)-IF(D28="M",0,D28)-IF(D39="M",0,D39)-IF(D51="M",0,D51)-IF(D52="M",0,D52)-IF(D58="M",0,D58)))</f>
        <v>0</v>
      </c>
      <c r="E122" s="293">
        <f t="shared" si="7"/>
        <v>0</v>
      </c>
      <c r="F122" s="293">
        <f t="shared" si="7"/>
        <v>2.9103830456733704E-11</v>
      </c>
      <c r="G122" s="293">
        <f t="shared" si="7"/>
        <v>-4.3655745685100555E-11</v>
      </c>
      <c r="H122" s="293">
        <f t="shared" si="7"/>
        <v>0</v>
      </c>
      <c r="I122" s="293">
        <f t="shared" si="7"/>
        <v>0</v>
      </c>
      <c r="J122" s="293">
        <f t="shared" si="7"/>
        <v>0</v>
      </c>
      <c r="K122" s="293">
        <f t="shared" si="7"/>
        <v>0</v>
      </c>
      <c r="L122" s="293">
        <f t="shared" si="7"/>
        <v>0</v>
      </c>
      <c r="M122" s="293">
        <f t="shared" si="7"/>
        <v>0</v>
      </c>
      <c r="N122" s="293">
        <f t="shared" si="7"/>
        <v>0</v>
      </c>
      <c r="O122" s="293">
        <f t="shared" si="7"/>
        <v>0</v>
      </c>
      <c r="P122" s="293">
        <f t="shared" si="7"/>
        <v>0</v>
      </c>
      <c r="Q122" s="293">
        <f t="shared" si="7"/>
        <v>0</v>
      </c>
      <c r="R122" s="293">
        <f t="shared" si="7"/>
        <v>0</v>
      </c>
      <c r="S122" s="293">
        <f t="shared" si="7"/>
        <v>0</v>
      </c>
      <c r="T122" s="293">
        <f t="shared" si="7"/>
        <v>0</v>
      </c>
      <c r="U122" s="293">
        <f t="shared" si="7"/>
        <v>-1.4551915228366852E-11</v>
      </c>
      <c r="V122" s="293">
        <f t="shared" si="7"/>
        <v>0</v>
      </c>
      <c r="W122" s="293">
        <f t="shared" si="7"/>
        <v>0</v>
      </c>
      <c r="X122" s="293">
        <f t="shared" si="7"/>
        <v>0</v>
      </c>
      <c r="Y122" s="293">
        <f t="shared" si="7"/>
        <v>-5.8207660913467407E-11</v>
      </c>
      <c r="Z122" s="293">
        <f t="shared" si="7"/>
        <v>-2.3283064365386963E-10</v>
      </c>
      <c r="AA122" s="293">
        <f t="shared" si="7"/>
        <v>0</v>
      </c>
      <c r="AB122" s="293">
        <f t="shared" si="7"/>
        <v>-5.8207660913467407E-11</v>
      </c>
      <c r="AC122" s="293">
        <f t="shared" si="7"/>
        <v>3.4924596548080444E-10</v>
      </c>
      <c r="AD122" s="293">
        <f t="shared" si="7"/>
        <v>0</v>
      </c>
      <c r="AE122" s="293">
        <f t="shared" si="7"/>
        <v>0</v>
      </c>
      <c r="AF122" s="293">
        <f t="shared" si="7"/>
        <v>0</v>
      </c>
      <c r="AG122" s="293">
        <f t="shared" si="7"/>
        <v>0</v>
      </c>
      <c r="AH122" s="293">
        <f t="shared" si="7"/>
        <v>0</v>
      </c>
      <c r="AI122" s="293">
        <f t="shared" si="7"/>
        <v>0</v>
      </c>
      <c r="AJ122" s="173"/>
      <c r="AK122" s="174"/>
    </row>
    <row r="123" spans="1:65" ht="15.75">
      <c r="C123" s="292" t="s">
        <v>124</v>
      </c>
      <c r="D123" s="293">
        <f t="shared" ref="D123:AI123" si="8">IF(AND(D11="0",D12="0",D13="0",D14="0",D15="0",D16="0"),0,IF(AND(D11="L",D12="L",D13="L",D14="L",D15="L",D16="L"),"NC",IF(D11="M",0,D11)-IF(D12="M",0,D12)-IF(D13="M",0,D13)-IF(D14="M",0,D14)-IF(D15="M",0,D15)-IF(D16="M",0,D16)))</f>
        <v>0</v>
      </c>
      <c r="E123" s="293">
        <f t="shared" si="8"/>
        <v>0</v>
      </c>
      <c r="F123" s="293">
        <f t="shared" si="8"/>
        <v>0</v>
      </c>
      <c r="G123" s="293">
        <f t="shared" si="8"/>
        <v>0</v>
      </c>
      <c r="H123" s="293">
        <f t="shared" si="8"/>
        <v>0</v>
      </c>
      <c r="I123" s="293">
        <f t="shared" si="8"/>
        <v>0</v>
      </c>
      <c r="J123" s="293">
        <f t="shared" si="8"/>
        <v>0</v>
      </c>
      <c r="K123" s="293">
        <f t="shared" si="8"/>
        <v>0</v>
      </c>
      <c r="L123" s="293">
        <f t="shared" si="8"/>
        <v>0</v>
      </c>
      <c r="M123" s="293">
        <f t="shared" si="8"/>
        <v>0</v>
      </c>
      <c r="N123" s="293">
        <f t="shared" si="8"/>
        <v>0</v>
      </c>
      <c r="O123" s="293">
        <f t="shared" si="8"/>
        <v>0</v>
      </c>
      <c r="P123" s="293">
        <f t="shared" si="8"/>
        <v>0</v>
      </c>
      <c r="Q123" s="293">
        <f t="shared" si="8"/>
        <v>0</v>
      </c>
      <c r="R123" s="293">
        <f t="shared" si="8"/>
        <v>0</v>
      </c>
      <c r="S123" s="293">
        <f t="shared" si="8"/>
        <v>0</v>
      </c>
      <c r="T123" s="293">
        <f t="shared" si="8"/>
        <v>0</v>
      </c>
      <c r="U123" s="293">
        <f t="shared" si="8"/>
        <v>0</v>
      </c>
      <c r="V123" s="293">
        <f t="shared" si="8"/>
        <v>0</v>
      </c>
      <c r="W123" s="293">
        <f t="shared" si="8"/>
        <v>-1.4551915228366852E-11</v>
      </c>
      <c r="X123" s="293">
        <f t="shared" si="8"/>
        <v>0</v>
      </c>
      <c r="Y123" s="293">
        <f t="shared" si="8"/>
        <v>-1.4551915228366852E-11</v>
      </c>
      <c r="Z123" s="293">
        <f t="shared" si="8"/>
        <v>0</v>
      </c>
      <c r="AA123" s="293">
        <f t="shared" si="8"/>
        <v>0</v>
      </c>
      <c r="AB123" s="293">
        <f t="shared" si="8"/>
        <v>2.9103830456733704E-11</v>
      </c>
      <c r="AC123" s="293">
        <f t="shared" si="8"/>
        <v>-1.4551915228366852E-11</v>
      </c>
      <c r="AD123" s="293">
        <f t="shared" si="8"/>
        <v>0</v>
      </c>
      <c r="AE123" s="293">
        <f t="shared" si="8"/>
        <v>0</v>
      </c>
      <c r="AF123" s="293">
        <f t="shared" si="8"/>
        <v>0</v>
      </c>
      <c r="AG123" s="293">
        <f t="shared" si="8"/>
        <v>0</v>
      </c>
      <c r="AH123" s="293">
        <f t="shared" si="8"/>
        <v>0</v>
      </c>
      <c r="AI123" s="293">
        <f t="shared" si="8"/>
        <v>0</v>
      </c>
      <c r="AJ123" s="173"/>
      <c r="AK123" s="174"/>
    </row>
    <row r="124" spans="1:65" ht="15.75">
      <c r="C124" s="292" t="s">
        <v>125</v>
      </c>
      <c r="D124" s="293">
        <f t="shared" ref="D124:AI124" si="9">IF(AND(D58="0",D59="0",D60="0",D61="0",D62="0",D110="0",D111="0"),0,IF(AND(D58="L",D59="L",D60="L",D61="L",D62="L",D110="L",D111="L"),"NC",D58-SUM(D59:D111)))</f>
        <v>0</v>
      </c>
      <c r="E124" s="293">
        <f t="shared" si="9"/>
        <v>0</v>
      </c>
      <c r="F124" s="293">
        <f t="shared" si="9"/>
        <v>0</v>
      </c>
      <c r="G124" s="293">
        <f t="shared" si="9"/>
        <v>0</v>
      </c>
      <c r="H124" s="293">
        <f t="shared" si="9"/>
        <v>0</v>
      </c>
      <c r="I124" s="293">
        <f t="shared" si="9"/>
        <v>0</v>
      </c>
      <c r="J124" s="293">
        <f t="shared" si="9"/>
        <v>0</v>
      </c>
      <c r="K124" s="293">
        <f t="shared" si="9"/>
        <v>0</v>
      </c>
      <c r="L124" s="293">
        <f t="shared" si="9"/>
        <v>0</v>
      </c>
      <c r="M124" s="293">
        <f t="shared" si="9"/>
        <v>0</v>
      </c>
      <c r="N124" s="293">
        <f t="shared" si="9"/>
        <v>0</v>
      </c>
      <c r="O124" s="293">
        <f t="shared" si="9"/>
        <v>0</v>
      </c>
      <c r="P124" s="293">
        <f t="shared" si="9"/>
        <v>0</v>
      </c>
      <c r="Q124" s="293">
        <f t="shared" si="9"/>
        <v>0</v>
      </c>
      <c r="R124" s="293">
        <f t="shared" si="9"/>
        <v>0</v>
      </c>
      <c r="S124" s="293">
        <f t="shared" si="9"/>
        <v>0</v>
      </c>
      <c r="T124" s="293">
        <f t="shared" si="9"/>
        <v>0</v>
      </c>
      <c r="U124" s="293">
        <f t="shared" si="9"/>
        <v>0</v>
      </c>
      <c r="V124" s="293">
        <f t="shared" si="9"/>
        <v>0</v>
      </c>
      <c r="W124" s="293">
        <f t="shared" si="9"/>
        <v>0</v>
      </c>
      <c r="X124" s="293">
        <f t="shared" si="9"/>
        <v>0</v>
      </c>
      <c r="Y124" s="293">
        <f t="shared" si="9"/>
        <v>0</v>
      </c>
      <c r="Z124" s="293">
        <f t="shared" si="9"/>
        <v>0</v>
      </c>
      <c r="AA124" s="293">
        <f t="shared" si="9"/>
        <v>0</v>
      </c>
      <c r="AB124" s="293">
        <f t="shared" si="9"/>
        <v>0</v>
      </c>
      <c r="AC124" s="293">
        <f t="shared" si="9"/>
        <v>0</v>
      </c>
      <c r="AD124" s="293">
        <f t="shared" si="9"/>
        <v>0</v>
      </c>
      <c r="AE124" s="293">
        <f t="shared" si="9"/>
        <v>0</v>
      </c>
      <c r="AF124" s="293">
        <f t="shared" si="9"/>
        <v>0</v>
      </c>
      <c r="AG124" s="293">
        <f t="shared" si="9"/>
        <v>0</v>
      </c>
      <c r="AH124" s="293">
        <f t="shared" si="9"/>
        <v>0</v>
      </c>
      <c r="AI124" s="293">
        <f t="shared" si="9"/>
        <v>0</v>
      </c>
      <c r="AJ124" s="173"/>
      <c r="AK124" s="174"/>
    </row>
    <row r="125" spans="1:65" ht="15.75">
      <c r="A125" s="24"/>
      <c r="C125" s="294" t="s">
        <v>126</v>
      </c>
      <c r="D125" s="176"/>
      <c r="E125" s="176"/>
      <c r="F125" s="176"/>
      <c r="G125" s="176"/>
      <c r="H125" s="176"/>
      <c r="I125" s="176"/>
      <c r="J125" s="176"/>
      <c r="K125" s="176"/>
      <c r="L125" s="176"/>
      <c r="M125" s="176"/>
      <c r="N125" s="176"/>
      <c r="O125" s="176"/>
      <c r="P125" s="176"/>
      <c r="Q125" s="176"/>
      <c r="R125" s="176"/>
      <c r="S125" s="176"/>
      <c r="T125" s="176"/>
      <c r="U125" s="176"/>
      <c r="V125" s="176"/>
      <c r="W125" s="176"/>
      <c r="X125" s="176"/>
      <c r="Y125" s="176"/>
      <c r="Z125" s="176"/>
      <c r="AA125" s="176"/>
      <c r="AB125" s="176"/>
      <c r="AC125" s="176"/>
      <c r="AD125" s="176"/>
      <c r="AE125" s="176"/>
      <c r="AF125" s="176"/>
      <c r="AG125" s="176"/>
      <c r="AH125" s="176"/>
      <c r="AI125" s="176"/>
      <c r="AJ125" s="173"/>
      <c r="AK125" s="174"/>
    </row>
    <row r="126" spans="1:65" ht="15.75">
      <c r="A126" s="24"/>
      <c r="C126" s="295" t="s">
        <v>127</v>
      </c>
      <c r="D126" s="179">
        <f>IF(AND('Table 1'!E11="0",'Table 2A'!D112="0"),0,IF(AND('Table 1'!E11="L",'Table 2A'!D112="L"),"NC",IF('Table 1'!E11="M",0,'Table 1'!E11)-IF('Table 2A'!D112="M",0,'Table 2A'!D112)))</f>
        <v>0</v>
      </c>
      <c r="E126" s="179">
        <f>IF(AND('Table 1'!F11="0",'Table 2A'!E112="0"),0,IF(AND('Table 1'!F11="L",'Table 2A'!E112="L"),"NC",IF('Table 1'!F11="M",0,'Table 1'!F11)-IF('Table 2A'!E112="M",0,'Table 2A'!E112)))</f>
        <v>0</v>
      </c>
      <c r="F126" s="179">
        <f>IF(AND('Table 1'!G11="0",'Table 2A'!F112="0"),0,IF(AND('Table 1'!G11="L",'Table 2A'!F112="L"),"NC",IF('Table 1'!G11="M",0,'Table 1'!G11)-IF('Table 2A'!F112="M",0,'Table 2A'!F112)))</f>
        <v>0</v>
      </c>
      <c r="G126" s="179">
        <f>IF(AND('Table 1'!H11="0",'Table 2A'!G112="0"),0,IF(AND('Table 1'!H11="L",'Table 2A'!G112="L"),"NC",IF('Table 1'!H11="M",0,'Table 1'!H11)-IF('Table 2A'!G112="M",0,'Table 2A'!G112)))</f>
        <v>0</v>
      </c>
      <c r="H126" s="179">
        <f>IF(AND('Table 1'!I11="0",'Table 2A'!H112="0"),0,IF(AND('Table 1'!I11="L",'Table 2A'!H112="L"),"NC",IF('Table 1'!I11="M",0,'Table 1'!I11)-IF('Table 2A'!H112="M",0,'Table 2A'!H112)))</f>
        <v>0</v>
      </c>
      <c r="I126" s="179">
        <f>IF(AND('Table 1'!J11="0",'Table 2A'!I112="0"),0,IF(AND('Table 1'!J11="L",'Table 2A'!I112="L"),"NC",IF('Table 1'!J11="M",0,'Table 1'!J11)-IF('Table 2A'!I112="M",0,'Table 2A'!I112)))</f>
        <v>0</v>
      </c>
      <c r="J126" s="179">
        <f>IF(AND('Table 1'!K11="0",'Table 2A'!J112="0"),0,IF(AND('Table 1'!K11="L",'Table 2A'!J112="L"),"NC",IF('Table 1'!K11="M",0,'Table 1'!K11)-IF('Table 2A'!J112="M",0,'Table 2A'!J112)))</f>
        <v>0</v>
      </c>
      <c r="K126" s="179">
        <f>IF(AND('Table 1'!L11="0",'Table 2A'!K112="0"),0,IF(AND('Table 1'!L11="L",'Table 2A'!K112="L"),"NC",IF('Table 1'!L11="M",0,'Table 1'!L11)-IF('Table 2A'!K112="M",0,'Table 2A'!K112)))</f>
        <v>0</v>
      </c>
      <c r="L126" s="179">
        <f>IF(AND('Table 1'!M11="0",'Table 2A'!L112="0"),0,IF(AND('Table 1'!M11="L",'Table 2A'!L112="L"),"NC",IF('Table 1'!M11="M",0,'Table 1'!M11)-IF('Table 2A'!L112="M",0,'Table 2A'!L112)))</f>
        <v>0</v>
      </c>
      <c r="M126" s="179">
        <f>IF(AND('Table 1'!N11="0",'Table 2A'!M112="0"),0,IF(AND('Table 1'!N11="L",'Table 2A'!M112="L"),"NC",IF('Table 1'!N11="M",0,'Table 1'!N11)-IF('Table 2A'!M112="M",0,'Table 2A'!M112)))</f>
        <v>0</v>
      </c>
      <c r="N126" s="179">
        <f>IF(AND('Table 1'!O11="0",'Table 2A'!N112="0"),0,IF(AND('Table 1'!O11="L",'Table 2A'!N112="L"),"NC",IF('Table 1'!O11="M",0,'Table 1'!O11)-IF('Table 2A'!N112="M",0,'Table 2A'!N112)))</f>
        <v>0</v>
      </c>
      <c r="O126" s="179">
        <f>IF(AND('Table 1'!P11="0",'Table 2A'!O112="0"),0,IF(AND('Table 1'!P11="L",'Table 2A'!O112="L"),"NC",IF('Table 1'!P11="M",0,'Table 1'!P11)-IF('Table 2A'!O112="M",0,'Table 2A'!O112)))</f>
        <v>0</v>
      </c>
      <c r="P126" s="179">
        <f>IF(AND('Table 1'!Q11="0",'Table 2A'!P112="0"),0,IF(AND('Table 1'!Q11="L",'Table 2A'!P112="L"),"NC",IF('Table 1'!Q11="M",0,'Table 1'!Q11)-IF('Table 2A'!P112="M",0,'Table 2A'!P112)))</f>
        <v>0</v>
      </c>
      <c r="Q126" s="179">
        <f>IF(AND('Table 1'!R11="0",'Table 2A'!Q112="0"),0,IF(AND('Table 1'!R11="L",'Table 2A'!Q112="L"),"NC",IF('Table 1'!R11="M",0,'Table 1'!R11)-IF('Table 2A'!Q112="M",0,'Table 2A'!Q112)))</f>
        <v>0</v>
      </c>
      <c r="R126" s="179">
        <f>IF(AND('Table 1'!S11="0",'Table 2A'!R112="0"),0,IF(AND('Table 1'!S11="L",'Table 2A'!R112="L"),"NC",IF('Table 1'!S11="M",0,'Table 1'!S11)-IF('Table 2A'!R112="M",0,'Table 2A'!R112)))</f>
        <v>0</v>
      </c>
      <c r="S126" s="179">
        <f>IF(AND('Table 1'!T11="0",'Table 2A'!S112="0"),0,IF(AND('Table 1'!T11="L",'Table 2A'!S112="L"),"NC",IF('Table 1'!T11="M",0,'Table 1'!T11)-IF('Table 2A'!S112="M",0,'Table 2A'!S112)))</f>
        <v>0</v>
      </c>
      <c r="T126" s="179">
        <f>IF(AND('Table 1'!U11="0",'Table 2A'!T112="0"),0,IF(AND('Table 1'!U11="L",'Table 2A'!T112="L"),"NC",IF('Table 1'!U11="M",0,'Table 1'!U11)-IF('Table 2A'!T112="M",0,'Table 2A'!T112)))</f>
        <v>0</v>
      </c>
      <c r="U126" s="179">
        <f>IF(AND('Table 1'!V11="0",'Table 2A'!U112="0"),0,IF(AND('Table 1'!V11="L",'Table 2A'!U112="L"),"NC",IF('Table 1'!V11="M",0,'Table 1'!V11)-IF('Table 2A'!U112="M",0,'Table 2A'!U112)))</f>
        <v>0</v>
      </c>
      <c r="V126" s="179">
        <f>IF(AND('Table 1'!W11="0",'Table 2A'!V112="0"),0,IF(AND('Table 1'!W11="L",'Table 2A'!V112="L"),"NC",IF('Table 1'!W11="M",0,'Table 1'!W11)-IF('Table 2A'!V112="M",0,'Table 2A'!V112)))</f>
        <v>0</v>
      </c>
      <c r="W126" s="179">
        <f>IF(AND('Table 1'!X11="0",'Table 2A'!W112="0"),0,IF(AND('Table 1'!X11="L",'Table 2A'!W112="L"),"NC",IF('Table 1'!X11="M",0,'Table 1'!X11)-IF('Table 2A'!W112="M",0,'Table 2A'!W112)))</f>
        <v>0</v>
      </c>
      <c r="X126" s="179">
        <f>IF(AND('Table 1'!Y11="0",'Table 2A'!X112="0"),0,IF(AND('Table 1'!Y11="L",'Table 2A'!X112="L"),"NC",IF('Table 1'!Y11="M",0,'Table 1'!Y11)-IF('Table 2A'!X112="M",0,'Table 2A'!X112)))</f>
        <v>0</v>
      </c>
      <c r="Y126" s="179">
        <f>IF(AND('Table 1'!Z11="0",'Table 2A'!Y112="0"),0,IF(AND('Table 1'!Z11="L",'Table 2A'!Y112="L"),"NC",IF('Table 1'!Z11="M",0,'Table 1'!Z11)-IF('Table 2A'!Y112="M",0,'Table 2A'!Y112)))</f>
        <v>0</v>
      </c>
      <c r="Z126" s="179">
        <f>IF(AND('Table 1'!AA11="0",'Table 2A'!Z112="0"),0,IF(AND('Table 1'!AA11="L",'Table 2A'!Z112="L"),"NC",IF('Table 1'!AA11="M",0,'Table 1'!AA11)-IF('Table 2A'!Z112="M",0,'Table 2A'!Z112)))</f>
        <v>0</v>
      </c>
      <c r="AA126" s="179">
        <f>IF(AND('Table 1'!AB11="0",'Table 2A'!AA112="0"),0,IF(AND('Table 1'!AB11="L",'Table 2A'!AA112="L"),"NC",IF('Table 1'!AB11="M",0,'Table 1'!AB11)-IF('Table 2A'!AA112="M",0,'Table 2A'!AA112)))</f>
        <v>0</v>
      </c>
      <c r="AB126" s="179">
        <f>IF(AND('Table 1'!AC11="0",'Table 2A'!AB112="0"),0,IF(AND('Table 1'!AC11="L",'Table 2A'!AB112="L"),"NC",IF('Table 1'!AC11="M",0,'Table 1'!AC11)-IF('Table 2A'!AB112="M",0,'Table 2A'!AB112)))</f>
        <v>0</v>
      </c>
      <c r="AC126" s="179">
        <f>IF(AND('Table 1'!AD11="0",'Table 2A'!AC112="0"),0,IF(AND('Table 1'!AD11="L",'Table 2A'!AC112="L"),"NC",IF('Table 1'!AD11="M",0,'Table 1'!AD11)-IF('Table 2A'!AC112="M",0,'Table 2A'!AC112)))</f>
        <v>0</v>
      </c>
      <c r="AD126" s="179">
        <f>IF(AND('Table 1'!AE11="0",'Table 2A'!AD112="0"),0,IF(AND('Table 1'!AE11="L",'Table 2A'!AD112="L"),"NC",IF('Table 1'!AE11="M",0,'Table 1'!AE11)-IF('Table 2A'!AD112="M",0,'Table 2A'!AD112)))</f>
        <v>0</v>
      </c>
      <c r="AE126" s="179">
        <f>IF(AND('Table 1'!AF11="0",'Table 2A'!AE112="0"),0,IF(AND('Table 1'!AF11="L",'Table 2A'!AE112="L"),"NC",IF('Table 1'!AF11="M",0,'Table 1'!AF11)-IF('Table 2A'!AE112="M",0,'Table 2A'!AE112)))</f>
        <v>0</v>
      </c>
      <c r="AF126" s="179">
        <f>IF(AND('Table 1'!AG11="0",'Table 2A'!AF112="0"),0,IF(AND('Table 1'!AG11="L",'Table 2A'!AF112="L"),"NC",IF('Table 1'!AG11="M",0,'Table 1'!AG11)-IF('Table 2A'!AF112="M",0,'Table 2A'!AF112)))</f>
        <v>0</v>
      </c>
      <c r="AG126" s="179">
        <f>IF(AND('Table 1'!AH11="0",'Table 2A'!AG112="0"),0,IF(AND('Table 1'!AH11="L",'Table 2A'!AG112="L"),"NC",IF('Table 1'!AH11="M",0,'Table 1'!AH11)-IF('Table 2A'!AG112="M",0,'Table 2A'!AG112)))</f>
        <v>0</v>
      </c>
      <c r="AH126" s="179">
        <f>IF(AND('Table 1'!AI11="0",'Table 2A'!AH112="0"),0,IF(AND('Table 1'!AI11="L",'Table 2A'!AH112="L"),"NC",IF('Table 1'!AI11="M",0,'Table 1'!AI11)-IF('Table 2A'!AH112="M",0,'Table 2A'!AH112)))</f>
        <v>0</v>
      </c>
      <c r="AI126" s="179">
        <f>IF(AND('Table 1'!AJ11="0",'Table 2A'!AI112="0"),0,IF(AND('Table 1'!AJ11="L",'Table 2A'!AI112="L"),"NC",IF('Table 1'!AJ11="M",0,'Table 1'!AJ11)-IF('Table 2A'!AI112="M",0,'Table 2A'!AI112)))</f>
        <v>0</v>
      </c>
      <c r="AJ126" s="296"/>
      <c r="AK126" s="297"/>
    </row>
    <row r="127" spans="1:65">
      <c r="A127" s="24"/>
    </row>
    <row r="128" spans="1:65">
      <c r="A128" s="24"/>
    </row>
  </sheetData>
  <sheetProtection algorithmName="SHA-512" hashValue="eC3rj1T8Bkfz2h+WS8ze+a05GgG1D0nV/fsb8Nc7Oj5EDy7ETL75k5Werz2Xy3DqhRE4ohpaYT2p7Uo0vFM7Uw==" saltValue="+dxTcYrt5dNGpGd/1mdPRg==" spinCount="100000" sheet="1" objects="1" formatColumns="0" formatRows="0" insertRows="0" insertHyperlinks="0" deleteRows="0"/>
  <mergeCells count="1">
    <mergeCell ref="D4:AI4"/>
  </mergeCells>
  <phoneticPr fontId="35" type="noConversion"/>
  <conditionalFormatting sqref="D58:AB58">
    <cfRule type="cellIs" dxfId="77" priority="3" operator="equal">
      <formula>""</formula>
    </cfRule>
  </conditionalFormatting>
  <conditionalFormatting sqref="D8:AI8">
    <cfRule type="cellIs" dxfId="76" priority="33" operator="equal">
      <formula>""</formula>
    </cfRule>
  </conditionalFormatting>
  <conditionalFormatting sqref="D11:AI18">
    <cfRule type="cellIs" dxfId="75" priority="46" operator="equal">
      <formula>""</formula>
    </cfRule>
  </conditionalFormatting>
  <conditionalFormatting sqref="D22:AI22">
    <cfRule type="cellIs" dxfId="74" priority="45" operator="equal">
      <formula>""</formula>
    </cfRule>
  </conditionalFormatting>
  <conditionalFormatting sqref="D26:AI26">
    <cfRule type="cellIs" dxfId="73" priority="29" operator="equal">
      <formula>""</formula>
    </cfRule>
  </conditionalFormatting>
  <conditionalFormatting sqref="D28:AI28">
    <cfRule type="cellIs" dxfId="72" priority="25" operator="equal">
      <formula>""</formula>
    </cfRule>
  </conditionalFormatting>
  <conditionalFormatting sqref="D39:AI39">
    <cfRule type="cellIs" dxfId="71" priority="14" operator="equal">
      <formula>""</formula>
    </cfRule>
  </conditionalFormatting>
  <conditionalFormatting sqref="D51:AI52">
    <cfRule type="cellIs" dxfId="70" priority="7" operator="equal">
      <formula>""</formula>
    </cfRule>
  </conditionalFormatting>
  <conditionalFormatting sqref="D112:AI112">
    <cfRule type="cellIs" dxfId="69" priority="21" operator="equal">
      <formula>""</formula>
    </cfRule>
  </conditionalFormatting>
  <conditionalFormatting sqref="D120:AI120">
    <cfRule type="containsText" dxfId="68" priority="36" operator="containsText" text="NOT">
      <formula>NOT(ISERROR(SEARCH("NOT",D120)))</formula>
    </cfRule>
  </conditionalFormatting>
  <conditionalFormatting sqref="U58:AB110">
    <cfRule type="expression" dxfId="67" priority="1">
      <formula>LEN(U$5)=0</formula>
    </cfRule>
  </conditionalFormatting>
  <conditionalFormatting sqref="U5:AI5 AD9:AI9 U11:AI20 U22:AI24 AC58:AI58 AD59:AI59 AC60:AI81 AD82:AI82 AC83:AI98 AD99:AI100 AC101:AI104 AD105:AI106 AC107:AI110">
    <cfRule type="expression" dxfId="66" priority="37">
      <formula>LEN(U$5)=0</formula>
    </cfRule>
  </conditionalFormatting>
  <conditionalFormatting sqref="U8:AI8">
    <cfRule type="expression" dxfId="65" priority="32">
      <formula>LEN(U$5)=0</formula>
    </cfRule>
  </conditionalFormatting>
  <conditionalFormatting sqref="U26:AI26">
    <cfRule type="expression" dxfId="64" priority="28">
      <formula>LEN(U$5)=0</formula>
    </cfRule>
  </conditionalFormatting>
  <conditionalFormatting sqref="U28:AI49">
    <cfRule type="expression" dxfId="63" priority="13">
      <formula>LEN(U$5)=0</formula>
    </cfRule>
  </conditionalFormatting>
  <conditionalFormatting sqref="U51:AI56">
    <cfRule type="expression" dxfId="62" priority="6">
      <formula>LEN(U$5)=0</formula>
    </cfRule>
  </conditionalFormatting>
  <conditionalFormatting sqref="U112:AI112">
    <cfRule type="expression" dxfId="61" priority="20">
      <formula>LEN(U$5)=0</formula>
    </cfRule>
  </conditionalFormatting>
  <conditionalFormatting sqref="AC58:AI58">
    <cfRule type="cellIs" dxfId="60" priority="39" operator="equal">
      <formula>""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300-000000000000}">
      <formula1>$AM$1:$AM$4</formula1>
    </dataValidation>
    <dataValidation type="list" allowBlank="1" showInputMessage="1" showErrorMessage="1" sqref="D1" xr:uid="{00000000-0002-0000-03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transitionEvaluation="1" codeName="Sheet10">
    <tabColor rgb="FF00FF00"/>
    <pageSetUpPr fitToPage="1"/>
  </sheetPr>
  <dimension ref="A1:BO57"/>
  <sheetViews>
    <sheetView showGridLines="0" defaultGridColor="0" colorId="22" zoomScale="70" zoomScaleNormal="70" zoomScaleSheetLayoutView="80" workbookViewId="0">
      <pane xSplit="3" topLeftCell="D1" activePane="topRight" state="frozen"/>
      <selection activeCell="D51" sqref="D50:AI51"/>
      <selection pane="topRight" activeCell="AC44" sqref="AC44"/>
    </sheetView>
  </sheetViews>
  <sheetFormatPr defaultColWidth="9.77734375" defaultRowHeight="15" outlineLevelCol="1"/>
  <cols>
    <col min="1" max="1" width="20.21875" style="20" hidden="1" customWidth="1"/>
    <col min="2" max="2" width="41.5546875" style="20" hidden="1" customWidth="1"/>
    <col min="3" max="3" width="68.109375" style="25" customWidth="1"/>
    <col min="4" max="29" width="12.77734375" style="10" customWidth="1"/>
    <col min="30" max="35" width="12.77734375" style="10" hidden="1" customWidth="1" outlineLevel="1"/>
    <col min="36" max="36" width="65.21875" style="10" customWidth="1" collapsed="1"/>
    <col min="37" max="37" width="5.21875" style="10" customWidth="1"/>
    <col min="38" max="38" width="1" style="10" customWidth="1"/>
    <col min="39" max="39" width="1.77734375" style="10" customWidth="1"/>
    <col min="40" max="40" width="9.77734375" style="10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7" ht="18">
      <c r="A1" s="259"/>
      <c r="B1" s="259"/>
      <c r="C1" s="131" t="s">
        <v>570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  <c r="BF1" s="389"/>
      <c r="BG1" s="389"/>
      <c r="BH1" s="389"/>
      <c r="BI1" s="389"/>
      <c r="BJ1" s="389"/>
      <c r="BK1" s="389"/>
      <c r="BL1" s="389"/>
      <c r="BM1" s="194"/>
      <c r="BN1" s="389"/>
      <c r="BO1" s="389"/>
    </row>
    <row r="2" spans="1:67" ht="18.600000000000001" customHeight="1" thickBot="1">
      <c r="A2" s="259"/>
      <c r="B2" s="259"/>
      <c r="C2" s="132"/>
      <c r="D2" s="270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L2" s="485"/>
      <c r="AM2" s="194" t="s">
        <v>453</v>
      </c>
      <c r="AN2" s="484">
        <f>IF($AN$1='Cover page'!$N$2,0,1)</f>
        <v>0</v>
      </c>
    </row>
    <row r="3" spans="1:67" ht="17.25" thickTop="1" thickBot="1">
      <c r="A3" s="261"/>
      <c r="B3" s="300"/>
      <c r="C3" s="134"/>
      <c r="D3" s="272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40"/>
      <c r="AK3" s="41"/>
      <c r="AL3" s="13"/>
      <c r="AM3" s="194" t="s">
        <v>454</v>
      </c>
      <c r="AN3" s="258"/>
    </row>
    <row r="4" spans="1:67" ht="16.5" thickBot="1">
      <c r="A4" s="209"/>
      <c r="B4" s="206"/>
      <c r="C4" s="199" t="str">
        <f>'Cover page'!E13</f>
        <v>Member State: Hungary</v>
      </c>
      <c r="D4" s="559" t="s">
        <v>2</v>
      </c>
      <c r="E4" s="560"/>
      <c r="F4" s="560"/>
      <c r="G4" s="560"/>
      <c r="H4" s="560"/>
      <c r="I4" s="560"/>
      <c r="J4" s="560"/>
      <c r="K4" s="560"/>
      <c r="L4" s="560"/>
      <c r="M4" s="560"/>
      <c r="N4" s="560"/>
      <c r="O4" s="560"/>
      <c r="P4" s="560"/>
      <c r="Q4" s="560"/>
      <c r="R4" s="560"/>
      <c r="S4" s="560"/>
      <c r="T4" s="560"/>
      <c r="U4" s="560"/>
      <c r="V4" s="560"/>
      <c r="W4" s="560"/>
      <c r="X4" s="560"/>
      <c r="Y4" s="560"/>
      <c r="Z4" s="560"/>
      <c r="AA4" s="560"/>
      <c r="AB4" s="560"/>
      <c r="AC4" s="560"/>
      <c r="AD4" s="560"/>
      <c r="AE4" s="560"/>
      <c r="AF4" s="560"/>
      <c r="AG4" s="560"/>
      <c r="AH4" s="560"/>
      <c r="AI4" s="561"/>
      <c r="AJ4" s="43"/>
      <c r="AK4" s="44"/>
      <c r="AM4" s="194" t="s">
        <v>455</v>
      </c>
      <c r="AN4" s="258"/>
      <c r="AP4" s="13"/>
    </row>
    <row r="5" spans="1:67" ht="15.75">
      <c r="A5" s="209"/>
      <c r="B5" s="301" t="s">
        <v>483</v>
      </c>
      <c r="C5" s="306" t="s">
        <v>68</v>
      </c>
      <c r="D5" s="274">
        <f>'Table 1'!E5</f>
        <v>1995</v>
      </c>
      <c r="E5" s="274">
        <f>IF(VLOOKUP('Cover page'!$F$15,'Cover page'!$BD$1:$BF$15,3,FALSE)&lt;D52+1,"",D52+1)</f>
        <v>1996</v>
      </c>
      <c r="F5" s="274">
        <f>IF(VLOOKUP('Cover page'!$F$15,'Cover page'!$BD$1:$BF$15,3,FALSE)&lt;E52+1,"",E52+1)</f>
        <v>1997</v>
      </c>
      <c r="G5" s="274">
        <f>IF(VLOOKUP('Cover page'!$F$15,'Cover page'!$BD$1:$BF$15,3,FALSE)&lt;F52+1,"",F52+1)</f>
        <v>1998</v>
      </c>
      <c r="H5" s="274">
        <f>IF(VLOOKUP('Cover page'!$F$15,'Cover page'!$BD$1:$BF$15,3,FALSE)&lt;G52+1,"",G52+1)</f>
        <v>1999</v>
      </c>
      <c r="I5" s="274">
        <f>IF(VLOOKUP('Cover page'!$F$15,'Cover page'!$BD$1:$BF$15,3,FALSE)&lt;H52+1,"",H52+1)</f>
        <v>2000</v>
      </c>
      <c r="J5" s="274">
        <f>IF(VLOOKUP('Cover page'!$F$15,'Cover page'!$BD$1:$BF$15,3,FALSE)&lt;I52+1,"",I52+1)</f>
        <v>2001</v>
      </c>
      <c r="K5" s="274">
        <f>IF(VLOOKUP('Cover page'!$F$15,'Cover page'!$BD$1:$BF$15,3,FALSE)&lt;J52+1,"",J52+1)</f>
        <v>2002</v>
      </c>
      <c r="L5" s="274">
        <f>IF(VLOOKUP('Cover page'!$F$15,'Cover page'!$BD$1:$BF$15,3,FALSE)&lt;K52+1,"",K52+1)</f>
        <v>2003</v>
      </c>
      <c r="M5" s="274">
        <f>IF(VLOOKUP('Cover page'!$F$15,'Cover page'!$BD$1:$BF$15,3,FALSE)&lt;L52+1,"",L52+1)</f>
        <v>2004</v>
      </c>
      <c r="N5" s="274">
        <f>IF(VLOOKUP('Cover page'!$F$15,'Cover page'!$BD$1:$BF$15,3,FALSE)&lt;M52+1,"",M52+1)</f>
        <v>2005</v>
      </c>
      <c r="O5" s="274">
        <f>IF(VLOOKUP('Cover page'!$F$15,'Cover page'!$BD$1:$BF$15,3,FALSE)&lt;N52+1,"",N52+1)</f>
        <v>2006</v>
      </c>
      <c r="P5" s="274">
        <f>IF(VLOOKUP('Cover page'!$F$15,'Cover page'!$BD$1:$BF$15,3,FALSE)&lt;O52+1,"",O52+1)</f>
        <v>2007</v>
      </c>
      <c r="Q5" s="274">
        <f>IF(VLOOKUP('Cover page'!$F$15,'Cover page'!$BD$1:$BF$15,3,FALSE)&lt;P52+1,"",P52+1)</f>
        <v>2008</v>
      </c>
      <c r="R5" s="274">
        <f>IF(VLOOKUP('Cover page'!$F$15,'Cover page'!$BD$1:$BF$15,3,FALSE)&lt;Q52+1,"",Q52+1)</f>
        <v>2009</v>
      </c>
      <c r="S5" s="274">
        <f>IF(VLOOKUP('Cover page'!$F$15,'Cover page'!$BD$1:$BF$15,3,FALSE)&lt;R52+1,"",R52+1)</f>
        <v>2010</v>
      </c>
      <c r="T5" s="274">
        <f>IF(VLOOKUP('Cover page'!$F$15,'Cover page'!$BD$1:$BF$15,3,FALSE)&lt;S52+1,"",S52+1)</f>
        <v>2011</v>
      </c>
      <c r="U5" s="274">
        <f>IF(VLOOKUP('Cover page'!$F$15,'Cover page'!$BD$1:$BF$15,3,FALSE)&lt;T52+1,"",T52+1)</f>
        <v>2012</v>
      </c>
      <c r="V5" s="274">
        <f>IF(VLOOKUP('Cover page'!$F$15,'Cover page'!$BD$1:$BF$15,3,FALSE)&lt;U52+1,"",U52+1)</f>
        <v>2013</v>
      </c>
      <c r="W5" s="274">
        <f>IF(VLOOKUP('Cover page'!$F$15,'Cover page'!$BD$1:$BF$15,3,FALSE)&lt;V52+1,"",V52+1)</f>
        <v>2014</v>
      </c>
      <c r="X5" s="274">
        <f>IF(VLOOKUP('Cover page'!$F$15,'Cover page'!$BD$1:$BF$15,3,FALSE)&lt;W52+1,"",W52+1)</f>
        <v>2015</v>
      </c>
      <c r="Y5" s="274">
        <f>IF(VLOOKUP('Cover page'!$F$15,'Cover page'!$BD$1:$BF$15,3,FALSE)&lt;X52+1,"",X52+1)</f>
        <v>2016</v>
      </c>
      <c r="Z5" s="274">
        <f>IF(VLOOKUP('Cover page'!$F$15,'Cover page'!$BD$1:$BF$15,3,FALSE)&lt;Y52+1,"",Y52+1)</f>
        <v>2017</v>
      </c>
      <c r="AA5" s="274">
        <f>IF(VLOOKUP('Cover page'!$F$15,'Cover page'!$BD$1:$BF$15,3,FALSE)&lt;Z52+1,"",Z52+1)</f>
        <v>2018</v>
      </c>
      <c r="AB5" s="274">
        <f>IF(VLOOKUP('Cover page'!$F$15,'Cover page'!$BD$1:$BF$15,3,FALSE)&lt;AA52+1,"",AA52+1)</f>
        <v>2019</v>
      </c>
      <c r="AC5" s="274">
        <f>IF(VLOOKUP('Cover page'!$F$15,'Cover page'!$BD$1:$BF$15,3,FALSE)&lt;AB52+1,"",AB52+1)</f>
        <v>2020</v>
      </c>
      <c r="AD5" s="274" t="str">
        <f>IF(VLOOKUP('Cover page'!$F$15,'Cover page'!$BD$1:$BF$15,3,FALSE)&lt;AC52+1,"",AC52+1)</f>
        <v/>
      </c>
      <c r="AE5" s="274" t="str">
        <f>IF(VLOOKUP('Cover page'!$F$15,'Cover page'!$BD$1:$BF$15,3,FALSE)&lt;AD52+1,"",AD52+1)</f>
        <v/>
      </c>
      <c r="AF5" s="274" t="str">
        <f>IF(VLOOKUP('Cover page'!$F$15,'Cover page'!$BD$1:$BF$15,3,FALSE)&lt;AE52+1,"",AE52+1)</f>
        <v/>
      </c>
      <c r="AG5" s="274" t="str">
        <f>IF(VLOOKUP('Cover page'!$F$15,'Cover page'!$BD$1:$BF$15,3,FALSE)&lt;AF52+1,"",AF52+1)</f>
        <v/>
      </c>
      <c r="AH5" s="274" t="str">
        <f>IF(VLOOKUP('Cover page'!$F$15,'Cover page'!$BD$1:$BF$15,3,FALSE)&lt;AG52+1,"",AG52+1)</f>
        <v/>
      </c>
      <c r="AI5" s="274" t="str">
        <f>IF(VLOOKUP('Cover page'!$F$15,'Cover page'!$BD$1:$BF$15,3,FALSE)&lt;AH52+1,"",AH52+1)</f>
        <v/>
      </c>
      <c r="AJ5" s="55"/>
      <c r="AK5" s="44"/>
      <c r="AP5" s="13"/>
    </row>
    <row r="6" spans="1:67" ht="15.75">
      <c r="A6" s="209"/>
      <c r="B6" s="263"/>
      <c r="C6" s="213" t="str">
        <f>'Cover page'!E14</f>
        <v>Date: 10/10/2025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53"/>
      <c r="V6" s="453"/>
      <c r="W6" s="453"/>
      <c r="X6" s="453"/>
      <c r="Y6" s="453"/>
      <c r="Z6" s="453"/>
      <c r="AA6" s="453"/>
      <c r="AB6" s="453"/>
      <c r="AC6" s="453"/>
      <c r="AD6" s="453"/>
      <c r="AE6" s="453"/>
      <c r="AF6" s="453"/>
      <c r="AG6" s="453"/>
      <c r="AH6" s="453"/>
      <c r="AI6" s="453"/>
      <c r="AJ6" s="47"/>
      <c r="AK6" s="44"/>
      <c r="AP6" s="13"/>
    </row>
    <row r="7" spans="1:67" ht="10.5" customHeight="1" thickBot="1">
      <c r="A7" s="209"/>
      <c r="B7" s="264"/>
      <c r="C7" s="144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75"/>
      <c r="V7" s="475"/>
      <c r="W7" s="475"/>
      <c r="X7" s="475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33"/>
      <c r="AK7" s="44"/>
      <c r="AP7" s="13"/>
    </row>
    <row r="8" spans="1:67" ht="17.25" thickTop="1" thickBot="1">
      <c r="A8" s="265" t="s">
        <v>220</v>
      </c>
      <c r="B8" s="388" t="s">
        <v>707</v>
      </c>
      <c r="C8" s="281" t="s">
        <v>49</v>
      </c>
      <c r="D8" s="494" t="s">
        <v>1052</v>
      </c>
      <c r="E8" s="495" t="s">
        <v>1052</v>
      </c>
      <c r="F8" s="495" t="s">
        <v>1052</v>
      </c>
      <c r="G8" s="495" t="s">
        <v>1052</v>
      </c>
      <c r="H8" s="495" t="s">
        <v>1052</v>
      </c>
      <c r="I8" s="495" t="s">
        <v>1052</v>
      </c>
      <c r="J8" s="495" t="s">
        <v>1052</v>
      </c>
      <c r="K8" s="495" t="s">
        <v>1052</v>
      </c>
      <c r="L8" s="495" t="s">
        <v>1052</v>
      </c>
      <c r="M8" s="495" t="s">
        <v>1052</v>
      </c>
      <c r="N8" s="495" t="s">
        <v>1052</v>
      </c>
      <c r="O8" s="495" t="s">
        <v>1052</v>
      </c>
      <c r="P8" s="495" t="s">
        <v>1052</v>
      </c>
      <c r="Q8" s="495" t="s">
        <v>1052</v>
      </c>
      <c r="R8" s="495" t="s">
        <v>1052</v>
      </c>
      <c r="S8" s="495" t="s">
        <v>1052</v>
      </c>
      <c r="T8" s="495" t="s">
        <v>1052</v>
      </c>
      <c r="U8" s="496" t="s">
        <v>1052</v>
      </c>
      <c r="V8" s="496" t="s">
        <v>1052</v>
      </c>
      <c r="W8" s="496" t="s">
        <v>1052</v>
      </c>
      <c r="X8" s="496" t="s">
        <v>1052</v>
      </c>
      <c r="Y8" s="496" t="s">
        <v>1052</v>
      </c>
      <c r="Z8" s="496" t="s">
        <v>1052</v>
      </c>
      <c r="AA8" s="496" t="s">
        <v>1052</v>
      </c>
      <c r="AB8" s="496" t="s">
        <v>1052</v>
      </c>
      <c r="AC8" s="496" t="s">
        <v>1052</v>
      </c>
      <c r="AD8" s="496"/>
      <c r="AE8" s="496"/>
      <c r="AF8" s="496"/>
      <c r="AG8" s="496"/>
      <c r="AH8" s="496"/>
      <c r="AI8" s="496"/>
      <c r="AJ8" s="11"/>
      <c r="AK8" s="49"/>
      <c r="AP8" s="13"/>
      <c r="BM8" s="258" t="str">
        <f>CountryCode &amp; ".T2.WB.S1312.MNAC." &amp; RefVintage</f>
        <v>HU.T2.WB.S1312.MNAC.S.2025</v>
      </c>
    </row>
    <row r="9" spans="1:67" ht="16.5" thickTop="1">
      <c r="A9" s="265"/>
      <c r="B9" s="392"/>
      <c r="C9" s="282" t="s">
        <v>80</v>
      </c>
      <c r="D9" s="118" t="s">
        <v>1052</v>
      </c>
      <c r="E9" s="118" t="s">
        <v>1052</v>
      </c>
      <c r="F9" s="118" t="s">
        <v>1052</v>
      </c>
      <c r="G9" s="118" t="s">
        <v>1052</v>
      </c>
      <c r="H9" s="118" t="s">
        <v>1052</v>
      </c>
      <c r="I9" s="118" t="s">
        <v>1052</v>
      </c>
      <c r="J9" s="118" t="s">
        <v>1052</v>
      </c>
      <c r="K9" s="118" t="s">
        <v>1052</v>
      </c>
      <c r="L9" s="118" t="s">
        <v>1052</v>
      </c>
      <c r="M9" s="118" t="s">
        <v>1052</v>
      </c>
      <c r="N9" s="118" t="s">
        <v>1052</v>
      </c>
      <c r="O9" s="118" t="s">
        <v>1052</v>
      </c>
      <c r="P9" s="118" t="s">
        <v>1052</v>
      </c>
      <c r="Q9" s="118" t="s">
        <v>1052</v>
      </c>
      <c r="R9" s="118" t="s">
        <v>1052</v>
      </c>
      <c r="S9" s="118" t="s">
        <v>1052</v>
      </c>
      <c r="T9" s="118" t="s">
        <v>1052</v>
      </c>
      <c r="U9" s="118" t="s">
        <v>1052</v>
      </c>
      <c r="V9" s="118" t="s">
        <v>1052</v>
      </c>
      <c r="W9" s="118" t="s">
        <v>1052</v>
      </c>
      <c r="X9" s="118" t="s">
        <v>1052</v>
      </c>
      <c r="Y9" s="118" t="s">
        <v>1052</v>
      </c>
      <c r="Z9" s="118" t="s">
        <v>1052</v>
      </c>
      <c r="AA9" s="118" t="s">
        <v>1052</v>
      </c>
      <c r="AB9" s="118" t="s">
        <v>1052</v>
      </c>
      <c r="AC9" s="118" t="s">
        <v>1052</v>
      </c>
      <c r="AD9" s="118" t="s">
        <v>4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112"/>
      <c r="AK9" s="50"/>
      <c r="AP9" s="13"/>
    </row>
    <row r="10" spans="1:67" ht="11.25" customHeight="1">
      <c r="A10" s="265"/>
      <c r="B10" s="392"/>
      <c r="C10" s="136"/>
      <c r="D10" s="469">
        <f t="shared" ref="D10:P10" si="1">IFERROR(VLOOKUP(D9,StatusTable,2,FALSE), -1)</f>
        <v>-1</v>
      </c>
      <c r="E10" s="470">
        <f t="shared" si="1"/>
        <v>-1</v>
      </c>
      <c r="F10" s="470">
        <f t="shared" si="1"/>
        <v>-1</v>
      </c>
      <c r="G10" s="470">
        <f t="shared" si="1"/>
        <v>-1</v>
      </c>
      <c r="H10" s="470">
        <f t="shared" si="1"/>
        <v>-1</v>
      </c>
      <c r="I10" s="470">
        <f t="shared" si="1"/>
        <v>-1</v>
      </c>
      <c r="J10" s="470">
        <f t="shared" si="1"/>
        <v>-1</v>
      </c>
      <c r="K10" s="470">
        <f t="shared" si="1"/>
        <v>-1</v>
      </c>
      <c r="L10" s="470">
        <f t="shared" si="1"/>
        <v>-1</v>
      </c>
      <c r="M10" s="470">
        <f t="shared" si="1"/>
        <v>-1</v>
      </c>
      <c r="N10" s="470">
        <f t="shared" si="1"/>
        <v>-1</v>
      </c>
      <c r="O10" s="470">
        <f t="shared" si="1"/>
        <v>-1</v>
      </c>
      <c r="P10" s="470">
        <f t="shared" si="1"/>
        <v>-1</v>
      </c>
      <c r="Q10" s="470">
        <f t="shared" ref="Q10" si="2">IFERROR(VLOOKUP(Q9,StatusTable,2,FALSE), -1)</f>
        <v>-1</v>
      </c>
      <c r="R10" s="470">
        <f t="shared" ref="R10" si="3">IFERROR(VLOOKUP(R9,StatusTable,2,FALSE), -1)</f>
        <v>-1</v>
      </c>
      <c r="S10" s="470">
        <f t="shared" ref="S10:AC10" si="4">IFERROR(VLOOKUP(S9,StatusTable,2,FALSE), -1)</f>
        <v>-1</v>
      </c>
      <c r="T10" s="470">
        <f t="shared" si="4"/>
        <v>-1</v>
      </c>
      <c r="U10" s="470">
        <f t="shared" si="4"/>
        <v>-1</v>
      </c>
      <c r="V10" s="470">
        <f t="shared" si="4"/>
        <v>-1</v>
      </c>
      <c r="W10" s="470">
        <f t="shared" si="4"/>
        <v>-1</v>
      </c>
      <c r="X10" s="470">
        <f t="shared" si="4"/>
        <v>-1</v>
      </c>
      <c r="Y10" s="470">
        <f t="shared" si="4"/>
        <v>-1</v>
      </c>
      <c r="Z10" s="470">
        <f t="shared" si="4"/>
        <v>-1</v>
      </c>
      <c r="AA10" s="470">
        <f t="shared" si="4"/>
        <v>-1</v>
      </c>
      <c r="AB10" s="470">
        <f t="shared" si="4"/>
        <v>-1</v>
      </c>
      <c r="AC10" s="470">
        <f t="shared" si="4"/>
        <v>-1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".T2.WB_STATUS.S1312.MNAC." &amp; RefVintage</f>
        <v>HU.T2.WB_STATUS.S1312.MNAC.S.2025</v>
      </c>
    </row>
    <row r="11" spans="1:67" ht="15.75">
      <c r="A11" s="265" t="s">
        <v>221</v>
      </c>
      <c r="B11" s="388" t="s">
        <v>708</v>
      </c>
      <c r="C11" s="283" t="s">
        <v>89</v>
      </c>
      <c r="D11" s="497" t="s">
        <v>1052</v>
      </c>
      <c r="E11" s="497" t="s">
        <v>1052</v>
      </c>
      <c r="F11" s="497" t="s">
        <v>1052</v>
      </c>
      <c r="G11" s="497" t="s">
        <v>1052</v>
      </c>
      <c r="H11" s="497" t="s">
        <v>1052</v>
      </c>
      <c r="I11" s="497" t="s">
        <v>1052</v>
      </c>
      <c r="J11" s="497" t="s">
        <v>1052</v>
      </c>
      <c r="K11" s="497" t="s">
        <v>1052</v>
      </c>
      <c r="L11" s="497" t="s">
        <v>1052</v>
      </c>
      <c r="M11" s="497" t="s">
        <v>1052</v>
      </c>
      <c r="N11" s="497" t="s">
        <v>1052</v>
      </c>
      <c r="O11" s="497" t="s">
        <v>1052</v>
      </c>
      <c r="P11" s="497" t="s">
        <v>1052</v>
      </c>
      <c r="Q11" s="497" t="s">
        <v>1052</v>
      </c>
      <c r="R11" s="497" t="s">
        <v>1052</v>
      </c>
      <c r="S11" s="497" t="s">
        <v>1052</v>
      </c>
      <c r="T11" s="497" t="s">
        <v>1052</v>
      </c>
      <c r="U11" s="497" t="s">
        <v>1052</v>
      </c>
      <c r="V11" s="497" t="s">
        <v>1052</v>
      </c>
      <c r="W11" s="497" t="s">
        <v>1052</v>
      </c>
      <c r="X11" s="497" t="s">
        <v>1052</v>
      </c>
      <c r="Y11" s="497" t="s">
        <v>1052</v>
      </c>
      <c r="Z11" s="497" t="s">
        <v>1052</v>
      </c>
      <c r="AA11" s="497" t="s">
        <v>1052</v>
      </c>
      <c r="AB11" s="497" t="s">
        <v>1052</v>
      </c>
      <c r="AC11" s="497" t="s">
        <v>1052</v>
      </c>
      <c r="AD11" s="497"/>
      <c r="AE11" s="497"/>
      <c r="AF11" s="497"/>
      <c r="AG11" s="497"/>
      <c r="AH11" s="497"/>
      <c r="AI11" s="497"/>
      <c r="AJ11" s="100"/>
      <c r="AK11" s="50"/>
      <c r="AP11" s="13"/>
      <c r="BM11" s="258" t="str">
        <f>CountryCode &amp; ".T2.FT.S1312.MNAC." &amp; RefVintage</f>
        <v>HU.T2.FT.S1312.MNAC.S.2025</v>
      </c>
    </row>
    <row r="12" spans="1:67" ht="15.75">
      <c r="A12" s="265" t="s">
        <v>222</v>
      </c>
      <c r="B12" s="388" t="s">
        <v>709</v>
      </c>
      <c r="C12" s="284" t="s">
        <v>52</v>
      </c>
      <c r="D12" s="497" t="s">
        <v>1052</v>
      </c>
      <c r="E12" s="497" t="s">
        <v>1052</v>
      </c>
      <c r="F12" s="497" t="s">
        <v>1052</v>
      </c>
      <c r="G12" s="497" t="s">
        <v>1052</v>
      </c>
      <c r="H12" s="497" t="s">
        <v>1052</v>
      </c>
      <c r="I12" s="497" t="s">
        <v>1052</v>
      </c>
      <c r="J12" s="497" t="s">
        <v>1052</v>
      </c>
      <c r="K12" s="497" t="s">
        <v>1052</v>
      </c>
      <c r="L12" s="497" t="s">
        <v>1052</v>
      </c>
      <c r="M12" s="497" t="s">
        <v>1052</v>
      </c>
      <c r="N12" s="497" t="s">
        <v>1052</v>
      </c>
      <c r="O12" s="497" t="s">
        <v>1052</v>
      </c>
      <c r="P12" s="497" t="s">
        <v>1052</v>
      </c>
      <c r="Q12" s="497" t="s">
        <v>1052</v>
      </c>
      <c r="R12" s="497" t="s">
        <v>1052</v>
      </c>
      <c r="S12" s="497" t="s">
        <v>1052</v>
      </c>
      <c r="T12" s="497" t="s">
        <v>1052</v>
      </c>
      <c r="U12" s="497" t="s">
        <v>1052</v>
      </c>
      <c r="V12" s="497" t="s">
        <v>1052</v>
      </c>
      <c r="W12" s="497" t="s">
        <v>1052</v>
      </c>
      <c r="X12" s="497" t="s">
        <v>1052</v>
      </c>
      <c r="Y12" s="497" t="s">
        <v>1052</v>
      </c>
      <c r="Z12" s="497" t="s">
        <v>1052</v>
      </c>
      <c r="AA12" s="497" t="s">
        <v>1052</v>
      </c>
      <c r="AB12" s="497" t="s">
        <v>1052</v>
      </c>
      <c r="AC12" s="497" t="s">
        <v>1052</v>
      </c>
      <c r="AD12" s="497"/>
      <c r="AE12" s="497"/>
      <c r="AF12" s="497"/>
      <c r="AG12" s="497"/>
      <c r="AH12" s="497"/>
      <c r="AI12" s="497"/>
      <c r="AJ12" s="100"/>
      <c r="AK12" s="50"/>
      <c r="AP12" s="13"/>
      <c r="BM12" s="258" t="str">
        <f>CountryCode &amp; ".T2.F4.S1312.MNAC." &amp; RefVintage</f>
        <v>HU.T2.F4.S1312.MNAC.S.2025</v>
      </c>
    </row>
    <row r="13" spans="1:67" ht="15.75">
      <c r="A13" s="265" t="s">
        <v>223</v>
      </c>
      <c r="B13" s="388" t="s">
        <v>710</v>
      </c>
      <c r="C13" s="285" t="s">
        <v>53</v>
      </c>
      <c r="D13" s="497" t="s">
        <v>1052</v>
      </c>
      <c r="E13" s="497" t="s">
        <v>1052</v>
      </c>
      <c r="F13" s="497" t="s">
        <v>1052</v>
      </c>
      <c r="G13" s="497" t="s">
        <v>1052</v>
      </c>
      <c r="H13" s="497" t="s">
        <v>1052</v>
      </c>
      <c r="I13" s="497" t="s">
        <v>1052</v>
      </c>
      <c r="J13" s="497" t="s">
        <v>1052</v>
      </c>
      <c r="K13" s="497" t="s">
        <v>1052</v>
      </c>
      <c r="L13" s="497" t="s">
        <v>1052</v>
      </c>
      <c r="M13" s="497" t="s">
        <v>1052</v>
      </c>
      <c r="N13" s="497" t="s">
        <v>1052</v>
      </c>
      <c r="O13" s="497" t="s">
        <v>1052</v>
      </c>
      <c r="P13" s="497" t="s">
        <v>1052</v>
      </c>
      <c r="Q13" s="497" t="s">
        <v>1052</v>
      </c>
      <c r="R13" s="497" t="s">
        <v>1052</v>
      </c>
      <c r="S13" s="497" t="s">
        <v>1052</v>
      </c>
      <c r="T13" s="497" t="s">
        <v>1052</v>
      </c>
      <c r="U13" s="497" t="s">
        <v>1052</v>
      </c>
      <c r="V13" s="497" t="s">
        <v>1052</v>
      </c>
      <c r="W13" s="497" t="s">
        <v>1052</v>
      </c>
      <c r="X13" s="497" t="s">
        <v>1052</v>
      </c>
      <c r="Y13" s="497" t="s">
        <v>1052</v>
      </c>
      <c r="Z13" s="497" t="s">
        <v>1052</v>
      </c>
      <c r="AA13" s="497" t="s">
        <v>1052</v>
      </c>
      <c r="AB13" s="497" t="s">
        <v>1052</v>
      </c>
      <c r="AC13" s="497" t="s">
        <v>1052</v>
      </c>
      <c r="AD13" s="497"/>
      <c r="AE13" s="497"/>
      <c r="AF13" s="497"/>
      <c r="AG13" s="497"/>
      <c r="AH13" s="497"/>
      <c r="AI13" s="497"/>
      <c r="AJ13" s="100"/>
      <c r="AK13" s="50"/>
      <c r="AP13" s="13"/>
      <c r="BM13" s="258" t="str">
        <f>CountryCode &amp; ".T2.F5.S1312.MNAC." &amp; RefVintage</f>
        <v>HU.T2.F5.S1312.MNAC.S.2025</v>
      </c>
    </row>
    <row r="14" spans="1:67" ht="15.75">
      <c r="A14" s="265" t="s">
        <v>224</v>
      </c>
      <c r="B14" s="388" t="s">
        <v>711</v>
      </c>
      <c r="C14" s="285" t="s">
        <v>34</v>
      </c>
      <c r="D14" s="497" t="s">
        <v>1052</v>
      </c>
      <c r="E14" s="497" t="s">
        <v>1052</v>
      </c>
      <c r="F14" s="497" t="s">
        <v>1052</v>
      </c>
      <c r="G14" s="497" t="s">
        <v>1052</v>
      </c>
      <c r="H14" s="497" t="s">
        <v>1052</v>
      </c>
      <c r="I14" s="497" t="s">
        <v>1052</v>
      </c>
      <c r="J14" s="497" t="s">
        <v>1052</v>
      </c>
      <c r="K14" s="497" t="s">
        <v>1052</v>
      </c>
      <c r="L14" s="497" t="s">
        <v>1052</v>
      </c>
      <c r="M14" s="497" t="s">
        <v>1052</v>
      </c>
      <c r="N14" s="497" t="s">
        <v>1052</v>
      </c>
      <c r="O14" s="497" t="s">
        <v>1052</v>
      </c>
      <c r="P14" s="497" t="s">
        <v>1052</v>
      </c>
      <c r="Q14" s="497" t="s">
        <v>1052</v>
      </c>
      <c r="R14" s="497" t="s">
        <v>1052</v>
      </c>
      <c r="S14" s="497" t="s">
        <v>1052</v>
      </c>
      <c r="T14" s="497" t="s">
        <v>1052</v>
      </c>
      <c r="U14" s="497" t="s">
        <v>1052</v>
      </c>
      <c r="V14" s="497" t="s">
        <v>1052</v>
      </c>
      <c r="W14" s="497" t="s">
        <v>1052</v>
      </c>
      <c r="X14" s="497" t="s">
        <v>1052</v>
      </c>
      <c r="Y14" s="497" t="s">
        <v>1052</v>
      </c>
      <c r="Z14" s="497" t="s">
        <v>1052</v>
      </c>
      <c r="AA14" s="497" t="s">
        <v>1052</v>
      </c>
      <c r="AB14" s="497" t="s">
        <v>1052</v>
      </c>
      <c r="AC14" s="497" t="s">
        <v>1052</v>
      </c>
      <c r="AD14" s="497"/>
      <c r="AE14" s="497"/>
      <c r="AF14" s="497"/>
      <c r="AG14" s="497"/>
      <c r="AH14" s="497"/>
      <c r="AI14" s="497"/>
      <c r="AJ14" s="100"/>
      <c r="AK14" s="50"/>
      <c r="AP14" s="13"/>
      <c r="BM14" s="258" t="str">
        <f>CountryCode &amp; ".T2.OFT.S1312.MNAC." &amp; RefVintage</f>
        <v>HU.T2.OFT.S1312.MNAC.S.2025</v>
      </c>
    </row>
    <row r="15" spans="1:67" ht="16.5" thickBot="1">
      <c r="A15" s="265" t="s">
        <v>225</v>
      </c>
      <c r="B15" s="388" t="s">
        <v>712</v>
      </c>
      <c r="C15" s="286" t="s">
        <v>511</v>
      </c>
      <c r="D15" s="497" t="s">
        <v>1052</v>
      </c>
      <c r="E15" s="497" t="s">
        <v>1052</v>
      </c>
      <c r="F15" s="497" t="s">
        <v>1052</v>
      </c>
      <c r="G15" s="497" t="s">
        <v>1052</v>
      </c>
      <c r="H15" s="497" t="s">
        <v>1052</v>
      </c>
      <c r="I15" s="497" t="s">
        <v>1052</v>
      </c>
      <c r="J15" s="497" t="s">
        <v>1052</v>
      </c>
      <c r="K15" s="497" t="s">
        <v>1052</v>
      </c>
      <c r="L15" s="497" t="s">
        <v>1052</v>
      </c>
      <c r="M15" s="497" t="s">
        <v>1052</v>
      </c>
      <c r="N15" s="497" t="s">
        <v>1052</v>
      </c>
      <c r="O15" s="497" t="s">
        <v>1052</v>
      </c>
      <c r="P15" s="497" t="s">
        <v>1052</v>
      </c>
      <c r="Q15" s="497" t="s">
        <v>1052</v>
      </c>
      <c r="R15" s="497" t="s">
        <v>1052</v>
      </c>
      <c r="S15" s="497" t="s">
        <v>1052</v>
      </c>
      <c r="T15" s="497" t="s">
        <v>1052</v>
      </c>
      <c r="U15" s="497" t="s">
        <v>1052</v>
      </c>
      <c r="V15" s="497" t="s">
        <v>1052</v>
      </c>
      <c r="W15" s="497" t="s">
        <v>1052</v>
      </c>
      <c r="X15" s="497" t="s">
        <v>1052</v>
      </c>
      <c r="Y15" s="497" t="s">
        <v>1052</v>
      </c>
      <c r="Z15" s="497" t="s">
        <v>1052</v>
      </c>
      <c r="AA15" s="497" t="s">
        <v>1052</v>
      </c>
      <c r="AB15" s="497" t="s">
        <v>1052</v>
      </c>
      <c r="AC15" s="497" t="s">
        <v>1052</v>
      </c>
      <c r="AD15" s="497"/>
      <c r="AE15" s="497"/>
      <c r="AF15" s="497"/>
      <c r="AG15" s="497"/>
      <c r="AH15" s="497"/>
      <c r="AI15" s="497"/>
      <c r="AJ15" s="100"/>
      <c r="AK15" s="50"/>
      <c r="AP15" s="13"/>
      <c r="BM15" s="258" t="str">
        <f>CountryCode &amp; ".T2.OFTDL.S1312.MNAC." &amp; RefVintage</f>
        <v>HU.T2.OFTDL.S1312.MNAC.S.2025</v>
      </c>
    </row>
    <row r="16" spans="1:67" ht="16.5" thickBot="1">
      <c r="A16" s="266" t="s">
        <v>485</v>
      </c>
      <c r="B16" s="388" t="s">
        <v>713</v>
      </c>
      <c r="C16" s="192" t="s">
        <v>512</v>
      </c>
      <c r="D16" s="497" t="s">
        <v>1052</v>
      </c>
      <c r="E16" s="497" t="s">
        <v>1052</v>
      </c>
      <c r="F16" s="497" t="s">
        <v>1052</v>
      </c>
      <c r="G16" s="497" t="s">
        <v>1052</v>
      </c>
      <c r="H16" s="497" t="s">
        <v>1052</v>
      </c>
      <c r="I16" s="497" t="s">
        <v>1052</v>
      </c>
      <c r="J16" s="497" t="s">
        <v>1052</v>
      </c>
      <c r="K16" s="497" t="s">
        <v>1052</v>
      </c>
      <c r="L16" s="497" t="s">
        <v>1052</v>
      </c>
      <c r="M16" s="497" t="s">
        <v>1052</v>
      </c>
      <c r="N16" s="497" t="s">
        <v>1052</v>
      </c>
      <c r="O16" s="497" t="s">
        <v>1052</v>
      </c>
      <c r="P16" s="497" t="s">
        <v>1052</v>
      </c>
      <c r="Q16" s="497" t="s">
        <v>1052</v>
      </c>
      <c r="R16" s="497" t="s">
        <v>1052</v>
      </c>
      <c r="S16" s="497" t="s">
        <v>1052</v>
      </c>
      <c r="T16" s="497" t="s">
        <v>1052</v>
      </c>
      <c r="U16" s="497" t="s">
        <v>1052</v>
      </c>
      <c r="V16" s="497" t="s">
        <v>1052</v>
      </c>
      <c r="W16" s="497" t="s">
        <v>1052</v>
      </c>
      <c r="X16" s="497" t="s">
        <v>1052</v>
      </c>
      <c r="Y16" s="497" t="s">
        <v>1052</v>
      </c>
      <c r="Z16" s="497" t="s">
        <v>1052</v>
      </c>
      <c r="AA16" s="497" t="s">
        <v>1052</v>
      </c>
      <c r="AB16" s="497" t="s">
        <v>1052</v>
      </c>
      <c r="AC16" s="497" t="s">
        <v>1052</v>
      </c>
      <c r="AD16" s="497"/>
      <c r="AE16" s="497"/>
      <c r="AF16" s="497"/>
      <c r="AG16" s="497"/>
      <c r="AH16" s="497"/>
      <c r="AI16" s="497"/>
      <c r="AJ16" s="100"/>
      <c r="AK16" s="50"/>
      <c r="AP16" s="13"/>
      <c r="BM16" s="258" t="str">
        <f>CountryCode &amp; ".T2.F71K.S1312.MNAC." &amp; RefVintage</f>
        <v>HU.T2.F71K.S1312.MNAC.S.2025</v>
      </c>
    </row>
    <row r="17" spans="1:65" ht="15.75">
      <c r="A17" s="135" t="s">
        <v>226</v>
      </c>
      <c r="B17" s="388" t="s">
        <v>714</v>
      </c>
      <c r="C17" s="110" t="s">
        <v>513</v>
      </c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02"/>
      <c r="AK17" s="50"/>
      <c r="AP17" s="13"/>
      <c r="BM17" s="258" t="str">
        <f>CountryCode &amp; ".T2.OFT1.S1312.MNAC." &amp; RefVintage</f>
        <v>HU.T2.OFT1.S1312.MNAC.S.2025</v>
      </c>
    </row>
    <row r="18" spans="1:65" ht="15.75">
      <c r="A18" s="135" t="s">
        <v>227</v>
      </c>
      <c r="B18" s="388" t="s">
        <v>715</v>
      </c>
      <c r="C18" s="110" t="s">
        <v>514</v>
      </c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02"/>
      <c r="AK18" s="50"/>
      <c r="AP18" s="13"/>
      <c r="BM18" s="258" t="str">
        <f>CountryCode &amp; ".T2.OFT2.S1312.MNAC." &amp; RefVintage</f>
        <v>HU.T2.OFT2.S1312.MNAC.S.2025</v>
      </c>
    </row>
    <row r="19" spans="1:65" ht="15.75">
      <c r="A19" s="265"/>
      <c r="B19" s="392"/>
      <c r="C19" s="137"/>
      <c r="D19" s="113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00"/>
      <c r="AK19" s="50"/>
      <c r="AP19" s="13"/>
    </row>
    <row r="20" spans="1:65" ht="15.75">
      <c r="A20" s="265" t="s">
        <v>228</v>
      </c>
      <c r="B20" s="388" t="s">
        <v>734</v>
      </c>
      <c r="C20" s="283" t="s">
        <v>118</v>
      </c>
      <c r="D20" s="497" t="s">
        <v>1052</v>
      </c>
      <c r="E20" s="497" t="s">
        <v>1052</v>
      </c>
      <c r="F20" s="497" t="s">
        <v>1052</v>
      </c>
      <c r="G20" s="497" t="s">
        <v>1052</v>
      </c>
      <c r="H20" s="497" t="s">
        <v>1052</v>
      </c>
      <c r="I20" s="497" t="s">
        <v>1052</v>
      </c>
      <c r="J20" s="497" t="s">
        <v>1052</v>
      </c>
      <c r="K20" s="497" t="s">
        <v>1052</v>
      </c>
      <c r="L20" s="497" t="s">
        <v>1052</v>
      </c>
      <c r="M20" s="497" t="s">
        <v>1052</v>
      </c>
      <c r="N20" s="497" t="s">
        <v>1052</v>
      </c>
      <c r="O20" s="497" t="s">
        <v>1052</v>
      </c>
      <c r="P20" s="497" t="s">
        <v>1052</v>
      </c>
      <c r="Q20" s="497" t="s">
        <v>1052</v>
      </c>
      <c r="R20" s="497" t="s">
        <v>1052</v>
      </c>
      <c r="S20" s="497" t="s">
        <v>1052</v>
      </c>
      <c r="T20" s="497" t="s">
        <v>1052</v>
      </c>
      <c r="U20" s="497" t="s">
        <v>1052</v>
      </c>
      <c r="V20" s="497" t="s">
        <v>1052</v>
      </c>
      <c r="W20" s="497" t="s">
        <v>1052</v>
      </c>
      <c r="X20" s="497" t="s">
        <v>1052</v>
      </c>
      <c r="Y20" s="497" t="s">
        <v>1052</v>
      </c>
      <c r="Z20" s="497" t="s">
        <v>1052</v>
      </c>
      <c r="AA20" s="497" t="s">
        <v>1052</v>
      </c>
      <c r="AB20" s="497" t="s">
        <v>1052</v>
      </c>
      <c r="AC20" s="497" t="s">
        <v>1052</v>
      </c>
      <c r="AD20" s="497"/>
      <c r="AE20" s="497"/>
      <c r="AF20" s="497"/>
      <c r="AG20" s="497"/>
      <c r="AH20" s="497"/>
      <c r="AI20" s="497"/>
      <c r="AJ20" s="100"/>
      <c r="AK20" s="50"/>
      <c r="AP20" s="13"/>
      <c r="BM20" s="258" t="str">
        <f>CountryCode &amp; ".T2.ONFT.S1312.MNAC." &amp; RefVintage</f>
        <v>HU.T2.ONFT.S1312.MNAC.S.2025</v>
      </c>
    </row>
    <row r="21" spans="1:65" ht="15.75">
      <c r="A21" s="135" t="s">
        <v>229</v>
      </c>
      <c r="B21" s="388" t="s">
        <v>735</v>
      </c>
      <c r="C21" s="110" t="s">
        <v>69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02"/>
      <c r="AK21" s="50"/>
      <c r="AP21" s="13"/>
      <c r="BM21" s="258" t="str">
        <f>CountryCode &amp; ".T2.ONFT1.S1312.MNAC." &amp; RefVintage</f>
        <v>HU.T2.ONFT1.S1312.MNAC.S.2025</v>
      </c>
    </row>
    <row r="22" spans="1:65" ht="15.75">
      <c r="A22" s="135" t="s">
        <v>230</v>
      </c>
      <c r="B22" s="388" t="s">
        <v>736</v>
      </c>
      <c r="C22" s="110" t="s">
        <v>70</v>
      </c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02"/>
      <c r="AK22" s="50"/>
      <c r="AP22" s="13"/>
      <c r="BM22" s="258" t="str">
        <f>CountryCode &amp; ".T2.ONFT2.S1312.MNAC." &amp; RefVintage</f>
        <v>HU.T2.ONFT2.S1312.MNAC.S.2025</v>
      </c>
    </row>
    <row r="23" spans="1:65" ht="15.75">
      <c r="A23" s="312"/>
      <c r="B23" s="388"/>
      <c r="C23" s="138"/>
      <c r="D23" s="113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00"/>
      <c r="AK23" s="50"/>
      <c r="AP23" s="13"/>
    </row>
    <row r="24" spans="1:65" ht="15.75">
      <c r="A24" s="265" t="s">
        <v>231</v>
      </c>
      <c r="B24" s="388" t="s">
        <v>743</v>
      </c>
      <c r="C24" s="191" t="s">
        <v>469</v>
      </c>
      <c r="D24" s="497" t="s">
        <v>1052</v>
      </c>
      <c r="E24" s="497" t="s">
        <v>1052</v>
      </c>
      <c r="F24" s="497" t="s">
        <v>1052</v>
      </c>
      <c r="G24" s="497" t="s">
        <v>1052</v>
      </c>
      <c r="H24" s="497" t="s">
        <v>1052</v>
      </c>
      <c r="I24" s="497" t="s">
        <v>1052</v>
      </c>
      <c r="J24" s="497" t="s">
        <v>1052</v>
      </c>
      <c r="K24" s="497" t="s">
        <v>1052</v>
      </c>
      <c r="L24" s="497" t="s">
        <v>1052</v>
      </c>
      <c r="M24" s="497" t="s">
        <v>1052</v>
      </c>
      <c r="N24" s="497" t="s">
        <v>1052</v>
      </c>
      <c r="O24" s="497" t="s">
        <v>1052</v>
      </c>
      <c r="P24" s="497" t="s">
        <v>1052</v>
      </c>
      <c r="Q24" s="497" t="s">
        <v>1052</v>
      </c>
      <c r="R24" s="497" t="s">
        <v>1052</v>
      </c>
      <c r="S24" s="497" t="s">
        <v>1052</v>
      </c>
      <c r="T24" s="497" t="s">
        <v>1052</v>
      </c>
      <c r="U24" s="497" t="s">
        <v>1052</v>
      </c>
      <c r="V24" s="497" t="s">
        <v>1052</v>
      </c>
      <c r="W24" s="497" t="s">
        <v>1052</v>
      </c>
      <c r="X24" s="497" t="s">
        <v>1052</v>
      </c>
      <c r="Y24" s="497" t="s">
        <v>1052</v>
      </c>
      <c r="Z24" s="497" t="s">
        <v>1052</v>
      </c>
      <c r="AA24" s="497" t="s">
        <v>1052</v>
      </c>
      <c r="AB24" s="497" t="s">
        <v>1052</v>
      </c>
      <c r="AC24" s="497" t="s">
        <v>1052</v>
      </c>
      <c r="AD24" s="497"/>
      <c r="AE24" s="497"/>
      <c r="AF24" s="497"/>
      <c r="AG24" s="497"/>
      <c r="AH24" s="497"/>
      <c r="AI24" s="497"/>
      <c r="AJ24" s="100"/>
      <c r="AK24" s="50"/>
      <c r="AP24" s="13"/>
      <c r="BM24" s="258" t="str">
        <f>CountryCode &amp; ".T2.D41DIF.S1312.MNAC." &amp; RefVintage</f>
        <v>HU.T2.D41DIF.S1312.MNAC.S.2025</v>
      </c>
    </row>
    <row r="25" spans="1:65" ht="15.75">
      <c r="A25" s="265"/>
      <c r="B25" s="388"/>
      <c r="C25" s="138"/>
      <c r="D25" s="113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00"/>
      <c r="AK25" s="50"/>
      <c r="AP25" s="13"/>
    </row>
    <row r="26" spans="1:65" ht="15.75">
      <c r="A26" s="265" t="s">
        <v>532</v>
      </c>
      <c r="B26" s="388" t="s">
        <v>746</v>
      </c>
      <c r="C26" s="283" t="s">
        <v>47</v>
      </c>
      <c r="D26" s="497" t="s">
        <v>1052</v>
      </c>
      <c r="E26" s="497" t="s">
        <v>1052</v>
      </c>
      <c r="F26" s="497" t="s">
        <v>1052</v>
      </c>
      <c r="G26" s="497" t="s">
        <v>1052</v>
      </c>
      <c r="H26" s="497" t="s">
        <v>1052</v>
      </c>
      <c r="I26" s="497" t="s">
        <v>1052</v>
      </c>
      <c r="J26" s="497" t="s">
        <v>1052</v>
      </c>
      <c r="K26" s="497" t="s">
        <v>1052</v>
      </c>
      <c r="L26" s="497" t="s">
        <v>1052</v>
      </c>
      <c r="M26" s="497" t="s">
        <v>1052</v>
      </c>
      <c r="N26" s="497" t="s">
        <v>1052</v>
      </c>
      <c r="O26" s="497" t="s">
        <v>1052</v>
      </c>
      <c r="P26" s="497" t="s">
        <v>1052</v>
      </c>
      <c r="Q26" s="497" t="s">
        <v>1052</v>
      </c>
      <c r="R26" s="497" t="s">
        <v>1052</v>
      </c>
      <c r="S26" s="497" t="s">
        <v>1052</v>
      </c>
      <c r="T26" s="497" t="s">
        <v>1052</v>
      </c>
      <c r="U26" s="497" t="s">
        <v>1052</v>
      </c>
      <c r="V26" s="497" t="s">
        <v>1052</v>
      </c>
      <c r="W26" s="497" t="s">
        <v>1052</v>
      </c>
      <c r="X26" s="497" t="s">
        <v>1052</v>
      </c>
      <c r="Y26" s="497" t="s">
        <v>1052</v>
      </c>
      <c r="Z26" s="497" t="s">
        <v>1052</v>
      </c>
      <c r="AA26" s="497" t="s">
        <v>1052</v>
      </c>
      <c r="AB26" s="497" t="s">
        <v>1052</v>
      </c>
      <c r="AC26" s="497" t="s">
        <v>1052</v>
      </c>
      <c r="AD26" s="497"/>
      <c r="AE26" s="497"/>
      <c r="AF26" s="497"/>
      <c r="AG26" s="497"/>
      <c r="AH26" s="497"/>
      <c r="AI26" s="497"/>
      <c r="AJ26" s="100"/>
      <c r="AK26" s="50"/>
      <c r="AP26" s="13"/>
      <c r="BM26" s="258" t="str">
        <f>CountryCode &amp; ".T2.F8ASS.S1312.MNAC." &amp; RefVintage</f>
        <v>HU.T2.F8ASS.S1312.MNAC.S.2025</v>
      </c>
    </row>
    <row r="27" spans="1:65" ht="15.75">
      <c r="A27" s="135" t="s">
        <v>533</v>
      </c>
      <c r="B27" s="388" t="s">
        <v>747</v>
      </c>
      <c r="C27" s="110" t="s">
        <v>69</v>
      </c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02"/>
      <c r="AK27" s="50"/>
      <c r="AP27" s="13"/>
      <c r="BM27" s="258" t="str">
        <f>CountryCode &amp; ".T2.F8ASS1.S1312.MNAC." &amp; RefVintage</f>
        <v>HU.T2.F8ASS1.S1312.MNAC.S.2025</v>
      </c>
    </row>
    <row r="28" spans="1:65" ht="15.75">
      <c r="A28" s="135" t="s">
        <v>534</v>
      </c>
      <c r="B28" s="388" t="s">
        <v>748</v>
      </c>
      <c r="C28" s="110" t="s">
        <v>70</v>
      </c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02"/>
      <c r="AK28" s="50"/>
      <c r="AP28" s="13"/>
      <c r="BM28" s="258" t="str">
        <f>CountryCode &amp; ".T2.F8ASS2.S1312.MNAC." &amp; RefVintage</f>
        <v>HU.T2.F8ASS2.S1312.MNAC.S.2025</v>
      </c>
    </row>
    <row r="29" spans="1:65" ht="15.75">
      <c r="A29" s="265" t="s">
        <v>535</v>
      </c>
      <c r="B29" s="388" t="s">
        <v>755</v>
      </c>
      <c r="C29" s="283" t="s">
        <v>46</v>
      </c>
      <c r="D29" s="497" t="s">
        <v>1052</v>
      </c>
      <c r="E29" s="497" t="s">
        <v>1052</v>
      </c>
      <c r="F29" s="497" t="s">
        <v>1052</v>
      </c>
      <c r="G29" s="497" t="s">
        <v>1052</v>
      </c>
      <c r="H29" s="497" t="s">
        <v>1052</v>
      </c>
      <c r="I29" s="497" t="s">
        <v>1052</v>
      </c>
      <c r="J29" s="497" t="s">
        <v>1052</v>
      </c>
      <c r="K29" s="497" t="s">
        <v>1052</v>
      </c>
      <c r="L29" s="497" t="s">
        <v>1052</v>
      </c>
      <c r="M29" s="497" t="s">
        <v>1052</v>
      </c>
      <c r="N29" s="497" t="s">
        <v>1052</v>
      </c>
      <c r="O29" s="497" t="s">
        <v>1052</v>
      </c>
      <c r="P29" s="497" t="s">
        <v>1052</v>
      </c>
      <c r="Q29" s="497" t="s">
        <v>1052</v>
      </c>
      <c r="R29" s="497" t="s">
        <v>1052</v>
      </c>
      <c r="S29" s="497" t="s">
        <v>1052</v>
      </c>
      <c r="T29" s="497" t="s">
        <v>1052</v>
      </c>
      <c r="U29" s="497" t="s">
        <v>1052</v>
      </c>
      <c r="V29" s="497" t="s">
        <v>1052</v>
      </c>
      <c r="W29" s="497" t="s">
        <v>1052</v>
      </c>
      <c r="X29" s="497" t="s">
        <v>1052</v>
      </c>
      <c r="Y29" s="497" t="s">
        <v>1052</v>
      </c>
      <c r="Z29" s="497" t="s">
        <v>1052</v>
      </c>
      <c r="AA29" s="497" t="s">
        <v>1052</v>
      </c>
      <c r="AB29" s="497" t="s">
        <v>1052</v>
      </c>
      <c r="AC29" s="497" t="s">
        <v>1052</v>
      </c>
      <c r="AD29" s="497"/>
      <c r="AE29" s="497"/>
      <c r="AF29" s="497"/>
      <c r="AG29" s="497"/>
      <c r="AH29" s="497"/>
      <c r="AI29" s="497"/>
      <c r="AJ29" s="100"/>
      <c r="AK29" s="50"/>
      <c r="AP29" s="13"/>
      <c r="BM29" s="258" t="str">
        <f>CountryCode &amp; ".T2.F8LIA.S1312.MNAC." &amp; RefVintage</f>
        <v>HU.T2.F8LIA.S1312.MNAC.S.2025</v>
      </c>
    </row>
    <row r="30" spans="1:65" ht="15.75">
      <c r="A30" s="135" t="s">
        <v>536</v>
      </c>
      <c r="B30" s="388" t="s">
        <v>756</v>
      </c>
      <c r="C30" s="110" t="s">
        <v>69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02"/>
      <c r="AK30" s="50"/>
      <c r="AP30" s="13"/>
      <c r="BM30" s="258" t="str">
        <f>CountryCode &amp; ".T2.F8LIA1.S1312.MNAC." &amp; RefVintage</f>
        <v>HU.T2.F8LIA1.S1312.MNAC.S.2025</v>
      </c>
    </row>
    <row r="31" spans="1:65" ht="15.75">
      <c r="A31" s="135" t="s">
        <v>537</v>
      </c>
      <c r="B31" s="388" t="s">
        <v>757</v>
      </c>
      <c r="C31" s="110" t="s">
        <v>70</v>
      </c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02"/>
      <c r="AK31" s="50"/>
      <c r="AP31" s="13"/>
      <c r="BM31" s="258" t="str">
        <f>CountryCode &amp; ".T2.F8LIA2.S1312.MNAC." &amp; RefVintage</f>
        <v>HU.T2.F8LIA2.S1312.MNAC.S.2025</v>
      </c>
    </row>
    <row r="32" spans="1:65" ht="15.75">
      <c r="A32" s="265"/>
      <c r="B32" s="388"/>
      <c r="C32" s="138"/>
      <c r="D32" s="113"/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00"/>
      <c r="AK32" s="50"/>
      <c r="AP32" s="13"/>
    </row>
    <row r="33" spans="1:65" ht="15.75">
      <c r="A33" s="265" t="s">
        <v>232</v>
      </c>
      <c r="B33" s="388" t="s">
        <v>764</v>
      </c>
      <c r="C33" s="283" t="s">
        <v>74</v>
      </c>
      <c r="D33" s="497" t="s">
        <v>1052</v>
      </c>
      <c r="E33" s="497" t="s">
        <v>1052</v>
      </c>
      <c r="F33" s="497" t="s">
        <v>1052</v>
      </c>
      <c r="G33" s="497" t="s">
        <v>1052</v>
      </c>
      <c r="H33" s="497" t="s">
        <v>1052</v>
      </c>
      <c r="I33" s="497" t="s">
        <v>1052</v>
      </c>
      <c r="J33" s="497" t="s">
        <v>1052</v>
      </c>
      <c r="K33" s="497" t="s">
        <v>1052</v>
      </c>
      <c r="L33" s="497" t="s">
        <v>1052</v>
      </c>
      <c r="M33" s="497" t="s">
        <v>1052</v>
      </c>
      <c r="N33" s="497" t="s">
        <v>1052</v>
      </c>
      <c r="O33" s="497" t="s">
        <v>1052</v>
      </c>
      <c r="P33" s="497" t="s">
        <v>1052</v>
      </c>
      <c r="Q33" s="497" t="s">
        <v>1052</v>
      </c>
      <c r="R33" s="497" t="s">
        <v>1052</v>
      </c>
      <c r="S33" s="497" t="s">
        <v>1052</v>
      </c>
      <c r="T33" s="497" t="s">
        <v>1052</v>
      </c>
      <c r="U33" s="497" t="s">
        <v>1052</v>
      </c>
      <c r="V33" s="497" t="s">
        <v>1052</v>
      </c>
      <c r="W33" s="497" t="s">
        <v>1052</v>
      </c>
      <c r="X33" s="497" t="s">
        <v>1052</v>
      </c>
      <c r="Y33" s="497" t="s">
        <v>1052</v>
      </c>
      <c r="Z33" s="497" t="s">
        <v>1052</v>
      </c>
      <c r="AA33" s="497" t="s">
        <v>1052</v>
      </c>
      <c r="AB33" s="497" t="s">
        <v>1052</v>
      </c>
      <c r="AC33" s="497" t="s">
        <v>1052</v>
      </c>
      <c r="AD33" s="497"/>
      <c r="AE33" s="497"/>
      <c r="AF33" s="497"/>
      <c r="AG33" s="497"/>
      <c r="AH33" s="497"/>
      <c r="AI33" s="497"/>
      <c r="AJ33" s="100"/>
      <c r="AK33" s="50"/>
      <c r="AP33" s="13"/>
      <c r="BM33" s="258" t="str">
        <f>CountryCode &amp; ".T2.B9_OWB.S1312.MNAC." &amp; RefVintage</f>
        <v>HU.T2.B9_OWB.S1312.MNAC.S.2025</v>
      </c>
    </row>
    <row r="34" spans="1:65" ht="15.75">
      <c r="A34" s="265" t="s">
        <v>233</v>
      </c>
      <c r="B34" s="388" t="s">
        <v>765</v>
      </c>
      <c r="C34" s="283" t="s">
        <v>571</v>
      </c>
      <c r="D34" s="497" t="s">
        <v>1052</v>
      </c>
      <c r="E34" s="497" t="s">
        <v>1052</v>
      </c>
      <c r="F34" s="497" t="s">
        <v>1052</v>
      </c>
      <c r="G34" s="497" t="s">
        <v>1052</v>
      </c>
      <c r="H34" s="497" t="s">
        <v>1052</v>
      </c>
      <c r="I34" s="497" t="s">
        <v>1052</v>
      </c>
      <c r="J34" s="497" t="s">
        <v>1052</v>
      </c>
      <c r="K34" s="497" t="s">
        <v>1052</v>
      </c>
      <c r="L34" s="497" t="s">
        <v>1052</v>
      </c>
      <c r="M34" s="497" t="s">
        <v>1052</v>
      </c>
      <c r="N34" s="497" t="s">
        <v>1052</v>
      </c>
      <c r="O34" s="497" t="s">
        <v>1052</v>
      </c>
      <c r="P34" s="497" t="s">
        <v>1052</v>
      </c>
      <c r="Q34" s="497" t="s">
        <v>1052</v>
      </c>
      <c r="R34" s="497" t="s">
        <v>1052</v>
      </c>
      <c r="S34" s="497" t="s">
        <v>1052</v>
      </c>
      <c r="T34" s="497" t="s">
        <v>1052</v>
      </c>
      <c r="U34" s="497" t="s">
        <v>1052</v>
      </c>
      <c r="V34" s="497" t="s">
        <v>1052</v>
      </c>
      <c r="W34" s="497" t="s">
        <v>1052</v>
      </c>
      <c r="X34" s="497" t="s">
        <v>1052</v>
      </c>
      <c r="Y34" s="497" t="s">
        <v>1052</v>
      </c>
      <c r="Z34" s="497" t="s">
        <v>1052</v>
      </c>
      <c r="AA34" s="497" t="s">
        <v>1052</v>
      </c>
      <c r="AB34" s="497" t="s">
        <v>1052</v>
      </c>
      <c r="AC34" s="497" t="s">
        <v>1052</v>
      </c>
      <c r="AD34" s="497"/>
      <c r="AE34" s="497"/>
      <c r="AF34" s="497"/>
      <c r="AG34" s="497"/>
      <c r="AH34" s="497"/>
      <c r="AI34" s="497"/>
      <c r="AJ34" s="100"/>
      <c r="AK34" s="50"/>
      <c r="AP34" s="13"/>
      <c r="BM34" s="258" t="str">
        <f>CountryCode &amp; ".T2.B9_OB.S1312.MNAC." &amp; RefVintage</f>
        <v>HU.T2.B9_OB.S1312.MNAC.S.2025</v>
      </c>
    </row>
    <row r="35" spans="1:65" ht="15.75">
      <c r="A35" s="135" t="s">
        <v>234</v>
      </c>
      <c r="B35" s="388" t="s">
        <v>766</v>
      </c>
      <c r="C35" s="110" t="s">
        <v>69</v>
      </c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02"/>
      <c r="AK35" s="50"/>
      <c r="AP35" s="13"/>
      <c r="BM35" s="258" t="str">
        <f>CountryCode &amp; ".T2.B9_OB1.S1312.MNAC." &amp; RefVintage</f>
        <v>HU.T2.B9_OB1.S1312.MNAC.S.2025</v>
      </c>
    </row>
    <row r="36" spans="1:65" ht="15.75">
      <c r="A36" s="135" t="s">
        <v>235</v>
      </c>
      <c r="B36" s="388" t="s">
        <v>767</v>
      </c>
      <c r="C36" s="110" t="s">
        <v>70</v>
      </c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02"/>
      <c r="AK36" s="50"/>
      <c r="AP36" s="13"/>
      <c r="BM36" s="258" t="str">
        <f>CountryCode &amp; ".T2.B9_OB2.S1312.MNAC." &amp; RefVintage</f>
        <v>HU.T2.B9_OB2.S1312.MNAC.S.2025</v>
      </c>
    </row>
    <row r="37" spans="1:65" ht="15.75">
      <c r="A37" s="265"/>
      <c r="B37" s="393"/>
      <c r="C37" s="138"/>
      <c r="D37" s="113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00"/>
      <c r="AK37" s="50"/>
      <c r="AP37" s="13"/>
    </row>
    <row r="38" spans="1:65" ht="15.75">
      <c r="A38" s="265" t="s">
        <v>236</v>
      </c>
      <c r="B38" s="388" t="s">
        <v>776</v>
      </c>
      <c r="C38" s="283" t="s">
        <v>48</v>
      </c>
      <c r="D38" s="497" t="s">
        <v>1052</v>
      </c>
      <c r="E38" s="497" t="s">
        <v>1052</v>
      </c>
      <c r="F38" s="497" t="s">
        <v>1052</v>
      </c>
      <c r="G38" s="497" t="s">
        <v>1052</v>
      </c>
      <c r="H38" s="497" t="s">
        <v>1052</v>
      </c>
      <c r="I38" s="497" t="s">
        <v>1052</v>
      </c>
      <c r="J38" s="497" t="s">
        <v>1052</v>
      </c>
      <c r="K38" s="497" t="s">
        <v>1052</v>
      </c>
      <c r="L38" s="497" t="s">
        <v>1052</v>
      </c>
      <c r="M38" s="497" t="s">
        <v>1052</v>
      </c>
      <c r="N38" s="497" t="s">
        <v>1052</v>
      </c>
      <c r="O38" s="497" t="s">
        <v>1052</v>
      </c>
      <c r="P38" s="497" t="s">
        <v>1052</v>
      </c>
      <c r="Q38" s="497" t="s">
        <v>1052</v>
      </c>
      <c r="R38" s="497" t="s">
        <v>1052</v>
      </c>
      <c r="S38" s="497" t="s">
        <v>1052</v>
      </c>
      <c r="T38" s="497" t="s">
        <v>1052</v>
      </c>
      <c r="U38" s="497" t="s">
        <v>1052</v>
      </c>
      <c r="V38" s="497" t="s">
        <v>1052</v>
      </c>
      <c r="W38" s="497" t="s">
        <v>1052</v>
      </c>
      <c r="X38" s="497" t="s">
        <v>1052</v>
      </c>
      <c r="Y38" s="497" t="s">
        <v>1052</v>
      </c>
      <c r="Z38" s="497" t="s">
        <v>1052</v>
      </c>
      <c r="AA38" s="497" t="s">
        <v>1052</v>
      </c>
      <c r="AB38" s="497" t="s">
        <v>1052</v>
      </c>
      <c r="AC38" s="497" t="s">
        <v>1052</v>
      </c>
      <c r="AD38" s="497"/>
      <c r="AE38" s="497"/>
      <c r="AF38" s="497"/>
      <c r="AG38" s="497"/>
      <c r="AH38" s="497"/>
      <c r="AI38" s="497"/>
      <c r="AJ38" s="100"/>
      <c r="AK38" s="50"/>
      <c r="AP38" s="13"/>
      <c r="BM38" s="258" t="str">
        <f>CountryCode &amp; ".T2.OA.S1312.MNAC." &amp; RefVintage</f>
        <v>HU.T2.OA.S1312.MNAC.S.2025</v>
      </c>
    </row>
    <row r="39" spans="1:65" ht="15.75">
      <c r="A39" s="135" t="s">
        <v>237</v>
      </c>
      <c r="B39" s="388" t="s">
        <v>777</v>
      </c>
      <c r="C39" s="110" t="s">
        <v>69</v>
      </c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02"/>
      <c r="AK39" s="50"/>
      <c r="AP39" s="13"/>
      <c r="BM39" s="258" t="str">
        <f>CountryCode &amp; ".T2.OA1.S1312.MNAC." &amp; RefVintage</f>
        <v>HU.T2.OA1.S1312.MNAC.S.2025</v>
      </c>
    </row>
    <row r="40" spans="1:65" ht="15.75">
      <c r="A40" s="135" t="s">
        <v>238</v>
      </c>
      <c r="B40" s="388" t="s">
        <v>778</v>
      </c>
      <c r="C40" s="110" t="s">
        <v>70</v>
      </c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02"/>
      <c r="AK40" s="50"/>
      <c r="AP40" s="13"/>
      <c r="BM40" s="258" t="str">
        <f>CountryCode &amp; ".T2.OA2.S1312.MNAC." &amp; RefVintage</f>
        <v>HU.T2.OA2.S1312.MNAC.S.2025</v>
      </c>
    </row>
    <row r="41" spans="1:65" ht="15.75">
      <c r="A41" s="135" t="s">
        <v>239</v>
      </c>
      <c r="B41" s="388" t="s">
        <v>779</v>
      </c>
      <c r="C41" s="110" t="s">
        <v>71</v>
      </c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02"/>
      <c r="AK41" s="50"/>
      <c r="AP41" s="13"/>
      <c r="BM41" s="258" t="str">
        <f>CountryCode &amp; ".T2.OA3.S1312.MNAC." &amp; RefVintage</f>
        <v>HU.T2.OA3.S1312.MNAC.S.2025</v>
      </c>
    </row>
    <row r="42" spans="1:65" ht="16.5" thickBot="1">
      <c r="A42" s="265"/>
      <c r="B42" s="392"/>
      <c r="C42" s="138"/>
      <c r="D42" s="107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3"/>
      <c r="AK42" s="50"/>
      <c r="AP42" s="13"/>
    </row>
    <row r="43" spans="1:65" ht="17.25" thickTop="1" thickBot="1">
      <c r="A43" s="265" t="s">
        <v>240</v>
      </c>
      <c r="B43" s="388" t="s">
        <v>788</v>
      </c>
      <c r="C43" s="287" t="s">
        <v>558</v>
      </c>
      <c r="D43" s="494" t="s">
        <v>1052</v>
      </c>
      <c r="E43" s="494" t="s">
        <v>1052</v>
      </c>
      <c r="F43" s="494" t="s">
        <v>1052</v>
      </c>
      <c r="G43" s="494" t="s">
        <v>1052</v>
      </c>
      <c r="H43" s="494" t="s">
        <v>1052</v>
      </c>
      <c r="I43" s="494" t="s">
        <v>1052</v>
      </c>
      <c r="J43" s="494" t="s">
        <v>1052</v>
      </c>
      <c r="K43" s="494" t="s">
        <v>1052</v>
      </c>
      <c r="L43" s="494" t="s">
        <v>1052</v>
      </c>
      <c r="M43" s="494" t="s">
        <v>1052</v>
      </c>
      <c r="N43" s="494" t="s">
        <v>1052</v>
      </c>
      <c r="O43" s="494" t="s">
        <v>1052</v>
      </c>
      <c r="P43" s="494" t="s">
        <v>1052</v>
      </c>
      <c r="Q43" s="494" t="s">
        <v>1052</v>
      </c>
      <c r="R43" s="494" t="s">
        <v>1052</v>
      </c>
      <c r="S43" s="494" t="s">
        <v>1052</v>
      </c>
      <c r="T43" s="494" t="s">
        <v>1052</v>
      </c>
      <c r="U43" s="494" t="s">
        <v>1052</v>
      </c>
      <c r="V43" s="494" t="s">
        <v>1052</v>
      </c>
      <c r="W43" s="494" t="s">
        <v>1052</v>
      </c>
      <c r="X43" s="494" t="s">
        <v>1052</v>
      </c>
      <c r="Y43" s="494" t="s">
        <v>1052</v>
      </c>
      <c r="Z43" s="494" t="s">
        <v>1052</v>
      </c>
      <c r="AA43" s="494" t="s">
        <v>1052</v>
      </c>
      <c r="AB43" s="494" t="s">
        <v>1052</v>
      </c>
      <c r="AC43" s="494" t="s">
        <v>1052</v>
      </c>
      <c r="AD43" s="496"/>
      <c r="AE43" s="496"/>
      <c r="AF43" s="496"/>
      <c r="AG43" s="496"/>
      <c r="AH43" s="496"/>
      <c r="AI43" s="496"/>
      <c r="AJ43" s="4"/>
      <c r="AK43" s="49"/>
      <c r="AP43" s="13"/>
      <c r="BM43" s="258" t="str">
        <f>CountryCode &amp; ".T2.B9.S1312.MNAC." &amp; RefVintage</f>
        <v>HU.T2.B9.S1312.MNAC.S.2025</v>
      </c>
    </row>
    <row r="44" spans="1:65" ht="16.5" thickTop="1">
      <c r="A44" s="128"/>
      <c r="B44" s="126"/>
      <c r="C44" s="288" t="s">
        <v>470</v>
      </c>
      <c r="D44" s="313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311"/>
      <c r="Q44" s="311"/>
      <c r="R44" s="311"/>
      <c r="S44" s="311"/>
      <c r="T44" s="311"/>
      <c r="U44" s="311"/>
      <c r="V44" s="311"/>
      <c r="W44" s="311"/>
      <c r="X44" s="311"/>
      <c r="Y44" s="311"/>
      <c r="Z44" s="311"/>
      <c r="AA44" s="311"/>
      <c r="AB44" s="311"/>
      <c r="AC44" s="311"/>
      <c r="AD44" s="311"/>
      <c r="AE44" s="311"/>
      <c r="AF44" s="311"/>
      <c r="AG44" s="311"/>
      <c r="AH44" s="311"/>
      <c r="AI44" s="311"/>
      <c r="AJ44" s="26"/>
      <c r="AK44" s="50"/>
      <c r="AL44" s="13"/>
    </row>
    <row r="45" spans="1:65" ht="9" customHeight="1">
      <c r="A45" s="128"/>
      <c r="B45" s="126"/>
      <c r="C45" s="314"/>
      <c r="D45" s="315"/>
      <c r="E45" s="311"/>
      <c r="F45" s="311"/>
      <c r="G45" s="311"/>
      <c r="H45" s="311"/>
      <c r="I45" s="311"/>
      <c r="J45" s="311"/>
      <c r="K45" s="311"/>
      <c r="L45" s="311"/>
      <c r="M45" s="311"/>
      <c r="N45" s="311"/>
      <c r="O45" s="311"/>
      <c r="P45" s="311"/>
      <c r="Q45" s="311"/>
      <c r="R45" s="311"/>
      <c r="S45" s="311"/>
      <c r="T45" s="311"/>
      <c r="U45" s="311"/>
      <c r="V45" s="311"/>
      <c r="W45" s="311"/>
      <c r="X45" s="311"/>
      <c r="Y45" s="311"/>
      <c r="Z45" s="311"/>
      <c r="AA45" s="311"/>
      <c r="AB45" s="311"/>
      <c r="AC45" s="311"/>
      <c r="AD45" s="311"/>
      <c r="AE45" s="311"/>
      <c r="AF45" s="311"/>
      <c r="AG45" s="311"/>
      <c r="AH45" s="311"/>
      <c r="AI45" s="311"/>
      <c r="AJ45" s="26"/>
      <c r="AK45" s="50"/>
      <c r="AL45" s="13"/>
    </row>
    <row r="46" spans="1:65" s="23" customFormat="1" ht="15.75">
      <c r="A46" s="128"/>
      <c r="B46" s="126"/>
      <c r="C46" s="289" t="s">
        <v>87</v>
      </c>
      <c r="D46" s="175"/>
      <c r="E46" s="311"/>
      <c r="F46" s="311"/>
      <c r="G46" s="311"/>
      <c r="H46" s="311"/>
      <c r="I46" s="311"/>
      <c r="J46" s="311"/>
      <c r="K46" s="311"/>
      <c r="L46" s="311"/>
      <c r="M46" s="311"/>
      <c r="N46" s="311"/>
      <c r="O46" s="311"/>
      <c r="P46" s="311"/>
      <c r="Q46" s="311"/>
      <c r="R46" s="311"/>
      <c r="S46" s="311"/>
      <c r="T46" s="311"/>
      <c r="U46" s="311"/>
      <c r="V46" s="311"/>
      <c r="W46" s="311"/>
      <c r="X46" s="311"/>
      <c r="Y46" s="311"/>
      <c r="Z46" s="311"/>
      <c r="AA46" s="311"/>
      <c r="AB46" s="311"/>
      <c r="AC46" s="311"/>
      <c r="AD46" s="311"/>
      <c r="AE46" s="311"/>
      <c r="AF46" s="311"/>
      <c r="AG46" s="311"/>
      <c r="AH46" s="311"/>
      <c r="AI46" s="311"/>
      <c r="AJ46" s="26"/>
      <c r="AK46" s="50"/>
      <c r="AL46" s="13"/>
      <c r="BM46" s="290"/>
    </row>
    <row r="47" spans="1:65" ht="15.75">
      <c r="A47" s="128"/>
      <c r="B47" s="126"/>
      <c r="C47" s="199" t="s">
        <v>90</v>
      </c>
      <c r="D47" s="175"/>
      <c r="E47" s="311"/>
      <c r="F47" s="311"/>
      <c r="G47" s="311"/>
      <c r="H47" s="311"/>
      <c r="I47" s="311"/>
      <c r="J47" s="311"/>
      <c r="K47" s="311"/>
      <c r="L47" s="311"/>
      <c r="M47" s="311"/>
      <c r="N47" s="311"/>
      <c r="O47" s="311"/>
      <c r="P47" s="311"/>
      <c r="Q47" s="311"/>
      <c r="R47" s="311"/>
      <c r="S47" s="311"/>
      <c r="T47" s="311"/>
      <c r="U47" s="311"/>
      <c r="V47" s="311"/>
      <c r="W47" s="311"/>
      <c r="X47" s="311"/>
      <c r="Y47" s="311"/>
      <c r="Z47" s="311"/>
      <c r="AA47" s="311"/>
      <c r="AB47" s="311"/>
      <c r="AC47" s="311"/>
      <c r="AD47" s="311"/>
      <c r="AE47" s="311"/>
      <c r="AF47" s="311"/>
      <c r="AG47" s="311"/>
      <c r="AH47" s="311"/>
      <c r="AI47" s="311"/>
      <c r="AJ47" s="26"/>
      <c r="AK47" s="50"/>
      <c r="AL47" s="13"/>
    </row>
    <row r="48" spans="1:65" ht="12" customHeight="1" thickBot="1">
      <c r="A48" s="141"/>
      <c r="B48" s="146"/>
      <c r="C48" s="316"/>
      <c r="D48" s="317"/>
      <c r="E48" s="317"/>
      <c r="F48" s="317"/>
      <c r="G48" s="317"/>
      <c r="H48" s="317"/>
      <c r="I48" s="317"/>
      <c r="J48" s="317"/>
      <c r="K48" s="317"/>
      <c r="L48" s="317"/>
      <c r="M48" s="317"/>
      <c r="N48" s="317"/>
      <c r="O48" s="317"/>
      <c r="P48" s="317"/>
      <c r="Q48" s="317"/>
      <c r="R48" s="317"/>
      <c r="S48" s="317"/>
      <c r="T48" s="317"/>
      <c r="U48" s="317"/>
      <c r="V48" s="317"/>
      <c r="W48" s="317"/>
      <c r="X48" s="317"/>
      <c r="Y48" s="317"/>
      <c r="Z48" s="317"/>
      <c r="AA48" s="317"/>
      <c r="AB48" s="317"/>
      <c r="AC48" s="317"/>
      <c r="AD48" s="317"/>
      <c r="AE48" s="317"/>
      <c r="AF48" s="317"/>
      <c r="AG48" s="317"/>
      <c r="AH48" s="317"/>
      <c r="AI48" s="317"/>
      <c r="AJ48" s="51"/>
      <c r="AK48" s="52"/>
      <c r="AM48" s="13"/>
    </row>
    <row r="49" spans="3:37" ht="15.75" thickTop="1"/>
    <row r="50" spans="3:37">
      <c r="C50" s="25" t="s">
        <v>35</v>
      </c>
    </row>
    <row r="51" spans="3:37" ht="62.65" customHeight="1">
      <c r="C51" s="299" t="s">
        <v>119</v>
      </c>
      <c r="D51" s="549" t="str">
        <f>IF(OR(COUNTA(D8:D8,D11:D16,D20:D20,D24:D24,D26:D26,D29:D29,D33:D34,D38:D38,D43:D43)=15,NOT(ISNUMBER(D5))),"OK","NOT fully completed, pls.fill with L, M or 0")</f>
        <v>OK</v>
      </c>
      <c r="E51" s="549" t="str">
        <f t="shared" ref="E51:AI51" si="5">IF(OR(COUNTA(E8:E8,E11:E16,E20:E20,E24:E24,E26:E26,E29:E29,E33:E34,E38:E38,E43:E43)=15,NOT(ISNUMBER(E5))),"OK","NOT fully completed, pls.fill with L, M or 0")</f>
        <v>OK</v>
      </c>
      <c r="F51" s="549" t="str">
        <f t="shared" si="5"/>
        <v>OK</v>
      </c>
      <c r="G51" s="549" t="str">
        <f t="shared" si="5"/>
        <v>OK</v>
      </c>
      <c r="H51" s="549" t="str">
        <f t="shared" si="5"/>
        <v>OK</v>
      </c>
      <c r="I51" s="549" t="str">
        <f t="shared" si="5"/>
        <v>OK</v>
      </c>
      <c r="J51" s="549" t="str">
        <f t="shared" si="5"/>
        <v>OK</v>
      </c>
      <c r="K51" s="549" t="str">
        <f t="shared" si="5"/>
        <v>OK</v>
      </c>
      <c r="L51" s="549" t="str">
        <f t="shared" si="5"/>
        <v>OK</v>
      </c>
      <c r="M51" s="549" t="str">
        <f t="shared" si="5"/>
        <v>OK</v>
      </c>
      <c r="N51" s="549" t="str">
        <f t="shared" si="5"/>
        <v>OK</v>
      </c>
      <c r="O51" s="549" t="str">
        <f t="shared" si="5"/>
        <v>OK</v>
      </c>
      <c r="P51" s="549" t="str">
        <f t="shared" si="5"/>
        <v>OK</v>
      </c>
      <c r="Q51" s="549" t="str">
        <f t="shared" si="5"/>
        <v>OK</v>
      </c>
      <c r="R51" s="549" t="str">
        <f t="shared" si="5"/>
        <v>OK</v>
      </c>
      <c r="S51" s="549" t="str">
        <f t="shared" si="5"/>
        <v>OK</v>
      </c>
      <c r="T51" s="549" t="str">
        <f t="shared" si="5"/>
        <v>OK</v>
      </c>
      <c r="U51" s="549" t="str">
        <f t="shared" si="5"/>
        <v>OK</v>
      </c>
      <c r="V51" s="549" t="str">
        <f t="shared" si="5"/>
        <v>OK</v>
      </c>
      <c r="W51" s="549" t="str">
        <f t="shared" si="5"/>
        <v>OK</v>
      </c>
      <c r="X51" s="549" t="str">
        <f t="shared" si="5"/>
        <v>OK</v>
      </c>
      <c r="Y51" s="549" t="str">
        <f t="shared" si="5"/>
        <v>OK</v>
      </c>
      <c r="Z51" s="549" t="str">
        <f t="shared" si="5"/>
        <v>OK</v>
      </c>
      <c r="AA51" s="549" t="str">
        <f t="shared" si="5"/>
        <v>OK</v>
      </c>
      <c r="AB51" s="549" t="str">
        <f t="shared" si="5"/>
        <v>OK</v>
      </c>
      <c r="AC51" s="549" t="str">
        <f t="shared" si="5"/>
        <v>OK</v>
      </c>
      <c r="AD51" s="549" t="str">
        <f t="shared" si="5"/>
        <v>OK</v>
      </c>
      <c r="AE51" s="549" t="str">
        <f t="shared" si="5"/>
        <v>OK</v>
      </c>
      <c r="AF51" s="549" t="str">
        <f t="shared" si="5"/>
        <v>OK</v>
      </c>
      <c r="AG51" s="549" t="str">
        <f t="shared" si="5"/>
        <v>OK</v>
      </c>
      <c r="AH51" s="549" t="str">
        <f t="shared" si="5"/>
        <v>OK</v>
      </c>
      <c r="AI51" s="549" t="str">
        <f t="shared" si="5"/>
        <v>OK</v>
      </c>
      <c r="AJ51" s="291"/>
      <c r="AK51" s="171"/>
    </row>
    <row r="52" spans="3:37">
      <c r="C52" s="172" t="s">
        <v>120</v>
      </c>
      <c r="D52" s="242">
        <v>1995</v>
      </c>
      <c r="E52" s="242">
        <f>D52+1</f>
        <v>1996</v>
      </c>
      <c r="F52" s="242">
        <f t="shared" ref="F52:AI52" si="6">E52+1</f>
        <v>1997</v>
      </c>
      <c r="G52" s="242">
        <f t="shared" si="6"/>
        <v>1998</v>
      </c>
      <c r="H52" s="242">
        <f t="shared" si="6"/>
        <v>1999</v>
      </c>
      <c r="I52" s="242">
        <f t="shared" si="6"/>
        <v>2000</v>
      </c>
      <c r="J52" s="242">
        <f t="shared" si="6"/>
        <v>2001</v>
      </c>
      <c r="K52" s="242">
        <f t="shared" si="6"/>
        <v>2002</v>
      </c>
      <c r="L52" s="242">
        <f t="shared" si="6"/>
        <v>2003</v>
      </c>
      <c r="M52" s="242">
        <f t="shared" si="6"/>
        <v>2004</v>
      </c>
      <c r="N52" s="242">
        <f t="shared" si="6"/>
        <v>2005</v>
      </c>
      <c r="O52" s="242">
        <f t="shared" si="6"/>
        <v>2006</v>
      </c>
      <c r="P52" s="242">
        <f t="shared" si="6"/>
        <v>2007</v>
      </c>
      <c r="Q52" s="242">
        <f t="shared" si="6"/>
        <v>2008</v>
      </c>
      <c r="R52" s="242">
        <f t="shared" si="6"/>
        <v>2009</v>
      </c>
      <c r="S52" s="242">
        <f t="shared" si="6"/>
        <v>2010</v>
      </c>
      <c r="T52" s="242">
        <f t="shared" si="6"/>
        <v>2011</v>
      </c>
      <c r="U52" s="242">
        <f t="shared" ref="U52:AH52" si="7">T52+1</f>
        <v>2012</v>
      </c>
      <c r="V52" s="242">
        <f t="shared" si="7"/>
        <v>2013</v>
      </c>
      <c r="W52" s="242">
        <f t="shared" si="7"/>
        <v>2014</v>
      </c>
      <c r="X52" s="242">
        <f t="shared" si="7"/>
        <v>2015</v>
      </c>
      <c r="Y52" s="242">
        <f t="shared" si="7"/>
        <v>2016</v>
      </c>
      <c r="Z52" s="242">
        <f t="shared" si="7"/>
        <v>2017</v>
      </c>
      <c r="AA52" s="242">
        <f t="shared" si="7"/>
        <v>2018</v>
      </c>
      <c r="AB52" s="242">
        <f t="shared" si="7"/>
        <v>2019</v>
      </c>
      <c r="AC52" s="242">
        <f t="shared" si="7"/>
        <v>2020</v>
      </c>
      <c r="AD52" s="242">
        <f t="shared" si="7"/>
        <v>2021</v>
      </c>
      <c r="AE52" s="242">
        <f t="shared" si="7"/>
        <v>2022</v>
      </c>
      <c r="AF52" s="242">
        <f t="shared" si="7"/>
        <v>2023</v>
      </c>
      <c r="AG52" s="242">
        <f t="shared" si="7"/>
        <v>2024</v>
      </c>
      <c r="AH52" s="242">
        <f t="shared" si="7"/>
        <v>2025</v>
      </c>
      <c r="AI52" s="242">
        <f t="shared" si="6"/>
        <v>2026</v>
      </c>
      <c r="AJ52" s="173"/>
      <c r="AK52" s="174"/>
    </row>
    <row r="53" spans="3:37" ht="28.15" customHeight="1">
      <c r="C53" s="292" t="s">
        <v>538</v>
      </c>
      <c r="D53" s="293">
        <f>IF(AND(D43="0",D8="0",D11="0",D20="0",D24="0",D26="0",D29="0",D33="0",D34="0",D38="0"),0,IF(AND(D43="L",D8="L",D11="L",D20="L",D24="L",D26="L",D29="L",D33="L",D34="L",D38="L"),"NC",IF(D43="M",0,D43)-IF(D8="M",0,D8)-IF(D11="M",0,D11)-IF(D20="M",0,D20)-IF(D24="M",0,D24)-IF(D26="M",0,D26)-IF(D29="M",0,D29)-IF(D33="M",0,D33)-IF(D34="M",0,D34)-IF(D38="M",0,D38)))</f>
        <v>0</v>
      </c>
      <c r="E53" s="293">
        <f t="shared" ref="E53:S53" si="8">IF(AND(E43="0",E8="0",E11="0",E20="0",E24="0",E26="0",E29="0",E33="0",E34="0",E38="0"),0,IF(AND(E43="L",E8="L",E11="L",E20="L",E24="L",E26="L",E29="L",E33="L",E34="L",E38="L"),"NC",IF(E43="M",0,E43)-IF(E8="M",0,E8)-IF(E11="M",0,E11)-IF(E20="M",0,E20)-IF(E24="M",0,E24)-IF(E26="M",0,E26)-IF(E29="M",0,E29)-IF(E33="M",0,E33)-IF(E34="M",0,E34)-IF(E38="M",0,E38)))</f>
        <v>0</v>
      </c>
      <c r="F53" s="293">
        <f t="shared" si="8"/>
        <v>0</v>
      </c>
      <c r="G53" s="293">
        <f t="shared" si="8"/>
        <v>0</v>
      </c>
      <c r="H53" s="293">
        <f t="shared" si="8"/>
        <v>0</v>
      </c>
      <c r="I53" s="293">
        <f t="shared" si="8"/>
        <v>0</v>
      </c>
      <c r="J53" s="293">
        <f t="shared" si="8"/>
        <v>0</v>
      </c>
      <c r="K53" s="293">
        <f t="shared" si="8"/>
        <v>0</v>
      </c>
      <c r="L53" s="293">
        <f t="shared" si="8"/>
        <v>0</v>
      </c>
      <c r="M53" s="293">
        <f t="shared" si="8"/>
        <v>0</v>
      </c>
      <c r="N53" s="293">
        <f t="shared" si="8"/>
        <v>0</v>
      </c>
      <c r="O53" s="293">
        <f t="shared" si="8"/>
        <v>0</v>
      </c>
      <c r="P53" s="293">
        <f t="shared" si="8"/>
        <v>0</v>
      </c>
      <c r="Q53" s="293">
        <f t="shared" si="8"/>
        <v>0</v>
      </c>
      <c r="R53" s="293">
        <f t="shared" si="8"/>
        <v>0</v>
      </c>
      <c r="S53" s="293">
        <f t="shared" si="8"/>
        <v>0</v>
      </c>
      <c r="T53" s="293">
        <f t="shared" ref="T53:AH53" si="9">IF(AND(T43="0",T8="0",T11="0",T20="0",T24="0",T26="0",T29="0",T33="0",T34="0",T38="0"),0,IF(AND(T43="L",T8="L",T11="L",T20="L",T24="L",T26="L",T29="L",T33="L",T34="L",T38="L"),"NC",IF(T43="M",0,T43)-IF(T8="M",0,T8)-IF(T11="M",0,T11)-IF(T20="M",0,T20)-IF(T24="M",0,T24)-IF(T26="M",0,T26)-IF(T29="M",0,T29)-IF(T33="M",0,T33)-IF(T34="M",0,T34)-IF(T38="M",0,T38)))</f>
        <v>0</v>
      </c>
      <c r="U53" s="293">
        <f t="shared" si="9"/>
        <v>0</v>
      </c>
      <c r="V53" s="293">
        <f t="shared" si="9"/>
        <v>0</v>
      </c>
      <c r="W53" s="293">
        <f t="shared" si="9"/>
        <v>0</v>
      </c>
      <c r="X53" s="293">
        <f t="shared" si="9"/>
        <v>0</v>
      </c>
      <c r="Y53" s="293">
        <f t="shared" si="9"/>
        <v>0</v>
      </c>
      <c r="Z53" s="293">
        <f t="shared" si="9"/>
        <v>0</v>
      </c>
      <c r="AA53" s="293">
        <f t="shared" si="9"/>
        <v>0</v>
      </c>
      <c r="AB53" s="293">
        <f t="shared" si="9"/>
        <v>0</v>
      </c>
      <c r="AC53" s="293">
        <f t="shared" si="9"/>
        <v>0</v>
      </c>
      <c r="AD53" s="293">
        <f t="shared" si="9"/>
        <v>0</v>
      </c>
      <c r="AE53" s="293">
        <f t="shared" si="9"/>
        <v>0</v>
      </c>
      <c r="AF53" s="293">
        <f t="shared" si="9"/>
        <v>0</v>
      </c>
      <c r="AG53" s="293">
        <f t="shared" si="9"/>
        <v>0</v>
      </c>
      <c r="AH53" s="293">
        <f t="shared" si="9"/>
        <v>0</v>
      </c>
      <c r="AI53" s="293">
        <f t="shared" ref="AI53" si="10">IF(AND(AI43="0",AI8="0",AI11="0",AI20="0",AI24="0",AI26="0",AI29="0",AI33="0",AI34="0",AI38="0"),0,IF(AND(AI43="L",AI8="L",AI11="L",AI20="L",AI24="L",AI26="L",AI29="L",AI33="L",AI34="L",AI38="L"),"NC",IF(AI43="M",0,AI43)-IF(AI8="M",0,AI8)-IF(AI11="M",0,AI11)-IF(AI20="M",0,AI20)-IF(AI24="M",0,AI24)-IF(AI26="M",0,AI26)-IF(AI29="M",0,AI29)-IF(AI33="M",0,AI33)-IF(AI34="M",0,AI34)-IF(AI38="M",0,AI38)))</f>
        <v>0</v>
      </c>
      <c r="AJ53" s="173"/>
      <c r="AK53" s="174"/>
    </row>
    <row r="54" spans="3:37" ht="15.75">
      <c r="C54" s="292" t="s">
        <v>128</v>
      </c>
      <c r="D54" s="293">
        <f>IF(AND(D11="0",D12="0",D13="0",D14="0"),0,IF(AND(D11="L",D12="L",D13="L",D14="L"),"NC",IF(D11="M",0,D11)-IF(D12="M",0,D12)-IF(D13="M",0,D13)-IF(D14="M",0,D14)))</f>
        <v>0</v>
      </c>
      <c r="E54" s="293">
        <f t="shared" ref="E54:S54" si="11">IF(AND(E11="0",E12="0",E13="0",E14="0"),0,IF(AND(E11="L",E12="L",E13="L",E14="L"),"NC",IF(E11="M",0,E11)-IF(E12="M",0,E12)-IF(E13="M",0,E13)-IF(E14="M",0,E14)))</f>
        <v>0</v>
      </c>
      <c r="F54" s="293">
        <f t="shared" si="11"/>
        <v>0</v>
      </c>
      <c r="G54" s="293">
        <f t="shared" si="11"/>
        <v>0</v>
      </c>
      <c r="H54" s="293">
        <f t="shared" si="11"/>
        <v>0</v>
      </c>
      <c r="I54" s="293">
        <f t="shared" si="11"/>
        <v>0</v>
      </c>
      <c r="J54" s="293">
        <f t="shared" si="11"/>
        <v>0</v>
      </c>
      <c r="K54" s="293">
        <f t="shared" si="11"/>
        <v>0</v>
      </c>
      <c r="L54" s="293">
        <f t="shared" si="11"/>
        <v>0</v>
      </c>
      <c r="M54" s="293">
        <f t="shared" si="11"/>
        <v>0</v>
      </c>
      <c r="N54" s="293">
        <f t="shared" si="11"/>
        <v>0</v>
      </c>
      <c r="O54" s="293">
        <f t="shared" si="11"/>
        <v>0</v>
      </c>
      <c r="P54" s="293">
        <f t="shared" si="11"/>
        <v>0</v>
      </c>
      <c r="Q54" s="293">
        <f t="shared" si="11"/>
        <v>0</v>
      </c>
      <c r="R54" s="293">
        <f t="shared" si="11"/>
        <v>0</v>
      </c>
      <c r="S54" s="293">
        <f t="shared" si="11"/>
        <v>0</v>
      </c>
      <c r="T54" s="293">
        <f t="shared" ref="T54:AH54" si="12">IF(AND(T11="0",T12="0",T13="0",T14="0"),0,IF(AND(T11="L",T12="L",T13="L",T14="L"),"NC",IF(T11="M",0,T11)-IF(T12="M",0,T12)-IF(T13="M",0,T13)-IF(T14="M",0,T14)))</f>
        <v>0</v>
      </c>
      <c r="U54" s="293">
        <f t="shared" si="12"/>
        <v>0</v>
      </c>
      <c r="V54" s="293">
        <f t="shared" si="12"/>
        <v>0</v>
      </c>
      <c r="W54" s="293">
        <f t="shared" si="12"/>
        <v>0</v>
      </c>
      <c r="X54" s="293">
        <f t="shared" si="12"/>
        <v>0</v>
      </c>
      <c r="Y54" s="293">
        <f t="shared" si="12"/>
        <v>0</v>
      </c>
      <c r="Z54" s="293">
        <f t="shared" si="12"/>
        <v>0</v>
      </c>
      <c r="AA54" s="293">
        <f t="shared" si="12"/>
        <v>0</v>
      </c>
      <c r="AB54" s="293">
        <f t="shared" si="12"/>
        <v>0</v>
      </c>
      <c r="AC54" s="293">
        <f t="shared" si="12"/>
        <v>0</v>
      </c>
      <c r="AD54" s="293">
        <f t="shared" si="12"/>
        <v>0</v>
      </c>
      <c r="AE54" s="293">
        <f t="shared" si="12"/>
        <v>0</v>
      </c>
      <c r="AF54" s="293">
        <f t="shared" si="12"/>
        <v>0</v>
      </c>
      <c r="AG54" s="293">
        <f t="shared" si="12"/>
        <v>0</v>
      </c>
      <c r="AH54" s="293">
        <f t="shared" si="12"/>
        <v>0</v>
      </c>
      <c r="AI54" s="293">
        <f t="shared" ref="AI54" si="13">IF(AND(AI11="0",AI12="0",AI13="0",AI14="0"),0,IF(AND(AI11="L",AI12="L",AI13="L",AI14="L"),"NC",IF(AI11="M",0,AI11)-IF(AI12="M",0,AI12)-IF(AI13="M",0,AI13)-IF(AI14="M",0,AI14)))</f>
        <v>0</v>
      </c>
      <c r="AJ54" s="173"/>
      <c r="AK54" s="174"/>
    </row>
    <row r="55" spans="3:37" ht="15.75">
      <c r="C55" s="292" t="s">
        <v>129</v>
      </c>
      <c r="D55" s="293">
        <f>IF(AND(D38="0",D39="0",D40="0",D41="0",D42="0"),0,IF(AND(D38="L",D39="L",D40="L",D41="L",D42="L"),"NC",D38-SUM(D39:D42)))</f>
        <v>0</v>
      </c>
      <c r="E55" s="293">
        <f t="shared" ref="E55:S55" si="14">IF(AND(E38="0",E39="0",E40="0",E41="0",E42="0"),0,IF(AND(E38="L",E39="L",E40="L",E41="L",E42="L"),"NC",E38-SUM(E39:E42)))</f>
        <v>0</v>
      </c>
      <c r="F55" s="293">
        <f t="shared" si="14"/>
        <v>0</v>
      </c>
      <c r="G55" s="293">
        <f t="shared" si="14"/>
        <v>0</v>
      </c>
      <c r="H55" s="293">
        <f t="shared" si="14"/>
        <v>0</v>
      </c>
      <c r="I55" s="293">
        <f t="shared" si="14"/>
        <v>0</v>
      </c>
      <c r="J55" s="293">
        <f t="shared" si="14"/>
        <v>0</v>
      </c>
      <c r="K55" s="293">
        <f t="shared" si="14"/>
        <v>0</v>
      </c>
      <c r="L55" s="293">
        <f t="shared" si="14"/>
        <v>0</v>
      </c>
      <c r="M55" s="293">
        <f t="shared" si="14"/>
        <v>0</v>
      </c>
      <c r="N55" s="293">
        <f t="shared" si="14"/>
        <v>0</v>
      </c>
      <c r="O55" s="293">
        <f t="shared" si="14"/>
        <v>0</v>
      </c>
      <c r="P55" s="293">
        <f t="shared" si="14"/>
        <v>0</v>
      </c>
      <c r="Q55" s="293">
        <f t="shared" si="14"/>
        <v>0</v>
      </c>
      <c r="R55" s="293">
        <f t="shared" si="14"/>
        <v>0</v>
      </c>
      <c r="S55" s="293">
        <f t="shared" si="14"/>
        <v>0</v>
      </c>
      <c r="T55" s="293">
        <f t="shared" ref="T55:AH55" si="15">IF(AND(T38="0",T39="0",T40="0",T41="0",T42="0"),0,IF(AND(T38="L",T39="L",T40="L",T41="L",T42="L"),"NC",T38-SUM(T39:T42)))</f>
        <v>0</v>
      </c>
      <c r="U55" s="293">
        <f t="shared" si="15"/>
        <v>0</v>
      </c>
      <c r="V55" s="293">
        <f t="shared" si="15"/>
        <v>0</v>
      </c>
      <c r="W55" s="293">
        <f t="shared" si="15"/>
        <v>0</v>
      </c>
      <c r="X55" s="293">
        <f t="shared" si="15"/>
        <v>0</v>
      </c>
      <c r="Y55" s="293">
        <f t="shared" si="15"/>
        <v>0</v>
      </c>
      <c r="Z55" s="293">
        <f t="shared" si="15"/>
        <v>0</v>
      </c>
      <c r="AA55" s="293">
        <f t="shared" si="15"/>
        <v>0</v>
      </c>
      <c r="AB55" s="293">
        <f t="shared" si="15"/>
        <v>0</v>
      </c>
      <c r="AC55" s="293">
        <f t="shared" si="15"/>
        <v>0</v>
      </c>
      <c r="AD55" s="293">
        <f t="shared" si="15"/>
        <v>0</v>
      </c>
      <c r="AE55" s="293">
        <f t="shared" si="15"/>
        <v>0</v>
      </c>
      <c r="AF55" s="293">
        <f t="shared" si="15"/>
        <v>0</v>
      </c>
      <c r="AG55" s="293">
        <f t="shared" si="15"/>
        <v>0</v>
      </c>
      <c r="AH55" s="293">
        <f t="shared" si="15"/>
        <v>0</v>
      </c>
      <c r="AI55" s="293">
        <f t="shared" ref="AI55" si="16">IF(AND(AI38="0",AI39="0",AI40="0",AI41="0",AI42="0"),0,IF(AND(AI38="L",AI39="L",AI40="L",AI41="L",AI42="L"),"NC",AI38-SUM(AI39:AI42)))</f>
        <v>0</v>
      </c>
      <c r="AJ55" s="173"/>
      <c r="AK55" s="174"/>
    </row>
    <row r="56" spans="3:37" ht="15.75">
      <c r="C56" s="294" t="s">
        <v>126</v>
      </c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3"/>
      <c r="AK56" s="174"/>
    </row>
    <row r="57" spans="3:37" ht="15.75">
      <c r="C57" s="295" t="s">
        <v>130</v>
      </c>
      <c r="D57" s="179">
        <f>IF(AND('Table 1'!E12="0",'Table 2B'!D43="0"),0,IF(AND('Table 1'!E12="L",'Table 2B'!D43="L"),"NC",IF('Table 1'!E12="M",0,'Table 1'!E12)-IF('Table 2B'!D43="M",0,'Table 2B'!D43)))</f>
        <v>0</v>
      </c>
      <c r="E57" s="179">
        <f>IF(AND('Table 1'!F12="0",'Table 2B'!E43="0"),0,IF(AND('Table 1'!F12="L",'Table 2B'!E43="L"),"NC",IF('Table 1'!F12="M",0,'Table 1'!F12)-IF('Table 2B'!E43="M",0,'Table 2B'!E43)))</f>
        <v>0</v>
      </c>
      <c r="F57" s="179">
        <f>IF(AND('Table 1'!G12="0",'Table 2B'!F43="0"),0,IF(AND('Table 1'!G12="L",'Table 2B'!F43="L"),"NC",IF('Table 1'!G12="M",0,'Table 1'!G12)-IF('Table 2B'!F43="M",0,'Table 2B'!F43)))</f>
        <v>0</v>
      </c>
      <c r="G57" s="179">
        <f>IF(AND('Table 1'!H12="0",'Table 2B'!G43="0"),0,IF(AND('Table 1'!H12="L",'Table 2B'!G43="L"),"NC",IF('Table 1'!H12="M",0,'Table 1'!H12)-IF('Table 2B'!G43="M",0,'Table 2B'!G43)))</f>
        <v>0</v>
      </c>
      <c r="H57" s="179">
        <f>IF(AND('Table 1'!I12="0",'Table 2B'!H43="0"),0,IF(AND('Table 1'!I12="L",'Table 2B'!H43="L"),"NC",IF('Table 1'!I12="M",0,'Table 1'!I12)-IF('Table 2B'!H43="M",0,'Table 2B'!H43)))</f>
        <v>0</v>
      </c>
      <c r="I57" s="179">
        <f>IF(AND('Table 1'!J12="0",'Table 2B'!I43="0"),0,IF(AND('Table 1'!J12="L",'Table 2B'!I43="L"),"NC",IF('Table 1'!J12="M",0,'Table 1'!J12)-IF('Table 2B'!I43="M",0,'Table 2B'!I43)))</f>
        <v>0</v>
      </c>
      <c r="J57" s="179">
        <f>IF(AND('Table 1'!K12="0",'Table 2B'!J43="0"),0,IF(AND('Table 1'!K12="L",'Table 2B'!J43="L"),"NC",IF('Table 1'!K12="M",0,'Table 1'!K12)-IF('Table 2B'!J43="M",0,'Table 2B'!J43)))</f>
        <v>0</v>
      </c>
      <c r="K57" s="179">
        <f>IF(AND('Table 1'!L12="0",'Table 2B'!K43="0"),0,IF(AND('Table 1'!L12="L",'Table 2B'!K43="L"),"NC",IF('Table 1'!L12="M",0,'Table 1'!L12)-IF('Table 2B'!K43="M",0,'Table 2B'!K43)))</f>
        <v>0</v>
      </c>
      <c r="L57" s="179">
        <f>IF(AND('Table 1'!M12="0",'Table 2B'!L43="0"),0,IF(AND('Table 1'!M12="L",'Table 2B'!L43="L"),"NC",IF('Table 1'!M12="M",0,'Table 1'!M12)-IF('Table 2B'!L43="M",0,'Table 2B'!L43)))</f>
        <v>0</v>
      </c>
      <c r="M57" s="179">
        <f>IF(AND('Table 1'!N12="0",'Table 2B'!M43="0"),0,IF(AND('Table 1'!N12="L",'Table 2B'!M43="L"),"NC",IF('Table 1'!N12="M",0,'Table 1'!N12)-IF('Table 2B'!M43="M",0,'Table 2B'!M43)))</f>
        <v>0</v>
      </c>
      <c r="N57" s="179">
        <f>IF(AND('Table 1'!O12="0",'Table 2B'!N43="0"),0,IF(AND('Table 1'!O12="L",'Table 2B'!N43="L"),"NC",IF('Table 1'!O12="M",0,'Table 1'!O12)-IF('Table 2B'!N43="M",0,'Table 2B'!N43)))</f>
        <v>0</v>
      </c>
      <c r="O57" s="179">
        <f>IF(AND('Table 1'!P12="0",'Table 2B'!O43="0"),0,IF(AND('Table 1'!P12="L",'Table 2B'!O43="L"),"NC",IF('Table 1'!P12="M",0,'Table 1'!P12)-IF('Table 2B'!O43="M",0,'Table 2B'!O43)))</f>
        <v>0</v>
      </c>
      <c r="P57" s="179">
        <f>IF(AND('Table 1'!Q12="0",'Table 2B'!P43="0"),0,IF(AND('Table 1'!Q12="L",'Table 2B'!P43="L"),"NC",IF('Table 1'!Q12="M",0,'Table 1'!Q12)-IF('Table 2B'!P43="M",0,'Table 2B'!P43)))</f>
        <v>0</v>
      </c>
      <c r="Q57" s="179">
        <f>IF(AND('Table 1'!R12="0",'Table 2B'!Q43="0"),0,IF(AND('Table 1'!R12="L",'Table 2B'!Q43="L"),"NC",IF('Table 1'!R12="M",0,'Table 1'!R12)-IF('Table 2B'!Q43="M",0,'Table 2B'!Q43)))</f>
        <v>0</v>
      </c>
      <c r="R57" s="179">
        <f>IF(AND('Table 1'!S12="0",'Table 2B'!R43="0"),0,IF(AND('Table 1'!S12="L",'Table 2B'!R43="L"),"NC",IF('Table 1'!S12="M",0,'Table 1'!S12)-IF('Table 2B'!R43="M",0,'Table 2B'!R43)))</f>
        <v>0</v>
      </c>
      <c r="S57" s="179">
        <f>IF(AND('Table 1'!T12="0",'Table 2B'!S43="0"),0,IF(AND('Table 1'!T12="L",'Table 2B'!S43="L"),"NC",IF('Table 1'!T12="M",0,'Table 1'!T12)-IF('Table 2B'!S43="M",0,'Table 2B'!S43)))</f>
        <v>0</v>
      </c>
      <c r="T57" s="179">
        <f>IF(AND('Table 1'!U12="0",'Table 2B'!T43="0"),0,IF(AND('Table 1'!U12="L",'Table 2B'!T43="L"),"NC",IF('Table 1'!U12="M",0,'Table 1'!U12)-IF('Table 2B'!T43="M",0,'Table 2B'!T43)))</f>
        <v>0</v>
      </c>
      <c r="U57" s="179">
        <f>IF(AND('Table 1'!V12="0",'Table 2B'!U43="0"),0,IF(AND('Table 1'!V12="L",'Table 2B'!U43="L"),"NC",IF('Table 1'!V12="M",0,'Table 1'!V12)-IF('Table 2B'!U43="M",0,'Table 2B'!U43)))</f>
        <v>0</v>
      </c>
      <c r="V57" s="179">
        <f>IF(AND('Table 1'!W12="0",'Table 2B'!V43="0"),0,IF(AND('Table 1'!W12="L",'Table 2B'!V43="L"),"NC",IF('Table 1'!W12="M",0,'Table 1'!W12)-IF('Table 2B'!V43="M",0,'Table 2B'!V43)))</f>
        <v>0</v>
      </c>
      <c r="W57" s="179">
        <f>IF(AND('Table 1'!X12="0",'Table 2B'!W43="0"),0,IF(AND('Table 1'!X12="L",'Table 2B'!W43="L"),"NC",IF('Table 1'!X12="M",0,'Table 1'!X12)-IF('Table 2B'!W43="M",0,'Table 2B'!W43)))</f>
        <v>0</v>
      </c>
      <c r="X57" s="179">
        <f>IF(AND('Table 1'!Y12="0",'Table 2B'!X43="0"),0,IF(AND('Table 1'!Y12="L",'Table 2B'!X43="L"),"NC",IF('Table 1'!Y12="M",0,'Table 1'!Y12)-IF('Table 2B'!X43="M",0,'Table 2B'!X43)))</f>
        <v>0</v>
      </c>
      <c r="Y57" s="179">
        <f>IF(AND('Table 1'!Z12="0",'Table 2B'!Y43="0"),0,IF(AND('Table 1'!Z12="L",'Table 2B'!Y43="L"),"NC",IF('Table 1'!Z12="M",0,'Table 1'!Z12)-IF('Table 2B'!Y43="M",0,'Table 2B'!Y43)))</f>
        <v>0</v>
      </c>
      <c r="Z57" s="179">
        <f>IF(AND('Table 1'!AA12="0",'Table 2B'!Z43="0"),0,IF(AND('Table 1'!AA12="L",'Table 2B'!Z43="L"),"NC",IF('Table 1'!AA12="M",0,'Table 1'!AA12)-IF('Table 2B'!Z43="M",0,'Table 2B'!Z43)))</f>
        <v>0</v>
      </c>
      <c r="AA57" s="179">
        <f>IF(AND('Table 1'!AB12="0",'Table 2B'!AA43="0"),0,IF(AND('Table 1'!AB12="L",'Table 2B'!AA43="L"),"NC",IF('Table 1'!AB12="M",0,'Table 1'!AB12)-IF('Table 2B'!AA43="M",0,'Table 2B'!AA43)))</f>
        <v>0</v>
      </c>
      <c r="AB57" s="179">
        <f>IF(AND('Table 1'!AC12="0",'Table 2B'!AB43="0"),0,IF(AND('Table 1'!AC12="L",'Table 2B'!AB43="L"),"NC",IF('Table 1'!AC12="M",0,'Table 1'!AC12)-IF('Table 2B'!AB43="M",0,'Table 2B'!AB43)))</f>
        <v>0</v>
      </c>
      <c r="AC57" s="179">
        <f>IF(AND('Table 1'!AD12="0",'Table 2B'!AC43="0"),0,IF(AND('Table 1'!AD12="L",'Table 2B'!AC43="L"),"NC",IF('Table 1'!AD12="M",0,'Table 1'!AD12)-IF('Table 2B'!AC43="M",0,'Table 2B'!AC43)))</f>
        <v>0</v>
      </c>
      <c r="AD57" s="179">
        <f>IF(AND('Table 1'!AE12="0",'Table 2B'!AD43="0"),0,IF(AND('Table 1'!AE12="L",'Table 2B'!AD43="L"),"NC",IF('Table 1'!AE12="M",0,'Table 1'!AE12)-IF('Table 2B'!AD43="M",0,'Table 2B'!AD43)))</f>
        <v>0</v>
      </c>
      <c r="AE57" s="179">
        <f>IF(AND('Table 1'!AF12="0",'Table 2B'!AE43="0"),0,IF(AND('Table 1'!AF12="L",'Table 2B'!AE43="L"),"NC",IF('Table 1'!AF12="M",0,'Table 1'!AF12)-IF('Table 2B'!AE43="M",0,'Table 2B'!AE43)))</f>
        <v>0</v>
      </c>
      <c r="AF57" s="179">
        <f>IF(AND('Table 1'!AG12="0",'Table 2B'!AF43="0"),0,IF(AND('Table 1'!AG12="L",'Table 2B'!AF43="L"),"NC",IF('Table 1'!AG12="M",0,'Table 1'!AG12)-IF('Table 2B'!AF43="M",0,'Table 2B'!AF43)))</f>
        <v>0</v>
      </c>
      <c r="AG57" s="179">
        <f>IF(AND('Table 1'!AH12="0",'Table 2B'!AG43="0"),0,IF(AND('Table 1'!AH12="L",'Table 2B'!AG43="L"),"NC",IF('Table 1'!AH12="M",0,'Table 1'!AH12)-IF('Table 2B'!AG43="M",0,'Table 2B'!AG43)))</f>
        <v>0</v>
      </c>
      <c r="AH57" s="179">
        <f>IF(AND('Table 1'!AI12="0",'Table 2B'!AH43="0"),0,IF(AND('Table 1'!AI12="L",'Table 2B'!AH43="L"),"NC",IF('Table 1'!AI12="M",0,'Table 1'!AI12)-IF('Table 2B'!AH43="M",0,'Table 2B'!AH43)))</f>
        <v>0</v>
      </c>
      <c r="AI57" s="179">
        <f>IF(AND('Table 1'!AJ12="0",'Table 2B'!AI43="0"),0,IF(AND('Table 1'!AJ12="L",'Table 2B'!AI43="L"),"NC",IF('Table 1'!AJ12="M",0,'Table 1'!AJ12)-IF('Table 2B'!AI43="M",0,'Table 2B'!AI43)))</f>
        <v>0</v>
      </c>
      <c r="AJ57" s="296"/>
      <c r="AK57" s="297"/>
    </row>
  </sheetData>
  <sheetProtection algorithmName="SHA-512" hashValue="lLv3/8nDnJggvQ1zVFJRxENxqUI3OrBy6cWM3ow8ck0kJuinKe7VibYDfnJaro8XnEvZMqAA1WzkuVcHCgy5zA==" saltValue="JlPnIblrnwjtfMGA/OW2CQ==" spinCount="100000" sheet="1" objects="1" formatColumns="0" formatRows="0" insertRows="0" insertHyperlinks="0" deleteRows="0"/>
  <mergeCells count="1">
    <mergeCell ref="D4:AI4"/>
  </mergeCells>
  <phoneticPr fontId="35" type="noConversion"/>
  <conditionalFormatting sqref="D8:AI8">
    <cfRule type="cellIs" dxfId="59" priority="21" operator="equal">
      <formula>""</formula>
    </cfRule>
  </conditionalFormatting>
  <conditionalFormatting sqref="D11:AI16">
    <cfRule type="cellIs" dxfId="58" priority="2" operator="equal">
      <formula>""</formula>
    </cfRule>
  </conditionalFormatting>
  <conditionalFormatting sqref="D20:AI20">
    <cfRule type="cellIs" dxfId="57" priority="51" operator="equal">
      <formula>""</formula>
    </cfRule>
  </conditionalFormatting>
  <conditionalFormatting sqref="D24:AI24">
    <cfRule type="cellIs" dxfId="56" priority="48" operator="equal">
      <formula>""</formula>
    </cfRule>
  </conditionalFormatting>
  <conditionalFormatting sqref="D26:AI26">
    <cfRule type="cellIs" dxfId="55" priority="45" operator="equal">
      <formula>""</formula>
    </cfRule>
  </conditionalFormatting>
  <conditionalFormatting sqref="D29:AI29">
    <cfRule type="cellIs" dxfId="54" priority="42" operator="equal">
      <formula>""</formula>
    </cfRule>
  </conditionalFormatting>
  <conditionalFormatting sqref="D33:AI34">
    <cfRule type="cellIs" dxfId="53" priority="36" operator="equal">
      <formula>""</formula>
    </cfRule>
  </conditionalFormatting>
  <conditionalFormatting sqref="D38:AI38">
    <cfRule type="cellIs" dxfId="52" priority="33" operator="equal">
      <formula>""</formula>
    </cfRule>
  </conditionalFormatting>
  <conditionalFormatting sqref="D43:AI43">
    <cfRule type="cellIs" dxfId="51" priority="26" operator="equal">
      <formula>""</formula>
    </cfRule>
  </conditionalFormatting>
  <conditionalFormatting sqref="D51:AI51">
    <cfRule type="containsText" dxfId="50" priority="23" operator="containsText" text="NOT">
      <formula>NOT(ISERROR(SEARCH("NOT",D51)))</formula>
    </cfRule>
  </conditionalFormatting>
  <conditionalFormatting sqref="U5:AI5 U20:AI22 U24:AI24 U26:AI31 U33:AI36 U38:AI41 U43:AI43">
    <cfRule type="expression" dxfId="49" priority="24">
      <formula>LEN(U$5)=0</formula>
    </cfRule>
  </conditionalFormatting>
  <conditionalFormatting sqref="U8:AI9">
    <cfRule type="expression" dxfId="48" priority="20">
      <formula>LEN(U$5)=0</formula>
    </cfRule>
  </conditionalFormatting>
  <conditionalFormatting sqref="U11:AI18">
    <cfRule type="expression" dxfId="47" priority="1">
      <formula>LEN(U$5)=0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400-000000000000}">
      <formula1>$AM$1:$AM$4</formula1>
    </dataValidation>
    <dataValidation type="list" allowBlank="1" showInputMessage="1" showErrorMessage="1" sqref="D1" xr:uid="{00000000-0002-0000-04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1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transitionEvaluation="1" codeName="Sheet9">
    <tabColor rgb="FF00FF00"/>
    <pageSetUpPr fitToPage="1"/>
  </sheetPr>
  <dimension ref="A1:JW68"/>
  <sheetViews>
    <sheetView showGridLines="0" defaultGridColor="0" colorId="22" zoomScale="90" zoomScaleNormal="90" zoomScaleSheetLayoutView="80" workbookViewId="0">
      <pane xSplit="3" topLeftCell="U1" activePane="topRight" state="frozen"/>
      <selection activeCell="D51" sqref="D51"/>
      <selection pane="topRight" activeCell="AC53" sqref="AC53"/>
    </sheetView>
  </sheetViews>
  <sheetFormatPr defaultColWidth="9.77734375" defaultRowHeight="15" outlineLevelCol="1"/>
  <cols>
    <col min="1" max="1" width="11.5546875" style="20" hidden="1" customWidth="1"/>
    <col min="2" max="2" width="41.5546875" style="20" hidden="1" customWidth="1"/>
    <col min="3" max="3" width="68.109375" style="25" customWidth="1"/>
    <col min="4" max="29" width="12.77734375" style="10" customWidth="1"/>
    <col min="30" max="35" width="12.77734375" style="10" hidden="1" customWidth="1" outlineLevel="1"/>
    <col min="36" max="36" width="65.21875" style="10" customWidth="1" collapsed="1"/>
    <col min="37" max="37" width="5.21875" style="10" customWidth="1"/>
    <col min="38" max="38" width="1" style="10" customWidth="1"/>
    <col min="39" max="39" width="2.5546875" style="10" customWidth="1"/>
    <col min="40" max="40" width="8.21875" style="10" bestFit="1" customWidth="1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259"/>
      <c r="B1" s="259"/>
      <c r="C1" s="268" t="s">
        <v>572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23.1" customHeight="1" thickBot="1">
      <c r="A2" s="259"/>
      <c r="B2" s="259"/>
      <c r="C2" s="269"/>
      <c r="D2" s="270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485"/>
      <c r="AM2" s="194" t="s">
        <v>453</v>
      </c>
      <c r="AN2" s="484">
        <f>IF($AN$1='Cover page'!$N$2,0,1)</f>
        <v>0</v>
      </c>
    </row>
    <row r="3" spans="1:65" ht="17.25" thickTop="1" thickBot="1">
      <c r="A3" s="261"/>
      <c r="B3" s="300"/>
      <c r="C3" s="271"/>
      <c r="D3" s="272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304"/>
      <c r="AL3" s="13"/>
      <c r="AM3" s="194" t="s">
        <v>454</v>
      </c>
    </row>
    <row r="4" spans="1:65" ht="16.5" thickBot="1">
      <c r="A4" s="209"/>
      <c r="B4" s="206"/>
      <c r="C4" s="199" t="str">
        <f>'Cover page'!E13</f>
        <v>Member State: Hungary</v>
      </c>
      <c r="D4" s="559" t="s">
        <v>2</v>
      </c>
      <c r="E4" s="560"/>
      <c r="F4" s="560"/>
      <c r="G4" s="560"/>
      <c r="H4" s="560"/>
      <c r="I4" s="560"/>
      <c r="J4" s="560"/>
      <c r="K4" s="560"/>
      <c r="L4" s="560"/>
      <c r="M4" s="560"/>
      <c r="N4" s="560"/>
      <c r="O4" s="560"/>
      <c r="P4" s="560"/>
      <c r="Q4" s="560"/>
      <c r="R4" s="560"/>
      <c r="S4" s="560"/>
      <c r="T4" s="560"/>
      <c r="U4" s="560"/>
      <c r="V4" s="560"/>
      <c r="W4" s="560"/>
      <c r="X4" s="560"/>
      <c r="Y4" s="560"/>
      <c r="Z4" s="560"/>
      <c r="AA4" s="560"/>
      <c r="AB4" s="534"/>
      <c r="AC4" s="534"/>
      <c r="AD4" s="534"/>
      <c r="AE4" s="534"/>
      <c r="AF4" s="534"/>
      <c r="AG4" s="534"/>
      <c r="AH4" s="534"/>
      <c r="AI4" s="533"/>
      <c r="AJ4" s="342"/>
      <c r="AK4" s="305"/>
      <c r="AM4" s="194" t="s">
        <v>455</v>
      </c>
      <c r="AP4" s="13"/>
    </row>
    <row r="5" spans="1:65" ht="15.75">
      <c r="A5" s="209" t="s">
        <v>123</v>
      </c>
      <c r="B5" s="301" t="s">
        <v>483</v>
      </c>
      <c r="C5" s="22" t="s">
        <v>68</v>
      </c>
      <c r="D5" s="274">
        <f>'Table 1'!E5</f>
        <v>1995</v>
      </c>
      <c r="E5" s="274">
        <f>IF(VLOOKUP('Cover page'!$F$15,'Cover page'!$BD$1:$BF$15,3,FALSE)&lt;D58+1,"",D58+1)</f>
        <v>1996</v>
      </c>
      <c r="F5" s="274">
        <f>IF(VLOOKUP('Cover page'!$F$15,'Cover page'!$BD$1:$BF$15,3,FALSE)&lt;E58+1,"",E58+1)</f>
        <v>1997</v>
      </c>
      <c r="G5" s="274">
        <f>IF(VLOOKUP('Cover page'!$F$15,'Cover page'!$BD$1:$BF$15,3,FALSE)&lt;F58+1,"",F58+1)</f>
        <v>1998</v>
      </c>
      <c r="H5" s="274">
        <f>IF(VLOOKUP('Cover page'!$F$15,'Cover page'!$BD$1:$BF$15,3,FALSE)&lt;G58+1,"",G58+1)</f>
        <v>1999</v>
      </c>
      <c r="I5" s="274">
        <f>IF(VLOOKUP('Cover page'!$F$15,'Cover page'!$BD$1:$BF$15,3,FALSE)&lt;H58+1,"",H58+1)</f>
        <v>2000</v>
      </c>
      <c r="J5" s="274">
        <f>IF(VLOOKUP('Cover page'!$F$15,'Cover page'!$BD$1:$BF$15,3,FALSE)&lt;I58+1,"",I58+1)</f>
        <v>2001</v>
      </c>
      <c r="K5" s="274">
        <f>IF(VLOOKUP('Cover page'!$F$15,'Cover page'!$BD$1:$BF$15,3,FALSE)&lt;J58+1,"",J58+1)</f>
        <v>2002</v>
      </c>
      <c r="L5" s="274">
        <f>IF(VLOOKUP('Cover page'!$F$15,'Cover page'!$BD$1:$BF$15,3,FALSE)&lt;K58+1,"",K58+1)</f>
        <v>2003</v>
      </c>
      <c r="M5" s="274">
        <f>IF(VLOOKUP('Cover page'!$F$15,'Cover page'!$BD$1:$BF$15,3,FALSE)&lt;L58+1,"",L58+1)</f>
        <v>2004</v>
      </c>
      <c r="N5" s="274">
        <f>IF(VLOOKUP('Cover page'!$F$15,'Cover page'!$BD$1:$BF$15,3,FALSE)&lt;M58+1,"",M58+1)</f>
        <v>2005</v>
      </c>
      <c r="O5" s="274">
        <f>IF(VLOOKUP('Cover page'!$F$15,'Cover page'!$BD$1:$BF$15,3,FALSE)&lt;N58+1,"",N58+1)</f>
        <v>2006</v>
      </c>
      <c r="P5" s="274">
        <f>IF(VLOOKUP('Cover page'!$F$15,'Cover page'!$BD$1:$BF$15,3,FALSE)&lt;O58+1,"",O58+1)</f>
        <v>2007</v>
      </c>
      <c r="Q5" s="274">
        <f>IF(VLOOKUP('Cover page'!$F$15,'Cover page'!$BD$1:$BF$15,3,FALSE)&lt;P58+1,"",P58+1)</f>
        <v>2008</v>
      </c>
      <c r="R5" s="274">
        <f>IF(VLOOKUP('Cover page'!$F$15,'Cover page'!$BD$1:$BF$15,3,FALSE)&lt;Q58+1,"",Q58+1)</f>
        <v>2009</v>
      </c>
      <c r="S5" s="274">
        <f>IF(VLOOKUP('Cover page'!$F$15,'Cover page'!$BD$1:$BF$15,3,FALSE)&lt;R58+1,"",R58+1)</f>
        <v>2010</v>
      </c>
      <c r="T5" s="274">
        <f>IF(VLOOKUP('Cover page'!$F$15,'Cover page'!$BD$1:$BF$15,3,FALSE)&lt;S58+1,"",S58+1)</f>
        <v>2011</v>
      </c>
      <c r="U5" s="274">
        <f>IF(VLOOKUP('Cover page'!$F$15,'Cover page'!$BD$1:$BF$15,3,FALSE)&lt;T58+1,"",T58+1)</f>
        <v>2012</v>
      </c>
      <c r="V5" s="274">
        <f>IF(VLOOKUP('Cover page'!$F$15,'Cover page'!$BD$1:$BF$15,3,FALSE)&lt;U58+1,"",U58+1)</f>
        <v>2013</v>
      </c>
      <c r="W5" s="274">
        <f>IF(VLOOKUP('Cover page'!$F$15,'Cover page'!$BD$1:$BF$15,3,FALSE)&lt;V58+1,"",V58+1)</f>
        <v>2014</v>
      </c>
      <c r="X5" s="274">
        <f>IF(VLOOKUP('Cover page'!$F$15,'Cover page'!$BD$1:$BF$15,3,FALSE)&lt;W58+1,"",W58+1)</f>
        <v>2015</v>
      </c>
      <c r="Y5" s="274">
        <f>IF(VLOOKUP('Cover page'!$F$15,'Cover page'!$BD$1:$BF$15,3,FALSE)&lt;X58+1,"",X58+1)</f>
        <v>2016</v>
      </c>
      <c r="Z5" s="274">
        <f>IF(VLOOKUP('Cover page'!$F$15,'Cover page'!$BD$1:$BF$15,3,FALSE)&lt;Y58+1,"",Y58+1)</f>
        <v>2017</v>
      </c>
      <c r="AA5" s="274">
        <f>IF(VLOOKUP('Cover page'!$F$15,'Cover page'!$BD$1:$BF$15,3,FALSE)&lt;Z58+1,"",Z58+1)</f>
        <v>2018</v>
      </c>
      <c r="AB5" s="274">
        <f>IF(VLOOKUP('Cover page'!$F$15,'Cover page'!$BD$1:$BF$15,3,FALSE)&lt;AA58+1,"",AA58+1)</f>
        <v>2019</v>
      </c>
      <c r="AC5" s="274">
        <f>IF(VLOOKUP('Cover page'!$F$15,'Cover page'!$BD$1:$BF$15,3,FALSE)&lt;AB58+1,"",AB58+1)</f>
        <v>2020</v>
      </c>
      <c r="AD5" s="274" t="str">
        <f>IF(VLOOKUP('Cover page'!$F$15,'Cover page'!$BD$1:$BF$15,3,FALSE)&lt;AC58+1,"",AC58+1)</f>
        <v/>
      </c>
      <c r="AE5" s="274" t="str">
        <f>IF(VLOOKUP('Cover page'!$F$15,'Cover page'!$BD$1:$BF$15,3,FALSE)&lt;AD58+1,"",AD58+1)</f>
        <v/>
      </c>
      <c r="AF5" s="274" t="str">
        <f>IF(VLOOKUP('Cover page'!$F$15,'Cover page'!$BD$1:$BF$15,3,FALSE)&lt;AE58+1,"",AE58+1)</f>
        <v/>
      </c>
      <c r="AG5" s="274" t="str">
        <f>IF(VLOOKUP('Cover page'!$F$15,'Cover page'!$BD$1:$BF$15,3,FALSE)&lt;AF58+1,"",AF58+1)</f>
        <v/>
      </c>
      <c r="AH5" s="274" t="str">
        <f>IF(VLOOKUP('Cover page'!$F$15,'Cover page'!$BD$1:$BF$15,3,FALSE)&lt;AG58+1,"",AG58+1)</f>
        <v/>
      </c>
      <c r="AI5" s="274" t="str">
        <f>IF(VLOOKUP('Cover page'!$F$15,'Cover page'!$BD$1:$BF$15,3,FALSE)&lt;AH58+1,"",AH58+1)</f>
        <v/>
      </c>
      <c r="AJ5" s="307"/>
      <c r="AK5" s="305"/>
      <c r="AP5" s="13"/>
    </row>
    <row r="6" spans="1:65" ht="15.75">
      <c r="A6" s="209"/>
      <c r="B6" s="263"/>
      <c r="C6" s="213" t="str">
        <f>'Cover page'!E14</f>
        <v>Date: 10/10/2025</v>
      </c>
      <c r="D6" s="275"/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453"/>
      <c r="V6" s="453"/>
      <c r="W6" s="453"/>
      <c r="X6" s="453"/>
      <c r="Y6" s="453"/>
      <c r="Z6" s="453"/>
      <c r="AA6" s="453"/>
      <c r="AB6" s="453"/>
      <c r="AC6" s="453"/>
      <c r="AD6" s="453"/>
      <c r="AE6" s="453"/>
      <c r="AF6" s="453"/>
      <c r="AG6" s="453"/>
      <c r="AH6" s="453"/>
      <c r="AI6" s="453"/>
      <c r="AJ6" s="308"/>
      <c r="AK6" s="305"/>
      <c r="AP6" s="13"/>
    </row>
    <row r="7" spans="1:65" ht="10.5" customHeight="1" thickBot="1">
      <c r="A7" s="209"/>
      <c r="B7" s="264"/>
      <c r="C7" s="309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475"/>
      <c r="V7" s="475"/>
      <c r="W7" s="475"/>
      <c r="X7" s="475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310"/>
      <c r="AK7" s="305"/>
      <c r="AP7" s="13"/>
    </row>
    <row r="8" spans="1:65" ht="17.25" thickTop="1" thickBot="1">
      <c r="A8" s="265" t="s">
        <v>241</v>
      </c>
      <c r="B8" s="388" t="s">
        <v>725</v>
      </c>
      <c r="C8" s="281" t="s">
        <v>50</v>
      </c>
      <c r="D8" s="498">
        <v>-4063</v>
      </c>
      <c r="E8" s="499">
        <v>22988</v>
      </c>
      <c r="F8" s="499">
        <v>4814</v>
      </c>
      <c r="G8" s="499">
        <v>-8769</v>
      </c>
      <c r="H8" s="499">
        <v>22993</v>
      </c>
      <c r="I8" s="499">
        <v>4970</v>
      </c>
      <c r="J8" s="499">
        <v>1291</v>
      </c>
      <c r="K8" s="499">
        <v>-104968</v>
      </c>
      <c r="L8" s="499">
        <v>-31671</v>
      </c>
      <c r="M8" s="499">
        <v>-16464</v>
      </c>
      <c r="N8" s="499">
        <v>-81375</v>
      </c>
      <c r="O8" s="499">
        <v>-156510</v>
      </c>
      <c r="P8" s="499">
        <v>-53858</v>
      </c>
      <c r="Q8" s="499">
        <v>15566</v>
      </c>
      <c r="R8" s="499">
        <v>-82537</v>
      </c>
      <c r="S8" s="499">
        <v>-231989</v>
      </c>
      <c r="T8" s="499">
        <v>141614</v>
      </c>
      <c r="U8" s="496">
        <v>90339</v>
      </c>
      <c r="V8" s="496">
        <v>114817</v>
      </c>
      <c r="W8" s="496">
        <v>89510.400000000373</v>
      </c>
      <c r="X8" s="496">
        <v>13554.399999999907</v>
      </c>
      <c r="Y8" s="496">
        <v>284790.10000000009</v>
      </c>
      <c r="Z8" s="496">
        <v>518929.79999999981</v>
      </c>
      <c r="AA8" s="496">
        <v>249451</v>
      </c>
      <c r="AB8" s="496">
        <v>-76334</v>
      </c>
      <c r="AC8" s="496">
        <v>-111204</v>
      </c>
      <c r="AD8" s="496"/>
      <c r="AE8" s="496"/>
      <c r="AF8" s="496"/>
      <c r="AG8" s="496"/>
      <c r="AH8" s="496"/>
      <c r="AI8" s="496"/>
      <c r="AJ8" s="11"/>
      <c r="AK8" s="49"/>
      <c r="AP8" s="13"/>
      <c r="BM8" s="258" t="str">
        <f>CountryCode &amp; ".T2.WB.S1313.MNAC." &amp; RefVintage</f>
        <v>HU.T2.WB.S1313.MNAC.S.2025</v>
      </c>
    </row>
    <row r="9" spans="1:65" ht="16.5" thickTop="1">
      <c r="A9" s="265"/>
      <c r="B9" s="126"/>
      <c r="C9" s="282" t="s">
        <v>80</v>
      </c>
      <c r="D9" s="118" t="s">
        <v>452</v>
      </c>
      <c r="E9" s="118" t="s">
        <v>452</v>
      </c>
      <c r="F9" s="118" t="s">
        <v>452</v>
      </c>
      <c r="G9" s="118" t="s">
        <v>452</v>
      </c>
      <c r="H9" s="118" t="s">
        <v>452</v>
      </c>
      <c r="I9" s="118" t="s">
        <v>452</v>
      </c>
      <c r="J9" s="118" t="s">
        <v>452</v>
      </c>
      <c r="K9" s="118" t="s">
        <v>452</v>
      </c>
      <c r="L9" s="118" t="s">
        <v>452</v>
      </c>
      <c r="M9" s="118" t="s">
        <v>452</v>
      </c>
      <c r="N9" s="118" t="s">
        <v>452</v>
      </c>
      <c r="O9" s="118" t="s">
        <v>452</v>
      </c>
      <c r="P9" s="118" t="s">
        <v>452</v>
      </c>
      <c r="Q9" s="118" t="s">
        <v>452</v>
      </c>
      <c r="R9" s="118" t="s">
        <v>452</v>
      </c>
      <c r="S9" s="118" t="s">
        <v>452</v>
      </c>
      <c r="T9" s="118" t="s">
        <v>452</v>
      </c>
      <c r="U9" s="118" t="s">
        <v>452</v>
      </c>
      <c r="V9" s="118" t="s">
        <v>452</v>
      </c>
      <c r="W9" s="118" t="s">
        <v>452</v>
      </c>
      <c r="X9" s="118" t="s">
        <v>452</v>
      </c>
      <c r="Y9" s="118" t="s">
        <v>452</v>
      </c>
      <c r="Z9" s="118" t="s">
        <v>452</v>
      </c>
      <c r="AA9" s="118" t="s">
        <v>452</v>
      </c>
      <c r="AB9" s="118" t="s">
        <v>452</v>
      </c>
      <c r="AC9" s="118" t="s">
        <v>452</v>
      </c>
      <c r="AD9" s="118" t="s">
        <v>4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112"/>
      <c r="AK9" s="50"/>
      <c r="AP9" s="13"/>
    </row>
    <row r="10" spans="1:65" ht="9.75" customHeight="1">
      <c r="A10" s="265"/>
      <c r="B10" s="126"/>
      <c r="C10" s="282"/>
      <c r="D10" s="469">
        <f t="shared" ref="D10:P10" si="1">IFERROR(VLOOKUP(D9,StatusTable,2,FALSE), -1)</f>
        <v>10</v>
      </c>
      <c r="E10" s="470">
        <f t="shared" si="1"/>
        <v>10</v>
      </c>
      <c r="F10" s="470">
        <f t="shared" si="1"/>
        <v>10</v>
      </c>
      <c r="G10" s="470">
        <f t="shared" si="1"/>
        <v>10</v>
      </c>
      <c r="H10" s="470">
        <f t="shared" si="1"/>
        <v>10</v>
      </c>
      <c r="I10" s="470">
        <f t="shared" si="1"/>
        <v>10</v>
      </c>
      <c r="J10" s="470">
        <f t="shared" si="1"/>
        <v>10</v>
      </c>
      <c r="K10" s="470">
        <f t="shared" si="1"/>
        <v>10</v>
      </c>
      <c r="L10" s="470">
        <f t="shared" si="1"/>
        <v>10</v>
      </c>
      <c r="M10" s="470">
        <f t="shared" si="1"/>
        <v>10</v>
      </c>
      <c r="N10" s="470">
        <f t="shared" si="1"/>
        <v>10</v>
      </c>
      <c r="O10" s="470">
        <f t="shared" si="1"/>
        <v>10</v>
      </c>
      <c r="P10" s="470">
        <f t="shared" si="1"/>
        <v>10</v>
      </c>
      <c r="Q10" s="470">
        <f t="shared" ref="Q10" si="2">IFERROR(VLOOKUP(Q9,StatusTable,2,FALSE), -1)</f>
        <v>10</v>
      </c>
      <c r="R10" s="470">
        <f t="shared" ref="R10" si="3">IFERROR(VLOOKUP(R9,StatusTable,2,FALSE), -1)</f>
        <v>10</v>
      </c>
      <c r="S10" s="470">
        <f t="shared" ref="S10:AC10" si="4">IFERROR(VLOOKUP(S9,StatusTable,2,FALSE), -1)</f>
        <v>10</v>
      </c>
      <c r="T10" s="470">
        <f t="shared" si="4"/>
        <v>10</v>
      </c>
      <c r="U10" s="470">
        <f t="shared" si="4"/>
        <v>10</v>
      </c>
      <c r="V10" s="470">
        <f t="shared" si="4"/>
        <v>10</v>
      </c>
      <c r="W10" s="470">
        <f t="shared" si="4"/>
        <v>10</v>
      </c>
      <c r="X10" s="470">
        <f t="shared" si="4"/>
        <v>10</v>
      </c>
      <c r="Y10" s="470">
        <f t="shared" si="4"/>
        <v>10</v>
      </c>
      <c r="Z10" s="470">
        <f t="shared" si="4"/>
        <v>10</v>
      </c>
      <c r="AA10" s="470">
        <f t="shared" si="4"/>
        <v>10</v>
      </c>
      <c r="AB10" s="470">
        <f t="shared" si="4"/>
        <v>10</v>
      </c>
      <c r="AC10" s="470">
        <f t="shared" si="4"/>
        <v>10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".T2.WB_STATUS.S1313.MNAC." &amp; RefVintage</f>
        <v>HU.T2.WB_STATUS.S1313.MNAC.S.2025</v>
      </c>
    </row>
    <row r="11" spans="1:65" ht="15.75">
      <c r="A11" s="265" t="s">
        <v>242</v>
      </c>
      <c r="B11" s="388" t="s">
        <v>726</v>
      </c>
      <c r="C11" s="283" t="s">
        <v>89</v>
      </c>
      <c r="D11" s="501">
        <v>-8533</v>
      </c>
      <c r="E11" s="501">
        <v>-5007</v>
      </c>
      <c r="F11" s="501">
        <v>-19093</v>
      </c>
      <c r="G11" s="501">
        <v>-14460</v>
      </c>
      <c r="H11" s="501">
        <v>-14539</v>
      </c>
      <c r="I11" s="501">
        <v>-19235</v>
      </c>
      <c r="J11" s="501">
        <v>-913</v>
      </c>
      <c r="K11" s="501">
        <v>-12803</v>
      </c>
      <c r="L11" s="501">
        <v>-8658</v>
      </c>
      <c r="M11" s="501">
        <v>-7754</v>
      </c>
      <c r="N11" s="501">
        <v>-16985</v>
      </c>
      <c r="O11" s="501">
        <v>-10839</v>
      </c>
      <c r="P11" s="501">
        <v>-25311</v>
      </c>
      <c r="Q11" s="501">
        <v>-16580</v>
      </c>
      <c r="R11" s="501">
        <v>-1019</v>
      </c>
      <c r="S11" s="501">
        <v>621</v>
      </c>
      <c r="T11" s="501">
        <v>-26302</v>
      </c>
      <c r="U11" s="497">
        <v>25125</v>
      </c>
      <c r="V11" s="497">
        <v>8407</v>
      </c>
      <c r="W11" s="497">
        <v>-46790.97</v>
      </c>
      <c r="X11" s="497">
        <v>-6172.71450000001</v>
      </c>
      <c r="Y11" s="497">
        <v>-11170.0970524</v>
      </c>
      <c r="Z11" s="497">
        <v>-11314.474475999999</v>
      </c>
      <c r="AA11" s="497">
        <v>-17617</v>
      </c>
      <c r="AB11" s="497">
        <v>-2680</v>
      </c>
      <c r="AC11" s="497">
        <v>-6473.76</v>
      </c>
      <c r="AD11" s="497"/>
      <c r="AE11" s="497"/>
      <c r="AF11" s="497"/>
      <c r="AG11" s="497"/>
      <c r="AH11" s="497"/>
      <c r="AI11" s="497"/>
      <c r="AJ11" s="100"/>
      <c r="AK11" s="50"/>
      <c r="AP11" s="13"/>
      <c r="BM11" s="258" t="str">
        <f>CountryCode &amp; ".T2.FT.S1313.MNAC." &amp; RefVintage</f>
        <v>HU.T2.FT.S1313.MNAC.S.2025</v>
      </c>
    </row>
    <row r="12" spans="1:65" ht="15.75">
      <c r="A12" s="265" t="s">
        <v>243</v>
      </c>
      <c r="B12" s="388" t="s">
        <v>727</v>
      </c>
      <c r="C12" s="284" t="s">
        <v>52</v>
      </c>
      <c r="D12" s="501">
        <v>32879</v>
      </c>
      <c r="E12" s="501">
        <v>33231</v>
      </c>
      <c r="F12" s="501">
        <v>35835</v>
      </c>
      <c r="G12" s="501">
        <v>-12362</v>
      </c>
      <c r="H12" s="501">
        <v>-6264</v>
      </c>
      <c r="I12" s="501">
        <v>-5015</v>
      </c>
      <c r="J12" s="501">
        <v>-3188</v>
      </c>
      <c r="K12" s="501">
        <v>-8254</v>
      </c>
      <c r="L12" s="501">
        <v>-7970</v>
      </c>
      <c r="M12" s="501">
        <v>-5101</v>
      </c>
      <c r="N12" s="501">
        <v>-6194</v>
      </c>
      <c r="O12" s="501">
        <v>-5430</v>
      </c>
      <c r="P12" s="501">
        <v>-6547</v>
      </c>
      <c r="Q12" s="501">
        <v>-7434</v>
      </c>
      <c r="R12" s="501">
        <v>-4609</v>
      </c>
      <c r="S12" s="501">
        <v>-1982</v>
      </c>
      <c r="T12" s="501">
        <v>-3140</v>
      </c>
      <c r="U12" s="497">
        <v>12039</v>
      </c>
      <c r="V12" s="497">
        <v>-1710</v>
      </c>
      <c r="W12" s="497">
        <v>-3192</v>
      </c>
      <c r="X12" s="497">
        <v>-8352.3320000000094</v>
      </c>
      <c r="Y12" s="497">
        <v>-7208.0402439999998</v>
      </c>
      <c r="Z12" s="497">
        <v>-22482.775248999998</v>
      </c>
      <c r="AA12" s="497">
        <v>-8391</v>
      </c>
      <c r="AB12" s="497">
        <v>-1763</v>
      </c>
      <c r="AC12" s="497">
        <v>-2305</v>
      </c>
      <c r="AD12" s="497"/>
      <c r="AE12" s="497"/>
      <c r="AF12" s="497"/>
      <c r="AG12" s="497"/>
      <c r="AH12" s="497"/>
      <c r="AI12" s="497"/>
      <c r="AJ12" s="100"/>
      <c r="AK12" s="50"/>
      <c r="AP12" s="13"/>
      <c r="BM12" s="258" t="str">
        <f>CountryCode &amp; ".T2.F4.S1313.MNAC." &amp; RefVintage</f>
        <v>HU.T2.F4.S1313.MNAC.S.2025</v>
      </c>
    </row>
    <row r="13" spans="1:65" ht="15.75">
      <c r="A13" s="265" t="s">
        <v>244</v>
      </c>
      <c r="B13" s="388" t="s">
        <v>728</v>
      </c>
      <c r="C13" s="285" t="s">
        <v>53</v>
      </c>
      <c r="D13" s="501">
        <v>-18343</v>
      </c>
      <c r="E13" s="501">
        <v>-20844</v>
      </c>
      <c r="F13" s="501">
        <v>-71207</v>
      </c>
      <c r="G13" s="501">
        <v>561</v>
      </c>
      <c r="H13" s="501">
        <v>-11680</v>
      </c>
      <c r="I13" s="501">
        <v>-20781</v>
      </c>
      <c r="J13" s="501">
        <v>738</v>
      </c>
      <c r="K13" s="501">
        <v>-5817</v>
      </c>
      <c r="L13" s="501">
        <v>1463</v>
      </c>
      <c r="M13" s="501">
        <v>-3914</v>
      </c>
      <c r="N13" s="501">
        <v>-10633</v>
      </c>
      <c r="O13" s="501">
        <v>-7711</v>
      </c>
      <c r="P13" s="501">
        <v>-18207</v>
      </c>
      <c r="Q13" s="501">
        <v>-16270</v>
      </c>
      <c r="R13" s="501">
        <v>3017</v>
      </c>
      <c r="S13" s="501">
        <v>1476</v>
      </c>
      <c r="T13" s="501">
        <v>2360</v>
      </c>
      <c r="U13" s="497">
        <v>4669</v>
      </c>
      <c r="V13" s="497">
        <v>8119</v>
      </c>
      <c r="W13" s="497">
        <v>-42401.97</v>
      </c>
      <c r="X13" s="497">
        <v>-952.29550000000017</v>
      </c>
      <c r="Y13" s="497">
        <v>-4922.4967964000007</v>
      </c>
      <c r="Z13" s="497">
        <v>13095.686974999999</v>
      </c>
      <c r="AA13" s="497">
        <v>-2911</v>
      </c>
      <c r="AB13" s="497">
        <v>3725</v>
      </c>
      <c r="AC13" s="497">
        <v>-2082.7600000000002</v>
      </c>
      <c r="AD13" s="497"/>
      <c r="AE13" s="497"/>
      <c r="AF13" s="497"/>
      <c r="AG13" s="497"/>
      <c r="AH13" s="497"/>
      <c r="AI13" s="497"/>
      <c r="AJ13" s="100"/>
      <c r="AK13" s="50"/>
      <c r="AP13" s="13"/>
      <c r="BM13" s="258" t="str">
        <f>CountryCode &amp; ".T2.F5.S1313.MNAC." &amp; RefVintage</f>
        <v>HU.T2.F5.S1313.MNAC.S.2025</v>
      </c>
    </row>
    <row r="14" spans="1:65" ht="15.75">
      <c r="A14" s="265" t="s">
        <v>245</v>
      </c>
      <c r="B14" s="388" t="s">
        <v>729</v>
      </c>
      <c r="C14" s="285" t="s">
        <v>34</v>
      </c>
      <c r="D14" s="501">
        <v>-23069</v>
      </c>
      <c r="E14" s="501">
        <v>-17394</v>
      </c>
      <c r="F14" s="501">
        <v>16279</v>
      </c>
      <c r="G14" s="501">
        <v>-2659</v>
      </c>
      <c r="H14" s="501">
        <v>3405</v>
      </c>
      <c r="I14" s="501">
        <v>6561</v>
      </c>
      <c r="J14" s="501">
        <v>1537</v>
      </c>
      <c r="K14" s="501">
        <v>1268</v>
      </c>
      <c r="L14" s="501">
        <v>-2151</v>
      </c>
      <c r="M14" s="501">
        <v>1261</v>
      </c>
      <c r="N14" s="501">
        <v>-158</v>
      </c>
      <c r="O14" s="501">
        <v>2302</v>
      </c>
      <c r="P14" s="501">
        <v>-557</v>
      </c>
      <c r="Q14" s="501">
        <v>7124</v>
      </c>
      <c r="R14" s="501">
        <v>573</v>
      </c>
      <c r="S14" s="501">
        <v>1127</v>
      </c>
      <c r="T14" s="501">
        <v>-25522</v>
      </c>
      <c r="U14" s="497">
        <v>8417</v>
      </c>
      <c r="V14" s="497">
        <v>1998</v>
      </c>
      <c r="W14" s="497">
        <v>-1197</v>
      </c>
      <c r="X14" s="497">
        <v>3131.9129999999996</v>
      </c>
      <c r="Y14" s="497">
        <v>960.43998799999997</v>
      </c>
      <c r="Z14" s="497">
        <v>-1927.3862019999999</v>
      </c>
      <c r="AA14" s="497">
        <v>-6315</v>
      </c>
      <c r="AB14" s="497">
        <v>-4642</v>
      </c>
      <c r="AC14" s="497">
        <v>-2086</v>
      </c>
      <c r="AD14" s="497"/>
      <c r="AE14" s="497"/>
      <c r="AF14" s="497"/>
      <c r="AG14" s="497"/>
      <c r="AH14" s="497"/>
      <c r="AI14" s="497"/>
      <c r="AJ14" s="100"/>
      <c r="AK14" s="50"/>
      <c r="AP14" s="13"/>
      <c r="BM14" s="258" t="str">
        <f>CountryCode &amp; ".T2.OFT.S1313.MNAC." &amp; RefVintage</f>
        <v>HU.T2.OFT.S1313.MNAC.S.2025</v>
      </c>
    </row>
    <row r="15" spans="1:65" ht="16.5" thickBot="1">
      <c r="A15" s="265" t="s">
        <v>246</v>
      </c>
      <c r="B15" s="388" t="s">
        <v>730</v>
      </c>
      <c r="C15" s="286" t="s">
        <v>511</v>
      </c>
      <c r="D15" s="501" t="s">
        <v>1054</v>
      </c>
      <c r="E15" s="501" t="s">
        <v>1054</v>
      </c>
      <c r="F15" s="501" t="s">
        <v>1054</v>
      </c>
      <c r="G15" s="501" t="s">
        <v>1054</v>
      </c>
      <c r="H15" s="501" t="s">
        <v>1054</v>
      </c>
      <c r="I15" s="501" t="s">
        <v>1054</v>
      </c>
      <c r="J15" s="501" t="s">
        <v>1054</v>
      </c>
      <c r="K15" s="501" t="s">
        <v>1054</v>
      </c>
      <c r="L15" s="501" t="s">
        <v>1054</v>
      </c>
      <c r="M15" s="501" t="s">
        <v>1054</v>
      </c>
      <c r="N15" s="501" t="s">
        <v>1054</v>
      </c>
      <c r="O15" s="501" t="s">
        <v>1054</v>
      </c>
      <c r="P15" s="501" t="s">
        <v>1054</v>
      </c>
      <c r="Q15" s="501">
        <v>0</v>
      </c>
      <c r="R15" s="501">
        <v>0</v>
      </c>
      <c r="S15" s="501">
        <v>0</v>
      </c>
      <c r="T15" s="501">
        <v>0</v>
      </c>
      <c r="U15" s="497">
        <v>0</v>
      </c>
      <c r="V15" s="497">
        <v>0</v>
      </c>
      <c r="W15" s="497">
        <v>0</v>
      </c>
      <c r="X15" s="497">
        <v>0</v>
      </c>
      <c r="Y15" s="497">
        <v>0</v>
      </c>
      <c r="Z15" s="497">
        <v>0</v>
      </c>
      <c r="AA15" s="497">
        <v>0</v>
      </c>
      <c r="AB15" s="497">
        <v>0</v>
      </c>
      <c r="AC15" s="497">
        <v>0</v>
      </c>
      <c r="AD15" s="497"/>
      <c r="AE15" s="497"/>
      <c r="AF15" s="497"/>
      <c r="AG15" s="497"/>
      <c r="AH15" s="497"/>
      <c r="AI15" s="497"/>
      <c r="AJ15" s="100"/>
      <c r="AK15" s="50"/>
      <c r="AP15" s="13"/>
      <c r="BM15" s="258" t="str">
        <f>CountryCode &amp; ".T2.OFTDL.S1313.MNAC." &amp; RefVintage</f>
        <v>HU.T2.OFTDL.S1313.MNAC.S.2025</v>
      </c>
    </row>
    <row r="16" spans="1:65" ht="16.5" thickBot="1">
      <c r="A16" s="266" t="s">
        <v>487</v>
      </c>
      <c r="B16" s="388" t="s">
        <v>731</v>
      </c>
      <c r="C16" s="192" t="s">
        <v>512</v>
      </c>
      <c r="D16" s="501" t="s">
        <v>1052</v>
      </c>
      <c r="E16" s="501" t="s">
        <v>1052</v>
      </c>
      <c r="F16" s="501" t="s">
        <v>1052</v>
      </c>
      <c r="G16" s="501" t="s">
        <v>1052</v>
      </c>
      <c r="H16" s="501" t="s">
        <v>1052</v>
      </c>
      <c r="I16" s="501" t="s">
        <v>1052</v>
      </c>
      <c r="J16" s="501" t="s">
        <v>1052</v>
      </c>
      <c r="K16" s="501" t="s">
        <v>1052</v>
      </c>
      <c r="L16" s="501" t="s">
        <v>1052</v>
      </c>
      <c r="M16" s="501" t="s">
        <v>1052</v>
      </c>
      <c r="N16" s="501" t="s">
        <v>1052</v>
      </c>
      <c r="O16" s="501" t="s">
        <v>1052</v>
      </c>
      <c r="P16" s="501" t="s">
        <v>1052</v>
      </c>
      <c r="Q16" s="501" t="s">
        <v>1052</v>
      </c>
      <c r="R16" s="501" t="s">
        <v>1052</v>
      </c>
      <c r="S16" s="501" t="s">
        <v>1052</v>
      </c>
      <c r="T16" s="501" t="s">
        <v>1052</v>
      </c>
      <c r="U16" s="497" t="s">
        <v>1052</v>
      </c>
      <c r="V16" s="497" t="s">
        <v>1052</v>
      </c>
      <c r="W16" s="497" t="s">
        <v>1052</v>
      </c>
      <c r="X16" s="497" t="s">
        <v>1052</v>
      </c>
      <c r="Y16" s="497" t="s">
        <v>1052</v>
      </c>
      <c r="Z16" s="497" t="s">
        <v>1052</v>
      </c>
      <c r="AA16" s="497" t="s">
        <v>1052</v>
      </c>
      <c r="AB16" s="497" t="s">
        <v>1052</v>
      </c>
      <c r="AC16" s="497" t="s">
        <v>1052</v>
      </c>
      <c r="AD16" s="497"/>
      <c r="AE16" s="497"/>
      <c r="AF16" s="497"/>
      <c r="AG16" s="497"/>
      <c r="AH16" s="497"/>
      <c r="AI16" s="497"/>
      <c r="AJ16" s="100"/>
      <c r="AK16" s="50"/>
      <c r="AP16" s="13"/>
      <c r="BM16" s="258" t="str">
        <f>CountryCode &amp; ".T2.F71K.S1313.MNAC." &amp; RefVintage</f>
        <v>HU.T2.F71K.S1313.MNAC.S.2025</v>
      </c>
    </row>
    <row r="17" spans="1:65" ht="15.75">
      <c r="A17" s="135" t="s">
        <v>247</v>
      </c>
      <c r="B17" s="388" t="s">
        <v>732</v>
      </c>
      <c r="C17" s="110" t="s">
        <v>513</v>
      </c>
      <c r="D17" s="111"/>
      <c r="E17" s="111">
        <v>-17929</v>
      </c>
      <c r="F17" s="111">
        <v>15950</v>
      </c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02"/>
      <c r="AK17" s="50"/>
      <c r="AP17" s="13"/>
      <c r="BM17" s="258" t="str">
        <f>CountryCode &amp; ".T2.OFT1.S1313.MNAC." &amp; RefVintage</f>
        <v>HU.T2.OFT1.S1313.MNAC.S.2025</v>
      </c>
    </row>
    <row r="18" spans="1:65" ht="15.75">
      <c r="A18" s="135" t="s">
        <v>248</v>
      </c>
      <c r="B18" s="388" t="s">
        <v>733</v>
      </c>
      <c r="C18" s="110" t="s">
        <v>514</v>
      </c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02"/>
      <c r="AK18" s="50"/>
      <c r="AP18" s="13"/>
      <c r="BM18" s="258" t="str">
        <f>CountryCode &amp; ".T2.OFT2.S1313.MNAC." &amp; RefVintage</f>
        <v>HU.T2.OFT2.S1313.MNAC.S.2025</v>
      </c>
    </row>
    <row r="19" spans="1:65" ht="15.75">
      <c r="A19" s="265"/>
      <c r="B19" s="126"/>
      <c r="C19" s="137"/>
      <c r="D19" s="113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00"/>
      <c r="AK19" s="50"/>
      <c r="AP19" s="13"/>
    </row>
    <row r="20" spans="1:65" ht="15.75">
      <c r="A20" s="265" t="s">
        <v>249</v>
      </c>
      <c r="B20" s="388" t="s">
        <v>740</v>
      </c>
      <c r="C20" s="283" t="s">
        <v>118</v>
      </c>
      <c r="D20" s="501" t="s">
        <v>1052</v>
      </c>
      <c r="E20" s="501" t="s">
        <v>1052</v>
      </c>
      <c r="F20" s="501" t="s">
        <v>1052</v>
      </c>
      <c r="G20" s="501" t="s">
        <v>1052</v>
      </c>
      <c r="H20" s="501" t="s">
        <v>1052</v>
      </c>
      <c r="I20" s="501" t="s">
        <v>1052</v>
      </c>
      <c r="J20" s="501" t="s">
        <v>1052</v>
      </c>
      <c r="K20" s="501" t="s">
        <v>1052</v>
      </c>
      <c r="L20" s="501" t="s">
        <v>1052</v>
      </c>
      <c r="M20" s="501" t="s">
        <v>1052</v>
      </c>
      <c r="N20" s="501" t="s">
        <v>1052</v>
      </c>
      <c r="O20" s="501" t="s">
        <v>1052</v>
      </c>
      <c r="P20" s="501" t="s">
        <v>1052</v>
      </c>
      <c r="Q20" s="501" t="s">
        <v>1052</v>
      </c>
      <c r="R20" s="501" t="s">
        <v>1052</v>
      </c>
      <c r="S20" s="501" t="s">
        <v>1052</v>
      </c>
      <c r="T20" s="501" t="s">
        <v>1052</v>
      </c>
      <c r="U20" s="497" t="s">
        <v>1052</v>
      </c>
      <c r="V20" s="497" t="s">
        <v>1052</v>
      </c>
      <c r="W20" s="497" t="s">
        <v>1052</v>
      </c>
      <c r="X20" s="497">
        <v>50.263000000268221</v>
      </c>
      <c r="Y20" s="497">
        <v>192.0966579997912</v>
      </c>
      <c r="Z20" s="497">
        <v>0</v>
      </c>
      <c r="AA20" s="497">
        <v>0</v>
      </c>
      <c r="AB20" s="497" t="s">
        <v>1052</v>
      </c>
      <c r="AC20" s="497" t="s">
        <v>1052</v>
      </c>
      <c r="AD20" s="497"/>
      <c r="AE20" s="497"/>
      <c r="AF20" s="497"/>
      <c r="AG20" s="497"/>
      <c r="AH20" s="497"/>
      <c r="AI20" s="497"/>
      <c r="AJ20" s="100"/>
      <c r="AK20" s="50"/>
      <c r="AP20" s="13"/>
      <c r="BM20" s="258" t="str">
        <f>CountryCode &amp; ".T2.ONFT.S1313.MNAC." &amp; RefVintage</f>
        <v>HU.T2.ONFT.S1313.MNAC.S.2025</v>
      </c>
    </row>
    <row r="21" spans="1:65" ht="15.75">
      <c r="A21" s="135" t="s">
        <v>250</v>
      </c>
      <c r="B21" s="388" t="s">
        <v>741</v>
      </c>
      <c r="C21" s="110" t="s">
        <v>69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>
        <v>50.263000000268221</v>
      </c>
      <c r="Y21" s="111">
        <v>192.0966579997912</v>
      </c>
      <c r="Z21" s="111">
        <v>0</v>
      </c>
      <c r="AA21" s="111">
        <v>0</v>
      </c>
      <c r="AB21" s="111" t="s">
        <v>1052</v>
      </c>
      <c r="AC21" s="111" t="s">
        <v>1052</v>
      </c>
      <c r="AD21" s="111"/>
      <c r="AE21" s="111"/>
      <c r="AF21" s="111"/>
      <c r="AG21" s="111"/>
      <c r="AH21" s="111"/>
      <c r="AI21" s="111"/>
      <c r="AJ21" s="102"/>
      <c r="AK21" s="50"/>
      <c r="AP21" s="13"/>
      <c r="BM21" s="258" t="str">
        <f>CountryCode &amp; ".T2.ONFT1.S1313.MNAC." &amp; RefVintage</f>
        <v>HU.T2.ONFT1.S1313.MNAC.S.2025</v>
      </c>
    </row>
    <row r="22" spans="1:65" ht="15.75">
      <c r="A22" s="135" t="s">
        <v>251</v>
      </c>
      <c r="B22" s="388" t="s">
        <v>742</v>
      </c>
      <c r="C22" s="110" t="s">
        <v>70</v>
      </c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02"/>
      <c r="AK22" s="50"/>
      <c r="AP22" s="13"/>
      <c r="BM22" s="258" t="str">
        <f>CountryCode &amp; ".T2.ONFT2.S1313.MNAC." &amp; RefVintage</f>
        <v>HU.T2.ONFT2.S1313.MNAC.S.2025</v>
      </c>
    </row>
    <row r="23" spans="1:65" ht="15.75">
      <c r="A23" s="265"/>
      <c r="B23" s="129"/>
      <c r="C23" s="138"/>
      <c r="D23" s="113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00"/>
      <c r="AK23" s="50"/>
      <c r="AP23" s="13"/>
    </row>
    <row r="24" spans="1:65" ht="15.75">
      <c r="A24" s="265" t="s">
        <v>252</v>
      </c>
      <c r="B24" s="388" t="s">
        <v>745</v>
      </c>
      <c r="C24" s="191" t="s">
        <v>469</v>
      </c>
      <c r="D24" s="501">
        <v>0</v>
      </c>
      <c r="E24" s="501">
        <v>0</v>
      </c>
      <c r="F24" s="501">
        <v>0</v>
      </c>
      <c r="G24" s="501">
        <v>0</v>
      </c>
      <c r="H24" s="501">
        <v>0</v>
      </c>
      <c r="I24" s="501">
        <v>0</v>
      </c>
      <c r="J24" s="501">
        <v>262</v>
      </c>
      <c r="K24" s="501">
        <v>202</v>
      </c>
      <c r="L24" s="501">
        <v>-461</v>
      </c>
      <c r="M24" s="501">
        <v>463</v>
      </c>
      <c r="N24" s="501">
        <v>-255</v>
      </c>
      <c r="O24" s="501">
        <v>-1094</v>
      </c>
      <c r="P24" s="501">
        <v>-860</v>
      </c>
      <c r="Q24" s="501">
        <v>-1795</v>
      </c>
      <c r="R24" s="501">
        <v>0</v>
      </c>
      <c r="S24" s="501">
        <v>0</v>
      </c>
      <c r="T24" s="501">
        <v>0</v>
      </c>
      <c r="U24" s="497">
        <v>0</v>
      </c>
      <c r="V24" s="497">
        <v>0</v>
      </c>
      <c r="W24" s="497">
        <v>0</v>
      </c>
      <c r="X24" s="497">
        <v>0</v>
      </c>
      <c r="Y24" s="497">
        <v>0</v>
      </c>
      <c r="Z24" s="497">
        <v>0</v>
      </c>
      <c r="AA24" s="497">
        <v>0</v>
      </c>
      <c r="AB24" s="497">
        <v>0</v>
      </c>
      <c r="AC24" s="497">
        <v>0</v>
      </c>
      <c r="AD24" s="497"/>
      <c r="AE24" s="497"/>
      <c r="AF24" s="497"/>
      <c r="AG24" s="497"/>
      <c r="AH24" s="497"/>
      <c r="AI24" s="497"/>
      <c r="AJ24" s="100"/>
      <c r="AK24" s="50"/>
      <c r="AP24" s="13"/>
      <c r="BM24" s="258" t="str">
        <f>CountryCode &amp; ".T2.D41DIF.S1313.MNAC." &amp; RefVintage</f>
        <v>HU.T2.D41DIF.S1313.MNAC.S.2025</v>
      </c>
    </row>
    <row r="25" spans="1:65" ht="15.75">
      <c r="A25" s="265"/>
      <c r="B25" s="129"/>
      <c r="C25" s="138"/>
      <c r="D25" s="113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00"/>
      <c r="AK25" s="50"/>
      <c r="AP25" s="13"/>
    </row>
    <row r="26" spans="1:65" ht="15.75">
      <c r="A26" s="265" t="s">
        <v>539</v>
      </c>
      <c r="B26" s="388" t="s">
        <v>752</v>
      </c>
      <c r="C26" s="283" t="s">
        <v>47</v>
      </c>
      <c r="D26" s="501">
        <v>0</v>
      </c>
      <c r="E26" s="501">
        <v>0</v>
      </c>
      <c r="F26" s="501">
        <v>0</v>
      </c>
      <c r="G26" s="501">
        <v>0</v>
      </c>
      <c r="H26" s="501">
        <v>0</v>
      </c>
      <c r="I26" s="501">
        <v>0</v>
      </c>
      <c r="J26" s="501">
        <v>0</v>
      </c>
      <c r="K26" s="501">
        <v>-420</v>
      </c>
      <c r="L26" s="501">
        <v>1858</v>
      </c>
      <c r="M26" s="501">
        <v>2651</v>
      </c>
      <c r="N26" s="501">
        <v>3178</v>
      </c>
      <c r="O26" s="501">
        <v>574</v>
      </c>
      <c r="P26" s="501">
        <v>903</v>
      </c>
      <c r="Q26" s="501">
        <v>-23335</v>
      </c>
      <c r="R26" s="501">
        <v>-1484</v>
      </c>
      <c r="S26" s="501">
        <v>5423</v>
      </c>
      <c r="T26" s="501">
        <v>4667</v>
      </c>
      <c r="U26" s="497">
        <v>2877</v>
      </c>
      <c r="V26" s="497">
        <v>12910</v>
      </c>
      <c r="W26" s="497">
        <v>-9336</v>
      </c>
      <c r="X26" s="497">
        <v>9951.0869999998922</v>
      </c>
      <c r="Y26" s="497">
        <v>-172677.51500700007</v>
      </c>
      <c r="Z26" s="497">
        <v>-472727.19231300009</v>
      </c>
      <c r="AA26" s="497">
        <v>-197614</v>
      </c>
      <c r="AB26" s="497">
        <v>61397</v>
      </c>
      <c r="AC26" s="497">
        <v>126911</v>
      </c>
      <c r="AD26" s="497"/>
      <c r="AE26" s="497"/>
      <c r="AF26" s="497"/>
      <c r="AG26" s="497"/>
      <c r="AH26" s="497"/>
      <c r="AI26" s="497"/>
      <c r="AJ26" s="100"/>
      <c r="AK26" s="50"/>
      <c r="AP26" s="13"/>
      <c r="BM26" s="258" t="str">
        <f>CountryCode &amp; ".T2.F8ASS.S1313.MNAC." &amp; RefVintage</f>
        <v>HU.T2.F8ASS.S1313.MNAC.S.2025</v>
      </c>
    </row>
    <row r="27" spans="1:65" ht="15.75">
      <c r="A27" s="135"/>
      <c r="B27" s="388"/>
      <c r="C27" s="110" t="s">
        <v>1056</v>
      </c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>
        <v>25964</v>
      </c>
      <c r="AD27" s="111"/>
      <c r="AE27" s="111"/>
      <c r="AF27" s="111"/>
      <c r="AG27" s="111"/>
      <c r="AH27" s="111"/>
      <c r="AI27" s="111"/>
      <c r="AJ27" s="102"/>
      <c r="AK27" s="50"/>
      <c r="AP27" s="13"/>
    </row>
    <row r="28" spans="1:65" ht="15.75">
      <c r="A28" s="135" t="s">
        <v>540</v>
      </c>
      <c r="B28" s="388" t="s">
        <v>753</v>
      </c>
      <c r="C28" s="110" t="s">
        <v>1131</v>
      </c>
      <c r="D28" s="111"/>
      <c r="E28" s="111"/>
      <c r="F28" s="111"/>
      <c r="G28" s="111"/>
      <c r="H28" s="111"/>
      <c r="I28" s="111"/>
      <c r="J28" s="111"/>
      <c r="K28" s="111">
        <v>-420</v>
      </c>
      <c r="L28" s="111">
        <v>1858</v>
      </c>
      <c r="M28" s="111">
        <v>2651</v>
      </c>
      <c r="N28" s="111">
        <v>3178</v>
      </c>
      <c r="O28" s="111">
        <v>574</v>
      </c>
      <c r="P28" s="111">
        <v>903</v>
      </c>
      <c r="Q28" s="111">
        <v>826</v>
      </c>
      <c r="R28" s="111">
        <v>-674</v>
      </c>
      <c r="S28" s="111">
        <v>2702</v>
      </c>
      <c r="T28" s="111">
        <v>-902</v>
      </c>
      <c r="U28" s="111">
        <v>1712</v>
      </c>
      <c r="V28" s="111">
        <v>11911</v>
      </c>
      <c r="W28" s="111">
        <v>-9901</v>
      </c>
      <c r="X28" s="111">
        <v>10599</v>
      </c>
      <c r="Y28" s="111">
        <v>-125</v>
      </c>
      <c r="Z28" s="111">
        <v>568</v>
      </c>
      <c r="AA28" s="111">
        <v>1790</v>
      </c>
      <c r="AB28" s="111">
        <v>12044</v>
      </c>
      <c r="AC28" s="111">
        <v>-6744</v>
      </c>
      <c r="AD28" s="111"/>
      <c r="AE28" s="111"/>
      <c r="AF28" s="111"/>
      <c r="AG28" s="111"/>
      <c r="AH28" s="111"/>
      <c r="AI28" s="111"/>
      <c r="AJ28" s="102"/>
      <c r="AK28" s="50"/>
      <c r="AP28" s="13"/>
      <c r="BM28" s="258" t="str">
        <f>CountryCode &amp; ".T2.F8ASS1.S1313.MNAC." &amp; RefVintage</f>
        <v>HU.T2.F8ASS1.S1313.MNAC.S.2025</v>
      </c>
    </row>
    <row r="29" spans="1:65" ht="15.75">
      <c r="A29" s="135"/>
      <c r="B29" s="388"/>
      <c r="C29" s="110" t="s">
        <v>1064</v>
      </c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>
        <v>-24161</v>
      </c>
      <c r="R29" s="111">
        <v>-810</v>
      </c>
      <c r="S29" s="111">
        <v>2721</v>
      </c>
      <c r="T29" s="111">
        <v>5569</v>
      </c>
      <c r="U29" s="111">
        <v>1165</v>
      </c>
      <c r="V29" s="111">
        <v>999</v>
      </c>
      <c r="W29" s="111">
        <v>565</v>
      </c>
      <c r="X29" s="111">
        <v>-647.91300000010722</v>
      </c>
      <c r="Y29" s="111">
        <v>-14586.515007000076</v>
      </c>
      <c r="Z29" s="111">
        <v>2527.8076869999168</v>
      </c>
      <c r="AA29" s="111">
        <v>267</v>
      </c>
      <c r="AB29" s="111">
        <v>-52</v>
      </c>
      <c r="AC29" s="111">
        <v>1029</v>
      </c>
      <c r="AD29" s="111"/>
      <c r="AE29" s="111"/>
      <c r="AF29" s="111"/>
      <c r="AG29" s="111"/>
      <c r="AH29" s="111"/>
      <c r="AI29" s="111"/>
      <c r="AJ29" s="102"/>
      <c r="AK29" s="50"/>
      <c r="AP29" s="13"/>
    </row>
    <row r="30" spans="1:65" ht="15.75">
      <c r="A30" s="135" t="s">
        <v>541</v>
      </c>
      <c r="B30" s="388" t="s">
        <v>754</v>
      </c>
      <c r="C30" s="110" t="s">
        <v>1132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>
        <v>-157966</v>
      </c>
      <c r="Z30" s="111">
        <v>-475823</v>
      </c>
      <c r="AA30" s="111">
        <v>-199671</v>
      </c>
      <c r="AB30" s="111">
        <v>49405</v>
      </c>
      <c r="AC30" s="111">
        <v>106662</v>
      </c>
      <c r="AD30" s="111"/>
      <c r="AE30" s="111"/>
      <c r="AF30" s="111"/>
      <c r="AG30" s="111"/>
      <c r="AH30" s="111"/>
      <c r="AI30" s="111"/>
      <c r="AJ30" s="102"/>
      <c r="AK30" s="50"/>
      <c r="AP30" s="13"/>
      <c r="BM30" s="258" t="str">
        <f>CountryCode &amp; ".T2.F8ASS2.S1313.MNAC." &amp; RefVintage</f>
        <v>HU.T2.F8ASS2.S1313.MNAC.S.2025</v>
      </c>
    </row>
    <row r="31" spans="1:65" ht="15.75">
      <c r="A31" s="265" t="s">
        <v>542</v>
      </c>
      <c r="B31" s="388" t="s">
        <v>761</v>
      </c>
      <c r="C31" s="283" t="s">
        <v>46</v>
      </c>
      <c r="D31" s="501">
        <v>-6702</v>
      </c>
      <c r="E31" s="501">
        <v>-3710</v>
      </c>
      <c r="F31" s="501">
        <v>6318</v>
      </c>
      <c r="G31" s="501">
        <v>-12305</v>
      </c>
      <c r="H31" s="501">
        <v>-12322</v>
      </c>
      <c r="I31" s="501">
        <v>-27432</v>
      </c>
      <c r="J31" s="501">
        <v>-25728</v>
      </c>
      <c r="K31" s="501">
        <v>-47515</v>
      </c>
      <c r="L31" s="501">
        <v>-2138</v>
      </c>
      <c r="M31" s="501">
        <v>-42024</v>
      </c>
      <c r="N31" s="501">
        <v>-29789.615384615376</v>
      </c>
      <c r="O31" s="501">
        <v>-28482</v>
      </c>
      <c r="P31" s="501">
        <v>54051</v>
      </c>
      <c r="Q31" s="501">
        <v>40249</v>
      </c>
      <c r="R31" s="501">
        <v>-18674</v>
      </c>
      <c r="S31" s="501">
        <v>-13247</v>
      </c>
      <c r="T31" s="501">
        <v>-10456</v>
      </c>
      <c r="U31" s="497">
        <v>31514</v>
      </c>
      <c r="V31" s="497">
        <v>18457</v>
      </c>
      <c r="W31" s="497">
        <v>8393.75</v>
      </c>
      <c r="X31" s="497">
        <v>41547</v>
      </c>
      <c r="Y31" s="497">
        <v>-2533.6120400000364</v>
      </c>
      <c r="Z31" s="497">
        <v>-11215.980316000001</v>
      </c>
      <c r="AA31" s="497">
        <v>-9987</v>
      </c>
      <c r="AB31" s="497">
        <v>-11735</v>
      </c>
      <c r="AC31" s="497">
        <v>16185.617013999999</v>
      </c>
      <c r="AD31" s="497"/>
      <c r="AE31" s="497"/>
      <c r="AF31" s="497"/>
      <c r="AG31" s="497"/>
      <c r="AH31" s="497"/>
      <c r="AI31" s="497"/>
      <c r="AJ31" s="100"/>
      <c r="AK31" s="50"/>
      <c r="AP31" s="13"/>
      <c r="BM31" s="258" t="str">
        <f>CountryCode &amp; ".T2.F8LIA.S1313.MNAC." &amp; RefVintage</f>
        <v>HU.T2.F8LIA.S1313.MNAC.S.2025</v>
      </c>
    </row>
    <row r="32" spans="1:65" ht="15.75">
      <c r="A32" s="135" t="s">
        <v>543</v>
      </c>
      <c r="B32" s="388" t="s">
        <v>762</v>
      </c>
      <c r="C32" s="110" t="s">
        <v>1065</v>
      </c>
      <c r="D32" s="553">
        <v>0</v>
      </c>
      <c r="E32" s="553">
        <v>0</v>
      </c>
      <c r="F32" s="553">
        <v>0</v>
      </c>
      <c r="G32" s="553">
        <v>0</v>
      </c>
      <c r="H32" s="553">
        <v>0</v>
      </c>
      <c r="I32" s="553">
        <v>0</v>
      </c>
      <c r="J32" s="553">
        <v>-54</v>
      </c>
      <c r="K32" s="553">
        <v>488</v>
      </c>
      <c r="L32" s="553">
        <v>-4440</v>
      </c>
      <c r="M32" s="553">
        <v>-4468</v>
      </c>
      <c r="N32" s="553">
        <v>-9910</v>
      </c>
      <c r="O32" s="553">
        <v>-8902</v>
      </c>
      <c r="P32" s="553">
        <v>4603</v>
      </c>
      <c r="Q32" s="553">
        <v>7346</v>
      </c>
      <c r="R32" s="553">
        <v>-16444</v>
      </c>
      <c r="S32" s="553">
        <v>-11047</v>
      </c>
      <c r="T32" s="553">
        <v>-3836</v>
      </c>
      <c r="U32" s="553">
        <v>15065</v>
      </c>
      <c r="V32" s="553">
        <v>962</v>
      </c>
      <c r="W32" s="553">
        <v>12893</v>
      </c>
      <c r="X32" s="553">
        <v>-10980</v>
      </c>
      <c r="Y32" s="553">
        <v>8922</v>
      </c>
      <c r="Z32" s="553">
        <v>-31989</v>
      </c>
      <c r="AA32" s="553">
        <v>9805</v>
      </c>
      <c r="AB32" s="553">
        <v>-4016</v>
      </c>
      <c r="AC32" s="111">
        <v>604.56726399999638</v>
      </c>
      <c r="AD32" s="111"/>
      <c r="AE32" s="111"/>
      <c r="AF32" s="111"/>
      <c r="AG32" s="111"/>
      <c r="AH32" s="111"/>
      <c r="AI32" s="111"/>
      <c r="AJ32" s="102"/>
      <c r="AK32" s="50"/>
      <c r="AP32" s="13"/>
      <c r="BM32" s="258" t="str">
        <f>CountryCode &amp; ".T2.F8LIA1.S1313.MNAC." &amp; RefVintage</f>
        <v>HU.T2.F8LIA1.S1313.MNAC.S.2025</v>
      </c>
    </row>
    <row r="33" spans="1:65" ht="15.75">
      <c r="A33" s="135"/>
      <c r="B33" s="388"/>
      <c r="C33" s="110" t="s">
        <v>1066</v>
      </c>
      <c r="D33" s="553">
        <v>0</v>
      </c>
      <c r="E33" s="553">
        <v>0</v>
      </c>
      <c r="F33" s="553">
        <v>0</v>
      </c>
      <c r="G33" s="553">
        <v>0</v>
      </c>
      <c r="H33" s="553">
        <v>0</v>
      </c>
      <c r="I33" s="553">
        <v>-10219</v>
      </c>
      <c r="J33" s="553">
        <v>-38961</v>
      </c>
      <c r="K33" s="553">
        <v>-31927</v>
      </c>
      <c r="L33" s="553">
        <v>1175</v>
      </c>
      <c r="M33" s="553">
        <v>-25503</v>
      </c>
      <c r="N33" s="553">
        <v>-10923</v>
      </c>
      <c r="O33" s="553">
        <v>-616</v>
      </c>
      <c r="P33" s="553">
        <v>43202</v>
      </c>
      <c r="Q33" s="553">
        <v>33021</v>
      </c>
      <c r="R33" s="553">
        <v>-4944</v>
      </c>
      <c r="S33" s="553">
        <v>14</v>
      </c>
      <c r="T33" s="553">
        <v>-2608</v>
      </c>
      <c r="U33" s="553">
        <v>20837</v>
      </c>
      <c r="V33" s="553">
        <v>26377</v>
      </c>
      <c r="W33" s="553">
        <v>-3696</v>
      </c>
      <c r="X33" s="553">
        <v>-8177</v>
      </c>
      <c r="Y33" s="553">
        <v>-3049</v>
      </c>
      <c r="Z33" s="553">
        <v>-1673</v>
      </c>
      <c r="AA33" s="553">
        <v>-4362</v>
      </c>
      <c r="AB33" s="553">
        <v>-3779</v>
      </c>
      <c r="AC33" s="111">
        <v>7081</v>
      </c>
      <c r="AD33" s="111"/>
      <c r="AE33" s="111"/>
      <c r="AF33" s="111"/>
      <c r="AG33" s="111"/>
      <c r="AH33" s="111"/>
      <c r="AI33" s="111"/>
      <c r="AJ33" s="102"/>
      <c r="AK33" s="50"/>
      <c r="AP33" s="13"/>
    </row>
    <row r="34" spans="1:65" ht="15.75">
      <c r="A34" s="135"/>
      <c r="B34" s="388"/>
      <c r="C34" s="110" t="s">
        <v>1133</v>
      </c>
      <c r="D34" s="553"/>
      <c r="E34" s="553"/>
      <c r="F34" s="553"/>
      <c r="G34" s="553"/>
      <c r="H34" s="553"/>
      <c r="I34" s="553"/>
      <c r="J34" s="553"/>
      <c r="K34" s="553"/>
      <c r="L34" s="553"/>
      <c r="M34" s="553"/>
      <c r="N34" s="553"/>
      <c r="O34" s="553"/>
      <c r="P34" s="553"/>
      <c r="Q34" s="553"/>
      <c r="R34" s="553"/>
      <c r="S34" s="553"/>
      <c r="T34" s="553"/>
      <c r="U34" s="553">
        <v>-7</v>
      </c>
      <c r="V34" s="553">
        <v>-2250</v>
      </c>
      <c r="W34" s="553">
        <v>-2706.25</v>
      </c>
      <c r="X34" s="553">
        <v>0</v>
      </c>
      <c r="Y34" s="553">
        <v>0</v>
      </c>
      <c r="Z34" s="553">
        <v>0</v>
      </c>
      <c r="AA34" s="553">
        <v>0</v>
      </c>
      <c r="AB34" s="553">
        <v>0</v>
      </c>
      <c r="AC34" s="111">
        <v>0</v>
      </c>
      <c r="AD34" s="111"/>
      <c r="AE34" s="111"/>
      <c r="AF34" s="111"/>
      <c r="AG34" s="111"/>
      <c r="AH34" s="111"/>
      <c r="AI34" s="111"/>
      <c r="AJ34" s="102"/>
      <c r="AK34" s="50"/>
      <c r="AP34" s="13"/>
    </row>
    <row r="35" spans="1:65" ht="15.75">
      <c r="A35" s="135" t="s">
        <v>544</v>
      </c>
      <c r="B35" s="388" t="s">
        <v>763</v>
      </c>
      <c r="C35" s="110" t="s">
        <v>1069</v>
      </c>
      <c r="D35" s="553"/>
      <c r="E35" s="553"/>
      <c r="F35" s="553"/>
      <c r="G35" s="553"/>
      <c r="H35" s="553"/>
      <c r="I35" s="553"/>
      <c r="J35" s="553"/>
      <c r="K35" s="553"/>
      <c r="L35" s="553"/>
      <c r="M35" s="553"/>
      <c r="N35" s="553"/>
      <c r="O35" s="553"/>
      <c r="P35" s="553">
        <v>0</v>
      </c>
      <c r="Q35" s="553">
        <v>-118</v>
      </c>
      <c r="R35" s="553">
        <v>2714</v>
      </c>
      <c r="S35" s="553">
        <v>-2214</v>
      </c>
      <c r="T35" s="553">
        <v>-4012</v>
      </c>
      <c r="U35" s="553">
        <v>-4381</v>
      </c>
      <c r="V35" s="553">
        <v>-6632</v>
      </c>
      <c r="W35" s="553">
        <v>1903</v>
      </c>
      <c r="X35" s="553">
        <v>60704</v>
      </c>
      <c r="Y35" s="553">
        <v>-8406.6120400000364</v>
      </c>
      <c r="Z35" s="553">
        <v>22446.019683999999</v>
      </c>
      <c r="AA35" s="553">
        <v>-15430</v>
      </c>
      <c r="AB35" s="553">
        <v>-3940</v>
      </c>
      <c r="AC35" s="111">
        <v>8500.0497500000019</v>
      </c>
      <c r="AD35" s="111"/>
      <c r="AE35" s="111"/>
      <c r="AF35" s="111"/>
      <c r="AG35" s="111"/>
      <c r="AH35" s="111"/>
      <c r="AI35" s="111"/>
      <c r="AJ35" s="102"/>
      <c r="AK35" s="50"/>
      <c r="AP35" s="13"/>
      <c r="BM35" s="258" t="str">
        <f>CountryCode &amp; ".T2.F8LIA2.S1313.MNAC." &amp; RefVintage</f>
        <v>HU.T2.F8LIA2.S1313.MNAC.S.2025</v>
      </c>
    </row>
    <row r="36" spans="1:65" ht="15.75">
      <c r="A36" s="265"/>
      <c r="B36" s="129"/>
      <c r="C36" s="138"/>
      <c r="D36" s="113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00"/>
      <c r="AK36" s="50"/>
      <c r="AP36" s="13"/>
    </row>
    <row r="37" spans="1:65" ht="15.75">
      <c r="A37" s="265" t="s">
        <v>253</v>
      </c>
      <c r="B37" s="388" t="s">
        <v>772</v>
      </c>
      <c r="C37" s="283" t="s">
        <v>75</v>
      </c>
      <c r="D37" s="501" t="s">
        <v>1052</v>
      </c>
      <c r="E37" s="501" t="s">
        <v>1052</v>
      </c>
      <c r="F37" s="501" t="s">
        <v>1052</v>
      </c>
      <c r="G37" s="501" t="s">
        <v>1052</v>
      </c>
      <c r="H37" s="501" t="s">
        <v>1052</v>
      </c>
      <c r="I37" s="501" t="s">
        <v>1052</v>
      </c>
      <c r="J37" s="501" t="s">
        <v>1052</v>
      </c>
      <c r="K37" s="501" t="s">
        <v>1052</v>
      </c>
      <c r="L37" s="501" t="s">
        <v>1052</v>
      </c>
      <c r="M37" s="501" t="s">
        <v>1052</v>
      </c>
      <c r="N37" s="501" t="s">
        <v>1052</v>
      </c>
      <c r="O37" s="501" t="s">
        <v>1052</v>
      </c>
      <c r="P37" s="501" t="s">
        <v>1052</v>
      </c>
      <c r="Q37" s="501" t="s">
        <v>1052</v>
      </c>
      <c r="R37" s="501" t="s">
        <v>1052</v>
      </c>
      <c r="S37" s="501" t="s">
        <v>1052</v>
      </c>
      <c r="T37" s="501" t="s">
        <v>1052</v>
      </c>
      <c r="U37" s="497" t="s">
        <v>1052</v>
      </c>
      <c r="V37" s="497" t="s">
        <v>1052</v>
      </c>
      <c r="W37" s="497" t="s">
        <v>1052</v>
      </c>
      <c r="X37" s="497" t="s">
        <v>1052</v>
      </c>
      <c r="Y37" s="497" t="s">
        <v>1052</v>
      </c>
      <c r="Z37" s="497" t="s">
        <v>1052</v>
      </c>
      <c r="AA37" s="497" t="s">
        <v>1052</v>
      </c>
      <c r="AB37" s="497" t="s">
        <v>1052</v>
      </c>
      <c r="AC37" s="497" t="s">
        <v>1052</v>
      </c>
      <c r="AD37" s="497"/>
      <c r="AE37" s="497"/>
      <c r="AF37" s="497"/>
      <c r="AG37" s="497"/>
      <c r="AH37" s="497"/>
      <c r="AI37" s="497"/>
      <c r="AJ37" s="100"/>
      <c r="AK37" s="50"/>
      <c r="AP37" s="13"/>
      <c r="BM37" s="258" t="str">
        <f>CountryCode &amp; ".T2.B9_OWB.S1313.MNAC." &amp; RefVintage</f>
        <v>HU.T2.B9_OWB.S1313.MNAC.S.2025</v>
      </c>
    </row>
    <row r="38" spans="1:65" ht="15.75">
      <c r="A38" s="265" t="s">
        <v>254</v>
      </c>
      <c r="B38" s="388" t="s">
        <v>773</v>
      </c>
      <c r="C38" s="283" t="s">
        <v>573</v>
      </c>
      <c r="D38" s="501" t="s">
        <v>1052</v>
      </c>
      <c r="E38" s="501" t="s">
        <v>1052</v>
      </c>
      <c r="F38" s="501" t="s">
        <v>1052</v>
      </c>
      <c r="G38" s="501" t="s">
        <v>1052</v>
      </c>
      <c r="H38" s="501" t="s">
        <v>1052</v>
      </c>
      <c r="I38" s="501" t="s">
        <v>1052</v>
      </c>
      <c r="J38" s="501" t="s">
        <v>1052</v>
      </c>
      <c r="K38" s="501" t="s">
        <v>1052</v>
      </c>
      <c r="L38" s="501" t="s">
        <v>1052</v>
      </c>
      <c r="M38" s="501" t="s">
        <v>1052</v>
      </c>
      <c r="N38" s="501" t="s">
        <v>1052</v>
      </c>
      <c r="O38" s="501" t="s">
        <v>1052</v>
      </c>
      <c r="P38" s="501">
        <v>-297</v>
      </c>
      <c r="Q38" s="501">
        <v>-1560</v>
      </c>
      <c r="R38" s="501">
        <v>-3371</v>
      </c>
      <c r="S38" s="501">
        <v>4982</v>
      </c>
      <c r="T38" s="501">
        <v>112</v>
      </c>
      <c r="U38" s="497">
        <v>-11299</v>
      </c>
      <c r="V38" s="497">
        <v>2451</v>
      </c>
      <c r="W38" s="497">
        <v>-2821.607</v>
      </c>
      <c r="X38" s="497">
        <v>-2919</v>
      </c>
      <c r="Y38" s="497">
        <v>1692</v>
      </c>
      <c r="Z38" s="497">
        <v>-5712</v>
      </c>
      <c r="AA38" s="497">
        <v>5714</v>
      </c>
      <c r="AB38" s="497">
        <v>-13637.25816700014</v>
      </c>
      <c r="AC38" s="497">
        <v>25784.173031176571</v>
      </c>
      <c r="AD38" s="497"/>
      <c r="AE38" s="497"/>
      <c r="AF38" s="497"/>
      <c r="AG38" s="497"/>
      <c r="AH38" s="497"/>
      <c r="AI38" s="497"/>
      <c r="AJ38" s="100"/>
      <c r="AK38" s="50"/>
      <c r="AP38" s="13"/>
      <c r="BM38" s="258" t="str">
        <f>CountryCode &amp; ".T2.B9_OB.S1313.MNAC." &amp; RefVintage</f>
        <v>HU.T2.B9_OB.S1313.MNAC.S.2025</v>
      </c>
    </row>
    <row r="39" spans="1:65" ht="15.75">
      <c r="A39" s="135" t="s">
        <v>255</v>
      </c>
      <c r="B39" s="388" t="s">
        <v>774</v>
      </c>
      <c r="C39" s="110" t="s">
        <v>1134</v>
      </c>
      <c r="D39" s="553"/>
      <c r="E39" s="553"/>
      <c r="F39" s="553"/>
      <c r="G39" s="553"/>
      <c r="H39" s="553"/>
      <c r="I39" s="553"/>
      <c r="J39" s="553"/>
      <c r="K39" s="553"/>
      <c r="L39" s="553"/>
      <c r="M39" s="553"/>
      <c r="N39" s="553"/>
      <c r="O39" s="553"/>
      <c r="P39" s="553">
        <v>-297</v>
      </c>
      <c r="Q39" s="553">
        <v>118</v>
      </c>
      <c r="R39" s="553">
        <v>-197</v>
      </c>
      <c r="S39" s="553">
        <v>-633</v>
      </c>
      <c r="T39" s="553">
        <v>24</v>
      </c>
      <c r="U39" s="553">
        <v>-37</v>
      </c>
      <c r="V39" s="553">
        <v>-400</v>
      </c>
      <c r="W39" s="553">
        <v>-1042.6069999999997</v>
      </c>
      <c r="X39" s="553">
        <v>-834</v>
      </c>
      <c r="Y39" s="553">
        <v>1890</v>
      </c>
      <c r="Z39" s="553">
        <v>-5950</v>
      </c>
      <c r="AA39" s="553">
        <v>6168</v>
      </c>
      <c r="AB39" s="553">
        <v>-13503.51800000014</v>
      </c>
      <c r="AC39" s="111">
        <v>26028.173031176571</v>
      </c>
      <c r="AD39" s="111"/>
      <c r="AE39" s="111"/>
      <c r="AF39" s="111"/>
      <c r="AG39" s="111"/>
      <c r="AH39" s="111"/>
      <c r="AI39" s="111"/>
      <c r="AJ39" s="102"/>
      <c r="AK39" s="50"/>
      <c r="AP39" s="13"/>
      <c r="BM39" s="258" t="str">
        <f>CountryCode &amp; ".T2.B9_OB1.S1313.MNAC." &amp; RefVintage</f>
        <v>HU.T2.B9_OB1.S1313.MNAC.S.2025</v>
      </c>
    </row>
    <row r="40" spans="1:65" ht="15.75">
      <c r="A40" s="135" t="s">
        <v>256</v>
      </c>
      <c r="B40" s="388" t="s">
        <v>775</v>
      </c>
      <c r="C40" s="110" t="s">
        <v>1135</v>
      </c>
      <c r="D40" s="553"/>
      <c r="E40" s="553"/>
      <c r="F40" s="553"/>
      <c r="G40" s="553"/>
      <c r="H40" s="553"/>
      <c r="I40" s="553"/>
      <c r="J40" s="553"/>
      <c r="K40" s="553"/>
      <c r="L40" s="553"/>
      <c r="M40" s="553"/>
      <c r="N40" s="553"/>
      <c r="O40" s="553"/>
      <c r="P40" s="553"/>
      <c r="Q40" s="553">
        <v>-1678</v>
      </c>
      <c r="R40" s="553">
        <v>-3174</v>
      </c>
      <c r="S40" s="553">
        <v>5615</v>
      </c>
      <c r="T40" s="553">
        <v>88</v>
      </c>
      <c r="U40" s="553">
        <v>-11262</v>
      </c>
      <c r="V40" s="553">
        <v>2851</v>
      </c>
      <c r="W40" s="553">
        <v>-1779</v>
      </c>
      <c r="X40" s="553">
        <v>-2085</v>
      </c>
      <c r="Y40" s="553">
        <v>-198</v>
      </c>
      <c r="Z40" s="553">
        <v>238</v>
      </c>
      <c r="AA40" s="553">
        <v>-454</v>
      </c>
      <c r="AB40" s="553">
        <v>-133.74016700000007</v>
      </c>
      <c r="AC40" s="111">
        <v>-244</v>
      </c>
      <c r="AD40" s="111"/>
      <c r="AE40" s="111"/>
      <c r="AF40" s="111"/>
      <c r="AG40" s="111"/>
      <c r="AH40" s="111"/>
      <c r="AI40" s="111"/>
      <c r="AJ40" s="102"/>
      <c r="AK40" s="50"/>
      <c r="AP40" s="13"/>
      <c r="BM40" s="258" t="str">
        <f>CountryCode &amp; ".T2.B9_OB2.S1313.MNAC." &amp; RefVintage</f>
        <v>HU.T2.B9_OB2.S1313.MNAC.S.2025</v>
      </c>
    </row>
    <row r="41" spans="1:65" ht="15.75">
      <c r="A41" s="265"/>
      <c r="B41" s="397"/>
      <c r="C41" s="138"/>
      <c r="D41" s="113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00"/>
      <c r="AK41" s="50"/>
      <c r="AP41" s="13"/>
    </row>
    <row r="42" spans="1:65" ht="15.75">
      <c r="A42" s="265" t="s">
        <v>257</v>
      </c>
      <c r="B42" s="388" t="s">
        <v>784</v>
      </c>
      <c r="C42" s="283" t="s">
        <v>48</v>
      </c>
      <c r="D42" s="501">
        <v>27095</v>
      </c>
      <c r="E42" s="501">
        <v>12705</v>
      </c>
      <c r="F42" s="501">
        <v>6153</v>
      </c>
      <c r="G42" s="501">
        <v>4501</v>
      </c>
      <c r="H42" s="501">
        <v>4120</v>
      </c>
      <c r="I42" s="501">
        <v>5852</v>
      </c>
      <c r="J42" s="501">
        <v>42618</v>
      </c>
      <c r="K42" s="501">
        <v>15944</v>
      </c>
      <c r="L42" s="501">
        <v>11798</v>
      </c>
      <c r="M42" s="501">
        <v>4201</v>
      </c>
      <c r="N42" s="501">
        <v>4617</v>
      </c>
      <c r="O42" s="501">
        <v>4686</v>
      </c>
      <c r="P42" s="501">
        <v>-3389</v>
      </c>
      <c r="Q42" s="501">
        <v>5801</v>
      </c>
      <c r="R42" s="501">
        <v>3740</v>
      </c>
      <c r="S42" s="501">
        <v>3191</v>
      </c>
      <c r="T42" s="501">
        <v>60346</v>
      </c>
      <c r="U42" s="497">
        <v>1144</v>
      </c>
      <c r="V42" s="497">
        <v>594354</v>
      </c>
      <c r="W42" s="497">
        <v>402898.25</v>
      </c>
      <c r="X42" s="497">
        <v>1535</v>
      </c>
      <c r="Y42" s="497">
        <v>2884</v>
      </c>
      <c r="Z42" s="497">
        <v>2578</v>
      </c>
      <c r="AA42" s="497">
        <v>0</v>
      </c>
      <c r="AB42" s="497">
        <v>0</v>
      </c>
      <c r="AC42" s="497">
        <v>0</v>
      </c>
      <c r="AD42" s="497"/>
      <c r="AE42" s="497"/>
      <c r="AF42" s="497"/>
      <c r="AG42" s="497"/>
      <c r="AH42" s="497"/>
      <c r="AI42" s="497"/>
      <c r="AJ42" s="100"/>
      <c r="AK42" s="50"/>
      <c r="AP42" s="13"/>
      <c r="BM42" s="258" t="str">
        <f>CountryCode &amp; ".T2.OA.S1313.MNAC." &amp; RefVintage</f>
        <v>HU.T2.OA.S1313.MNAC.S.2025</v>
      </c>
    </row>
    <row r="43" spans="1:65" ht="15.75">
      <c r="A43" s="135" t="s">
        <v>258</v>
      </c>
      <c r="B43" s="388" t="s">
        <v>785</v>
      </c>
      <c r="C43" s="110" t="s">
        <v>1089</v>
      </c>
      <c r="D43" s="553"/>
      <c r="E43" s="553"/>
      <c r="F43" s="553"/>
      <c r="G43" s="553"/>
      <c r="H43" s="553"/>
      <c r="I43" s="553"/>
      <c r="J43" s="553">
        <v>4028</v>
      </c>
      <c r="K43" s="553">
        <v>9289</v>
      </c>
      <c r="L43" s="553"/>
      <c r="M43" s="553"/>
      <c r="N43" s="553"/>
      <c r="O43" s="553"/>
      <c r="P43" s="553"/>
      <c r="Q43" s="553"/>
      <c r="R43" s="553"/>
      <c r="S43" s="553"/>
      <c r="T43" s="553"/>
      <c r="U43" s="553"/>
      <c r="V43" s="553"/>
      <c r="W43" s="553"/>
      <c r="X43" s="553"/>
      <c r="Y43" s="553"/>
      <c r="Z43" s="553"/>
      <c r="AA43" s="553"/>
      <c r="AB43" s="553"/>
      <c r="AC43" s="111"/>
      <c r="AD43" s="111"/>
      <c r="AE43" s="111"/>
      <c r="AF43" s="111"/>
      <c r="AG43" s="111"/>
      <c r="AH43" s="111"/>
      <c r="AI43" s="111"/>
      <c r="AJ43" s="102"/>
      <c r="AK43" s="50"/>
      <c r="AP43" s="13"/>
      <c r="BM43" s="258" t="str">
        <f>CountryCode &amp; ".T2.OA1.S1313.MNAC." &amp; RefVintage</f>
        <v>HU.T2.OA1.S1313.MNAC.S.2025</v>
      </c>
    </row>
    <row r="44" spans="1:65" ht="15.75">
      <c r="A44" s="135" t="s">
        <v>259</v>
      </c>
      <c r="B44" s="388" t="s">
        <v>786</v>
      </c>
      <c r="C44" s="110" t="s">
        <v>1136</v>
      </c>
      <c r="D44" s="553"/>
      <c r="E44" s="553"/>
      <c r="F44" s="553"/>
      <c r="G44" s="553"/>
      <c r="H44" s="553"/>
      <c r="I44" s="553"/>
      <c r="J44" s="553">
        <v>30266</v>
      </c>
      <c r="K44" s="553"/>
      <c r="L44" s="553">
        <v>7870</v>
      </c>
      <c r="M44" s="553"/>
      <c r="N44" s="553"/>
      <c r="O44" s="553"/>
      <c r="P44" s="553"/>
      <c r="Q44" s="553">
        <v>0</v>
      </c>
      <c r="R44" s="553"/>
      <c r="S44" s="553"/>
      <c r="T44" s="553"/>
      <c r="U44" s="553"/>
      <c r="V44" s="553"/>
      <c r="W44" s="553"/>
      <c r="X44" s="553"/>
      <c r="Y44" s="553"/>
      <c r="Z44" s="553"/>
      <c r="AA44" s="553"/>
      <c r="AB44" s="553"/>
      <c r="AC44" s="111"/>
      <c r="AD44" s="111"/>
      <c r="AE44" s="111"/>
      <c r="AF44" s="111"/>
      <c r="AG44" s="111"/>
      <c r="AH44" s="111"/>
      <c r="AI44" s="111"/>
      <c r="AJ44" s="102"/>
      <c r="AK44" s="50"/>
      <c r="AP44" s="13"/>
      <c r="BM44" s="258" t="str">
        <f>CountryCode &amp; ".T2.OA2.S1313.MNAC." &amp; RefVintage</f>
        <v>HU.T2.OA2.S1313.MNAC.S.2025</v>
      </c>
    </row>
    <row r="45" spans="1:65" ht="15.75">
      <c r="A45" s="135"/>
      <c r="B45" s="388"/>
      <c r="C45" s="110" t="s">
        <v>1137</v>
      </c>
      <c r="D45" s="553">
        <v>27095</v>
      </c>
      <c r="E45" s="553">
        <v>12705</v>
      </c>
      <c r="F45" s="553">
        <v>6153</v>
      </c>
      <c r="G45" s="553">
        <v>4501</v>
      </c>
      <c r="H45" s="553">
        <v>4120</v>
      </c>
      <c r="I45" s="553">
        <v>5852</v>
      </c>
      <c r="J45" s="553">
        <v>8324</v>
      </c>
      <c r="K45" s="553">
        <v>6655</v>
      </c>
      <c r="L45" s="553">
        <v>3928</v>
      </c>
      <c r="M45" s="553">
        <v>4201</v>
      </c>
      <c r="N45" s="553">
        <v>4617</v>
      </c>
      <c r="O45" s="553">
        <v>4686</v>
      </c>
      <c r="P45" s="553">
        <v>3561</v>
      </c>
      <c r="Q45" s="553">
        <v>5801</v>
      </c>
      <c r="R45" s="553">
        <v>3740</v>
      </c>
      <c r="S45" s="553">
        <v>3191</v>
      </c>
      <c r="T45" s="553">
        <v>1329</v>
      </c>
      <c r="U45" s="553">
        <v>1144</v>
      </c>
      <c r="V45" s="553">
        <v>1790</v>
      </c>
      <c r="W45" s="553">
        <v>1419.25</v>
      </c>
      <c r="X45" s="553">
        <v>1535</v>
      </c>
      <c r="Y45" s="553">
        <v>2884</v>
      </c>
      <c r="Z45" s="553">
        <v>2578</v>
      </c>
      <c r="AA45" s="553">
        <v>0</v>
      </c>
      <c r="AB45" s="553"/>
      <c r="AC45" s="111"/>
      <c r="AD45" s="111"/>
      <c r="AE45" s="111"/>
      <c r="AF45" s="111"/>
      <c r="AG45" s="111"/>
      <c r="AH45" s="111"/>
      <c r="AI45" s="111"/>
      <c r="AJ45" s="102"/>
      <c r="AK45" s="50"/>
      <c r="AP45" s="13"/>
    </row>
    <row r="46" spans="1:65" ht="15.75">
      <c r="A46" s="135"/>
      <c r="B46" s="388"/>
      <c r="C46" s="110" t="s">
        <v>1138</v>
      </c>
      <c r="D46" s="553"/>
      <c r="E46" s="553"/>
      <c r="F46" s="553"/>
      <c r="G46" s="553"/>
      <c r="H46" s="553"/>
      <c r="I46" s="553"/>
      <c r="J46" s="553"/>
      <c r="K46" s="553"/>
      <c r="L46" s="553"/>
      <c r="M46" s="553"/>
      <c r="N46" s="553"/>
      <c r="O46" s="553"/>
      <c r="P46" s="553">
        <v>-6950</v>
      </c>
      <c r="Q46" s="553"/>
      <c r="R46" s="553"/>
      <c r="S46" s="553"/>
      <c r="T46" s="553"/>
      <c r="U46" s="553"/>
      <c r="V46" s="553"/>
      <c r="W46" s="553"/>
      <c r="X46" s="553"/>
      <c r="Y46" s="553"/>
      <c r="Z46" s="553"/>
      <c r="AA46" s="553"/>
      <c r="AB46" s="553"/>
      <c r="AC46" s="111"/>
      <c r="AD46" s="111"/>
      <c r="AE46" s="111"/>
      <c r="AF46" s="111"/>
      <c r="AG46" s="111"/>
      <c r="AH46" s="111"/>
      <c r="AI46" s="111"/>
      <c r="AJ46" s="102"/>
      <c r="AK46" s="50"/>
      <c r="AP46" s="13"/>
    </row>
    <row r="47" spans="1:65" ht="15.75">
      <c r="A47" s="135" t="s">
        <v>260</v>
      </c>
      <c r="B47" s="388" t="s">
        <v>787</v>
      </c>
      <c r="C47" s="110" t="s">
        <v>1139</v>
      </c>
      <c r="D47" s="553"/>
      <c r="E47" s="553"/>
      <c r="F47" s="553"/>
      <c r="G47" s="553"/>
      <c r="H47" s="553"/>
      <c r="I47" s="553"/>
      <c r="J47" s="553"/>
      <c r="K47" s="553"/>
      <c r="L47" s="553"/>
      <c r="M47" s="553"/>
      <c r="N47" s="553"/>
      <c r="O47" s="553"/>
      <c r="P47" s="553"/>
      <c r="Q47" s="553"/>
      <c r="R47" s="553"/>
      <c r="S47" s="553"/>
      <c r="T47" s="553">
        <v>59017</v>
      </c>
      <c r="U47" s="553"/>
      <c r="V47" s="553">
        <v>592564</v>
      </c>
      <c r="W47" s="553">
        <v>401479</v>
      </c>
      <c r="X47" s="553"/>
      <c r="Y47" s="553"/>
      <c r="Z47" s="553"/>
      <c r="AA47" s="553"/>
      <c r="AB47" s="553"/>
      <c r="AC47" s="111"/>
      <c r="AD47" s="111"/>
      <c r="AE47" s="111"/>
      <c r="AF47" s="111"/>
      <c r="AG47" s="111"/>
      <c r="AH47" s="111"/>
      <c r="AI47" s="111"/>
      <c r="AJ47" s="102"/>
      <c r="AK47" s="50"/>
      <c r="AP47" s="13"/>
      <c r="BM47" s="258" t="str">
        <f>CountryCode &amp; ".T2.OA3.S1313.MNAC." &amp; RefVintage</f>
        <v>HU.T2.OA3.S1313.MNAC.S.2025</v>
      </c>
    </row>
    <row r="48" spans="1:65" ht="16.5" thickBot="1">
      <c r="A48" s="265"/>
      <c r="B48" s="126"/>
      <c r="C48" s="138"/>
      <c r="D48" s="107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3"/>
      <c r="AK48" s="50"/>
      <c r="AP48" s="13"/>
    </row>
    <row r="49" spans="1:283" ht="17.25" thickTop="1" thickBot="1">
      <c r="A49" s="265" t="s">
        <v>261</v>
      </c>
      <c r="B49" s="388" t="s">
        <v>790</v>
      </c>
      <c r="C49" s="287" t="s">
        <v>559</v>
      </c>
      <c r="D49" s="502">
        <v>7797</v>
      </c>
      <c r="E49" s="502">
        <v>26976</v>
      </c>
      <c r="F49" s="502">
        <v>-1808</v>
      </c>
      <c r="G49" s="502">
        <v>-31033</v>
      </c>
      <c r="H49" s="502">
        <v>252</v>
      </c>
      <c r="I49" s="502">
        <v>-35845</v>
      </c>
      <c r="J49" s="502">
        <v>17530</v>
      </c>
      <c r="K49" s="502">
        <v>-149560</v>
      </c>
      <c r="L49" s="502">
        <v>-29272</v>
      </c>
      <c r="M49" s="502">
        <v>-58927</v>
      </c>
      <c r="N49" s="502">
        <v>-120609.61538461538</v>
      </c>
      <c r="O49" s="502">
        <v>-191665</v>
      </c>
      <c r="P49" s="502">
        <v>-28761</v>
      </c>
      <c r="Q49" s="502">
        <v>18346</v>
      </c>
      <c r="R49" s="502">
        <v>-103345</v>
      </c>
      <c r="S49" s="502">
        <v>-231019</v>
      </c>
      <c r="T49" s="502">
        <v>169981</v>
      </c>
      <c r="U49" s="496">
        <v>139700</v>
      </c>
      <c r="V49" s="496">
        <v>751396</v>
      </c>
      <c r="W49" s="496">
        <v>441853.82300000038</v>
      </c>
      <c r="X49" s="496">
        <v>57546.035500000056</v>
      </c>
      <c r="Y49" s="496">
        <v>103176.97255859978</v>
      </c>
      <c r="Z49" s="496">
        <v>20538.152894999715</v>
      </c>
      <c r="AA49" s="496">
        <v>29947</v>
      </c>
      <c r="AB49" s="496">
        <v>-42989.258167000138</v>
      </c>
      <c r="AC49" s="496">
        <v>51203.03004517658</v>
      </c>
      <c r="AD49" s="496"/>
      <c r="AE49" s="496"/>
      <c r="AF49" s="496"/>
      <c r="AG49" s="496"/>
      <c r="AH49" s="496"/>
      <c r="AI49" s="496"/>
      <c r="AJ49" s="4"/>
      <c r="AK49" s="49"/>
      <c r="AP49" s="13"/>
      <c r="BM49" s="258" t="str">
        <f>CountryCode &amp; ".T2.B9.S1313.MNAC." &amp; RefVintage</f>
        <v>HU.T2.B9.S1313.MNAC.S.2025</v>
      </c>
    </row>
    <row r="50" spans="1:283" ht="16.5" thickTop="1">
      <c r="A50" s="219"/>
      <c r="B50" s="206"/>
      <c r="C50" s="288" t="s">
        <v>470</v>
      </c>
      <c r="D50" s="34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311"/>
      <c r="V50" s="311"/>
      <c r="W50" s="311"/>
      <c r="X50" s="311"/>
      <c r="Y50" s="311"/>
      <c r="Z50" s="311"/>
      <c r="AA50" s="311"/>
      <c r="AB50" s="311"/>
      <c r="AC50" s="311"/>
      <c r="AD50" s="311"/>
      <c r="AE50" s="311"/>
      <c r="AF50" s="311"/>
      <c r="AG50" s="311"/>
      <c r="AH50" s="311"/>
      <c r="AI50" s="311"/>
      <c r="AJ50" s="26"/>
      <c r="AK50" s="50"/>
      <c r="AL50" s="13"/>
    </row>
    <row r="51" spans="1:283" ht="9" customHeight="1">
      <c r="A51" s="219"/>
      <c r="B51" s="206"/>
      <c r="C51" s="145"/>
      <c r="D51" s="5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311"/>
      <c r="V51" s="311"/>
      <c r="W51" s="311"/>
      <c r="X51" s="311"/>
      <c r="Y51" s="311"/>
      <c r="Z51" s="311"/>
      <c r="AA51" s="311"/>
      <c r="AB51" s="311"/>
      <c r="AC51" s="311"/>
      <c r="AD51" s="311"/>
      <c r="AE51" s="311"/>
      <c r="AF51" s="311"/>
      <c r="AG51" s="311"/>
      <c r="AH51" s="311"/>
      <c r="AI51" s="311"/>
      <c r="AJ51" s="26"/>
      <c r="AK51" s="50"/>
      <c r="AL51" s="13"/>
    </row>
    <row r="52" spans="1:283" s="23" customFormat="1" ht="15.75">
      <c r="A52" s="219"/>
      <c r="B52" s="220"/>
      <c r="C52" s="289" t="s">
        <v>87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311"/>
      <c r="V52" s="311"/>
      <c r="W52" s="311"/>
      <c r="X52" s="311"/>
      <c r="Y52" s="311"/>
      <c r="Z52" s="311"/>
      <c r="AA52" s="311"/>
      <c r="AB52" s="311"/>
      <c r="AC52" s="311"/>
      <c r="AD52" s="311"/>
      <c r="AE52" s="311"/>
      <c r="AF52" s="311"/>
      <c r="AG52" s="311"/>
      <c r="AH52" s="311"/>
      <c r="AI52" s="311"/>
      <c r="AJ52" s="27"/>
      <c r="AK52" s="50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89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  <c r="IE52" s="27"/>
      <c r="IF52" s="27"/>
      <c r="IG52" s="27"/>
      <c r="IH52" s="27"/>
      <c r="II52" s="27"/>
      <c r="IJ52" s="27"/>
      <c r="IK52" s="27"/>
      <c r="IL52" s="27"/>
      <c r="IM52" s="27"/>
      <c r="IN52" s="27"/>
      <c r="IO52" s="27"/>
      <c r="IP52" s="27"/>
      <c r="IQ52" s="27"/>
      <c r="IR52" s="27"/>
      <c r="IS52" s="27"/>
      <c r="IT52" s="27"/>
      <c r="IU52" s="27"/>
      <c r="IV52" s="27"/>
      <c r="IW52" s="27"/>
      <c r="IX52" s="27"/>
      <c r="IY52" s="27"/>
      <c r="IZ52" s="27"/>
      <c r="JA52" s="27"/>
      <c r="JB52" s="27"/>
      <c r="JC52" s="27"/>
      <c r="JD52" s="27"/>
      <c r="JE52" s="27"/>
      <c r="JF52" s="27"/>
      <c r="JG52" s="27"/>
      <c r="JH52" s="27"/>
      <c r="JI52" s="27"/>
      <c r="JJ52" s="27"/>
      <c r="JK52" s="27"/>
      <c r="JL52" s="27"/>
      <c r="JM52" s="27"/>
      <c r="JN52" s="27"/>
      <c r="JO52" s="27"/>
      <c r="JP52" s="27"/>
      <c r="JQ52" s="27"/>
      <c r="JR52" s="27"/>
      <c r="JS52" s="27"/>
      <c r="JT52" s="27"/>
      <c r="JU52" s="27"/>
      <c r="JV52" s="27"/>
      <c r="JW52" s="27"/>
    </row>
    <row r="53" spans="1:283" ht="15.75">
      <c r="A53" s="219"/>
      <c r="B53" s="206"/>
      <c r="C53" s="199" t="s">
        <v>90</v>
      </c>
      <c r="D53" s="175"/>
      <c r="E53" s="311"/>
      <c r="F53" s="311"/>
      <c r="G53" s="311"/>
      <c r="H53" s="311"/>
      <c r="I53" s="311"/>
      <c r="J53" s="311"/>
      <c r="K53" s="311"/>
      <c r="L53" s="311"/>
      <c r="M53" s="311"/>
      <c r="N53" s="311"/>
      <c r="O53" s="311"/>
      <c r="P53" s="311"/>
      <c r="Q53" s="311"/>
      <c r="R53" s="311"/>
      <c r="S53" s="311"/>
      <c r="T53" s="311"/>
      <c r="U53" s="311"/>
      <c r="V53" s="311"/>
      <c r="W53" s="311"/>
      <c r="X53" s="311"/>
      <c r="Y53" s="311"/>
      <c r="Z53" s="311"/>
      <c r="AA53" s="311"/>
      <c r="AB53" s="311"/>
      <c r="AC53" s="311"/>
      <c r="AD53" s="311"/>
      <c r="AE53" s="311"/>
      <c r="AF53" s="311"/>
      <c r="AG53" s="311"/>
      <c r="AH53" s="311"/>
      <c r="AI53" s="311"/>
      <c r="AJ53" s="26"/>
      <c r="AK53" s="50"/>
      <c r="AL53" s="13"/>
    </row>
    <row r="54" spans="1:283" ht="12" customHeight="1" thickBot="1">
      <c r="A54" s="302"/>
      <c r="B54" s="303"/>
      <c r="C54" s="142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317"/>
      <c r="V54" s="317"/>
      <c r="W54" s="317"/>
      <c r="X54" s="317"/>
      <c r="Y54" s="317"/>
      <c r="Z54" s="317"/>
      <c r="AA54" s="317"/>
      <c r="AB54" s="317"/>
      <c r="AC54" s="317"/>
      <c r="AD54" s="317"/>
      <c r="AE54" s="317"/>
      <c r="AF54" s="317"/>
      <c r="AG54" s="317"/>
      <c r="AH54" s="317"/>
      <c r="AI54" s="317"/>
      <c r="AJ54" s="51"/>
      <c r="AK54" s="52"/>
      <c r="AM54" s="13"/>
    </row>
    <row r="55" spans="1:283" ht="16.5" thickTop="1">
      <c r="A55" s="26"/>
      <c r="B55" s="30"/>
      <c r="AM55" s="13"/>
    </row>
    <row r="56" spans="1:283">
      <c r="A56" s="26"/>
    </row>
    <row r="57" spans="1:283" ht="60.6" customHeight="1">
      <c r="A57" s="26"/>
      <c r="C57" s="298" t="s">
        <v>119</v>
      </c>
      <c r="D57" s="549" t="str">
        <f t="shared" ref="D57:AI57" si="5">IF(OR(COUNTA(D8:D8,D11:D16,D20:D20,D24:D24,D26:D26,D31:D31,D37:D38,D42:D42,D49:D49)=15,NOT(ISNUMBER(D5))),"OK","NOT fully completed, pls.fill with L, M or 0")</f>
        <v>OK</v>
      </c>
      <c r="E57" s="549" t="str">
        <f t="shared" si="5"/>
        <v>OK</v>
      </c>
      <c r="F57" s="549" t="str">
        <f t="shared" si="5"/>
        <v>OK</v>
      </c>
      <c r="G57" s="549" t="str">
        <f t="shared" si="5"/>
        <v>OK</v>
      </c>
      <c r="H57" s="549" t="str">
        <f t="shared" si="5"/>
        <v>OK</v>
      </c>
      <c r="I57" s="549" t="str">
        <f t="shared" si="5"/>
        <v>OK</v>
      </c>
      <c r="J57" s="549" t="str">
        <f t="shared" si="5"/>
        <v>OK</v>
      </c>
      <c r="K57" s="549" t="str">
        <f t="shared" si="5"/>
        <v>OK</v>
      </c>
      <c r="L57" s="549" t="str">
        <f t="shared" si="5"/>
        <v>OK</v>
      </c>
      <c r="M57" s="549" t="str">
        <f t="shared" si="5"/>
        <v>OK</v>
      </c>
      <c r="N57" s="549" t="str">
        <f t="shared" si="5"/>
        <v>OK</v>
      </c>
      <c r="O57" s="549" t="str">
        <f t="shared" si="5"/>
        <v>OK</v>
      </c>
      <c r="P57" s="549" t="str">
        <f t="shared" si="5"/>
        <v>OK</v>
      </c>
      <c r="Q57" s="549" t="str">
        <f t="shared" si="5"/>
        <v>OK</v>
      </c>
      <c r="R57" s="549" t="str">
        <f t="shared" si="5"/>
        <v>OK</v>
      </c>
      <c r="S57" s="549" t="str">
        <f t="shared" si="5"/>
        <v>OK</v>
      </c>
      <c r="T57" s="549" t="str">
        <f t="shared" si="5"/>
        <v>OK</v>
      </c>
      <c r="U57" s="549" t="str">
        <f t="shared" si="5"/>
        <v>OK</v>
      </c>
      <c r="V57" s="549" t="str">
        <f t="shared" si="5"/>
        <v>OK</v>
      </c>
      <c r="W57" s="549" t="str">
        <f t="shared" si="5"/>
        <v>OK</v>
      </c>
      <c r="X57" s="549" t="str">
        <f t="shared" si="5"/>
        <v>OK</v>
      </c>
      <c r="Y57" s="549" t="str">
        <f t="shared" si="5"/>
        <v>OK</v>
      </c>
      <c r="Z57" s="549" t="str">
        <f t="shared" si="5"/>
        <v>OK</v>
      </c>
      <c r="AA57" s="549" t="str">
        <f t="shared" si="5"/>
        <v>OK</v>
      </c>
      <c r="AB57" s="549" t="str">
        <f t="shared" si="5"/>
        <v>OK</v>
      </c>
      <c r="AC57" s="549" t="str">
        <f t="shared" si="5"/>
        <v>OK</v>
      </c>
      <c r="AD57" s="549" t="str">
        <f t="shared" si="5"/>
        <v>OK</v>
      </c>
      <c r="AE57" s="549" t="str">
        <f t="shared" si="5"/>
        <v>OK</v>
      </c>
      <c r="AF57" s="549" t="str">
        <f t="shared" si="5"/>
        <v>OK</v>
      </c>
      <c r="AG57" s="549" t="str">
        <f t="shared" si="5"/>
        <v>OK</v>
      </c>
      <c r="AH57" s="549" t="str">
        <f t="shared" si="5"/>
        <v>OK</v>
      </c>
      <c r="AI57" s="549" t="str">
        <f t="shared" si="5"/>
        <v>OK</v>
      </c>
      <c r="AJ57" s="291"/>
      <c r="AK57" s="171"/>
    </row>
    <row r="58" spans="1:283">
      <c r="A58" s="26"/>
      <c r="C58" s="172" t="s">
        <v>120</v>
      </c>
      <c r="D58" s="242">
        <v>1995</v>
      </c>
      <c r="E58" s="242">
        <f>D58+1</f>
        <v>1996</v>
      </c>
      <c r="F58" s="242">
        <f t="shared" ref="F58:AI58" si="6">E58+1</f>
        <v>1997</v>
      </c>
      <c r="G58" s="242">
        <f t="shared" si="6"/>
        <v>1998</v>
      </c>
      <c r="H58" s="242">
        <f t="shared" si="6"/>
        <v>1999</v>
      </c>
      <c r="I58" s="242">
        <f t="shared" si="6"/>
        <v>2000</v>
      </c>
      <c r="J58" s="242">
        <f t="shared" si="6"/>
        <v>2001</v>
      </c>
      <c r="K58" s="242">
        <f t="shared" si="6"/>
        <v>2002</v>
      </c>
      <c r="L58" s="242">
        <f t="shared" si="6"/>
        <v>2003</v>
      </c>
      <c r="M58" s="242">
        <f t="shared" si="6"/>
        <v>2004</v>
      </c>
      <c r="N58" s="242">
        <f t="shared" si="6"/>
        <v>2005</v>
      </c>
      <c r="O58" s="242">
        <f t="shared" si="6"/>
        <v>2006</v>
      </c>
      <c r="P58" s="242">
        <f t="shared" si="6"/>
        <v>2007</v>
      </c>
      <c r="Q58" s="242">
        <f t="shared" si="6"/>
        <v>2008</v>
      </c>
      <c r="R58" s="242">
        <f t="shared" si="6"/>
        <v>2009</v>
      </c>
      <c r="S58" s="242">
        <f t="shared" si="6"/>
        <v>2010</v>
      </c>
      <c r="T58" s="242">
        <f t="shared" si="6"/>
        <v>2011</v>
      </c>
      <c r="U58" s="242">
        <f t="shared" si="6"/>
        <v>2012</v>
      </c>
      <c r="V58" s="242">
        <f t="shared" si="6"/>
        <v>2013</v>
      </c>
      <c r="W58" s="242">
        <f t="shared" si="6"/>
        <v>2014</v>
      </c>
      <c r="X58" s="242">
        <f t="shared" si="6"/>
        <v>2015</v>
      </c>
      <c r="Y58" s="242">
        <f t="shared" si="6"/>
        <v>2016</v>
      </c>
      <c r="Z58" s="242">
        <f t="shared" si="6"/>
        <v>2017</v>
      </c>
      <c r="AA58" s="242">
        <f t="shared" si="6"/>
        <v>2018</v>
      </c>
      <c r="AB58" s="242">
        <f t="shared" si="6"/>
        <v>2019</v>
      </c>
      <c r="AC58" s="242">
        <f t="shared" si="6"/>
        <v>2020</v>
      </c>
      <c r="AD58" s="242">
        <f t="shared" si="6"/>
        <v>2021</v>
      </c>
      <c r="AE58" s="242">
        <f t="shared" si="6"/>
        <v>2022</v>
      </c>
      <c r="AF58" s="242">
        <f t="shared" si="6"/>
        <v>2023</v>
      </c>
      <c r="AG58" s="242">
        <f t="shared" si="6"/>
        <v>2024</v>
      </c>
      <c r="AH58" s="242">
        <f t="shared" si="6"/>
        <v>2025</v>
      </c>
      <c r="AI58" s="242">
        <f t="shared" si="6"/>
        <v>2026</v>
      </c>
      <c r="AJ58" s="173"/>
      <c r="AK58" s="174"/>
    </row>
    <row r="59" spans="1:283" ht="32.65" customHeight="1">
      <c r="A59" s="26"/>
      <c r="C59" s="292" t="s">
        <v>545</v>
      </c>
      <c r="D59" s="293">
        <f t="shared" ref="D59:AI59" si="7">IF(AND(D49="0",D8="0",D11="0",D20="0",D24="0",D26="0",D31="0",D37="0",D38="0",D42="0"),0,IF(AND(D49="L",D8="L",D11="L",D20="L",D24="L",D26="L",D31="L",D37="L",D38="L",D42="L"),"NC",IF(D49="M",0,D49)-IF(D8="M",0,D8)-IF(D11="M",0,D11)-IF(D20="M",0,D20)-IF(D24="M",0,D24)-IF(D26="M",0,D26)-IF(D31="M",0,D31)-IF(D37="M",0,D37)-IF(D38="M",0,D38)-IF(D42="M",0,D42)))</f>
        <v>0</v>
      </c>
      <c r="E59" s="293">
        <f t="shared" si="7"/>
        <v>0</v>
      </c>
      <c r="F59" s="293">
        <f t="shared" si="7"/>
        <v>0</v>
      </c>
      <c r="G59" s="293">
        <f t="shared" si="7"/>
        <v>0</v>
      </c>
      <c r="H59" s="293">
        <f t="shared" si="7"/>
        <v>0</v>
      </c>
      <c r="I59" s="293">
        <f t="shared" si="7"/>
        <v>0</v>
      </c>
      <c r="J59" s="293">
        <f t="shared" si="7"/>
        <v>0</v>
      </c>
      <c r="K59" s="293">
        <f t="shared" si="7"/>
        <v>0</v>
      </c>
      <c r="L59" s="293">
        <f t="shared" si="7"/>
        <v>0</v>
      </c>
      <c r="M59" s="293">
        <f t="shared" si="7"/>
        <v>0</v>
      </c>
      <c r="N59" s="293">
        <f t="shared" si="7"/>
        <v>0</v>
      </c>
      <c r="O59" s="293">
        <f t="shared" si="7"/>
        <v>0</v>
      </c>
      <c r="P59" s="293">
        <f t="shared" si="7"/>
        <v>0</v>
      </c>
      <c r="Q59" s="293">
        <f t="shared" si="7"/>
        <v>0</v>
      </c>
      <c r="R59" s="293">
        <f t="shared" si="7"/>
        <v>0</v>
      </c>
      <c r="S59" s="293">
        <f t="shared" si="7"/>
        <v>0</v>
      </c>
      <c r="T59" s="293">
        <f t="shared" si="7"/>
        <v>0</v>
      </c>
      <c r="U59" s="293">
        <f t="shared" si="7"/>
        <v>0</v>
      </c>
      <c r="V59" s="293">
        <f t="shared" si="7"/>
        <v>0</v>
      </c>
      <c r="W59" s="293">
        <f t="shared" si="7"/>
        <v>5.8207660913467407E-11</v>
      </c>
      <c r="X59" s="293">
        <f t="shared" si="7"/>
        <v>0</v>
      </c>
      <c r="Y59" s="293">
        <f t="shared" si="7"/>
        <v>0</v>
      </c>
      <c r="Z59" s="293">
        <f t="shared" si="7"/>
        <v>0</v>
      </c>
      <c r="AA59" s="293">
        <f t="shared" si="7"/>
        <v>0</v>
      </c>
      <c r="AB59" s="293">
        <f t="shared" si="7"/>
        <v>1.8189894035458565E-12</v>
      </c>
      <c r="AC59" s="293">
        <f t="shared" si="7"/>
        <v>3.637978807091713E-12</v>
      </c>
      <c r="AD59" s="293">
        <f t="shared" si="7"/>
        <v>0</v>
      </c>
      <c r="AE59" s="293">
        <f t="shared" si="7"/>
        <v>0</v>
      </c>
      <c r="AF59" s="293">
        <f t="shared" si="7"/>
        <v>0</v>
      </c>
      <c r="AG59" s="293">
        <f t="shared" si="7"/>
        <v>0</v>
      </c>
      <c r="AH59" s="293">
        <f t="shared" si="7"/>
        <v>0</v>
      </c>
      <c r="AI59" s="293">
        <f t="shared" si="7"/>
        <v>0</v>
      </c>
      <c r="AJ59" s="173"/>
      <c r="AK59" s="174"/>
    </row>
    <row r="60" spans="1:283" ht="15.75">
      <c r="A60" s="26"/>
      <c r="C60" s="292" t="s">
        <v>147</v>
      </c>
      <c r="D60" s="293">
        <f t="shared" ref="D60:AI60" si="8">IF(AND(D11="0",D12="0",D13="0",D14="0"),0,IF(AND(D11="L",D12="L",D13="L",D14="L"),"NC",IF(D11="M",0,D11)-IF(D12="M",0,D12)-IF(D13="M",0,D13)-IF(D14="M",0,D14)))</f>
        <v>0</v>
      </c>
      <c r="E60" s="293">
        <f t="shared" si="8"/>
        <v>0</v>
      </c>
      <c r="F60" s="293">
        <f t="shared" si="8"/>
        <v>0</v>
      </c>
      <c r="G60" s="293">
        <f t="shared" si="8"/>
        <v>0</v>
      </c>
      <c r="H60" s="293">
        <f t="shared" si="8"/>
        <v>0</v>
      </c>
      <c r="I60" s="293">
        <f t="shared" si="8"/>
        <v>0</v>
      </c>
      <c r="J60" s="293">
        <f t="shared" si="8"/>
        <v>0</v>
      </c>
      <c r="K60" s="293">
        <f t="shared" si="8"/>
        <v>0</v>
      </c>
      <c r="L60" s="293">
        <f t="shared" si="8"/>
        <v>0</v>
      </c>
      <c r="M60" s="293">
        <f t="shared" si="8"/>
        <v>0</v>
      </c>
      <c r="N60" s="293">
        <f t="shared" si="8"/>
        <v>0</v>
      </c>
      <c r="O60" s="293">
        <f t="shared" si="8"/>
        <v>0</v>
      </c>
      <c r="P60" s="293">
        <f t="shared" si="8"/>
        <v>0</v>
      </c>
      <c r="Q60" s="293">
        <f t="shared" si="8"/>
        <v>0</v>
      </c>
      <c r="R60" s="293">
        <f t="shared" si="8"/>
        <v>0</v>
      </c>
      <c r="S60" s="293">
        <f t="shared" si="8"/>
        <v>0</v>
      </c>
      <c r="T60" s="293">
        <f t="shared" si="8"/>
        <v>0</v>
      </c>
      <c r="U60" s="293">
        <f t="shared" si="8"/>
        <v>0</v>
      </c>
      <c r="V60" s="293">
        <f t="shared" si="8"/>
        <v>0</v>
      </c>
      <c r="W60" s="293">
        <f t="shared" si="8"/>
        <v>0</v>
      </c>
      <c r="X60" s="293">
        <f t="shared" si="8"/>
        <v>0</v>
      </c>
      <c r="Y60" s="293">
        <f t="shared" si="8"/>
        <v>1.1368683772161603E-13</v>
      </c>
      <c r="Z60" s="293">
        <f t="shared" si="8"/>
        <v>2.2737367544323206E-13</v>
      </c>
      <c r="AA60" s="293">
        <f t="shared" si="8"/>
        <v>0</v>
      </c>
      <c r="AB60" s="293">
        <f t="shared" si="8"/>
        <v>0</v>
      </c>
      <c r="AC60" s="293">
        <f t="shared" si="8"/>
        <v>0</v>
      </c>
      <c r="AD60" s="293">
        <f t="shared" si="8"/>
        <v>0</v>
      </c>
      <c r="AE60" s="293">
        <f t="shared" si="8"/>
        <v>0</v>
      </c>
      <c r="AF60" s="293">
        <f t="shared" si="8"/>
        <v>0</v>
      </c>
      <c r="AG60" s="293">
        <f t="shared" si="8"/>
        <v>0</v>
      </c>
      <c r="AH60" s="293">
        <f t="shared" si="8"/>
        <v>0</v>
      </c>
      <c r="AI60" s="293">
        <f t="shared" si="8"/>
        <v>0</v>
      </c>
      <c r="AJ60" s="173"/>
      <c r="AK60" s="174"/>
    </row>
    <row r="61" spans="1:283" ht="15.75">
      <c r="A61" s="26"/>
      <c r="C61" s="292" t="s">
        <v>148</v>
      </c>
      <c r="D61" s="293">
        <f>IF(AND(D42="0",D43="0",D44="0",D47="0",D48="0"),0,IF(AND(D42="L",D43="L",D44="L",D47="L",D48="L"),"NC",D42-SUM(D43:D48)))</f>
        <v>0</v>
      </c>
      <c r="E61" s="293">
        <f t="shared" ref="E61:S61" si="9">IF(AND(E42="0",E43="0",E44="0",E47="0",E48="0"),0,IF(AND(E42="L",E43="L",E44="L",E47="L",E48="L"),"NC",E42-SUM(E43:E48)))</f>
        <v>0</v>
      </c>
      <c r="F61" s="293">
        <f t="shared" si="9"/>
        <v>0</v>
      </c>
      <c r="G61" s="293">
        <f t="shared" si="9"/>
        <v>0</v>
      </c>
      <c r="H61" s="293">
        <f t="shared" si="9"/>
        <v>0</v>
      </c>
      <c r="I61" s="293">
        <f t="shared" si="9"/>
        <v>0</v>
      </c>
      <c r="J61" s="293">
        <f t="shared" si="9"/>
        <v>0</v>
      </c>
      <c r="K61" s="293">
        <f t="shared" si="9"/>
        <v>0</v>
      </c>
      <c r="L61" s="293">
        <f t="shared" si="9"/>
        <v>0</v>
      </c>
      <c r="M61" s="293">
        <f t="shared" si="9"/>
        <v>0</v>
      </c>
      <c r="N61" s="293">
        <f t="shared" si="9"/>
        <v>0</v>
      </c>
      <c r="O61" s="293">
        <f t="shared" si="9"/>
        <v>0</v>
      </c>
      <c r="P61" s="293">
        <f t="shared" si="9"/>
        <v>0</v>
      </c>
      <c r="Q61" s="293">
        <f t="shared" si="9"/>
        <v>0</v>
      </c>
      <c r="R61" s="293">
        <f t="shared" si="9"/>
        <v>0</v>
      </c>
      <c r="S61" s="293">
        <f t="shared" si="9"/>
        <v>0</v>
      </c>
      <c r="T61" s="293">
        <f t="shared" ref="T61:AI61" si="10">IF(AND(T42="0",T43="0",T44="0",T47="0",T48="0"),0,IF(AND(T42="L",T43="L",T44="L",T47="L",T48="L"),"NC",T42-SUM(T43:T48)))</f>
        <v>0</v>
      </c>
      <c r="U61" s="293">
        <f t="shared" si="10"/>
        <v>0</v>
      </c>
      <c r="V61" s="293">
        <f t="shared" si="10"/>
        <v>0</v>
      </c>
      <c r="W61" s="293">
        <f t="shared" si="10"/>
        <v>0</v>
      </c>
      <c r="X61" s="293">
        <f t="shared" si="10"/>
        <v>0</v>
      </c>
      <c r="Y61" s="293">
        <f t="shared" si="10"/>
        <v>0</v>
      </c>
      <c r="Z61" s="293">
        <f t="shared" si="10"/>
        <v>0</v>
      </c>
      <c r="AA61" s="293">
        <f t="shared" si="10"/>
        <v>0</v>
      </c>
      <c r="AB61" s="293">
        <f t="shared" si="10"/>
        <v>0</v>
      </c>
      <c r="AC61" s="293">
        <f t="shared" si="10"/>
        <v>0</v>
      </c>
      <c r="AD61" s="293">
        <f t="shared" si="10"/>
        <v>0</v>
      </c>
      <c r="AE61" s="293">
        <f t="shared" si="10"/>
        <v>0</v>
      </c>
      <c r="AF61" s="293">
        <f t="shared" si="10"/>
        <v>0</v>
      </c>
      <c r="AG61" s="293">
        <f t="shared" si="10"/>
        <v>0</v>
      </c>
      <c r="AH61" s="293">
        <f t="shared" si="10"/>
        <v>0</v>
      </c>
      <c r="AI61" s="293">
        <f t="shared" si="10"/>
        <v>0</v>
      </c>
      <c r="AJ61" s="173"/>
      <c r="AK61" s="174"/>
    </row>
    <row r="62" spans="1:283" ht="15.75">
      <c r="A62" s="26"/>
      <c r="C62" s="294" t="s">
        <v>126</v>
      </c>
      <c r="D62" s="176"/>
      <c r="E62" s="176"/>
      <c r="F62" s="176"/>
      <c r="G62" s="176"/>
      <c r="H62" s="176"/>
      <c r="I62" s="176"/>
      <c r="J62" s="176"/>
      <c r="K62" s="176"/>
      <c r="L62" s="176"/>
      <c r="M62" s="176"/>
      <c r="N62" s="176"/>
      <c r="O62" s="176"/>
      <c r="P62" s="176"/>
      <c r="Q62" s="176"/>
      <c r="R62" s="176"/>
      <c r="S62" s="176"/>
      <c r="T62" s="176"/>
      <c r="U62" s="176"/>
      <c r="V62" s="176"/>
      <c r="W62" s="176"/>
      <c r="X62" s="176"/>
      <c r="Y62" s="176"/>
      <c r="Z62" s="176"/>
      <c r="AA62" s="176"/>
      <c r="AB62" s="176"/>
      <c r="AC62" s="176"/>
      <c r="AD62" s="176"/>
      <c r="AE62" s="176"/>
      <c r="AF62" s="176"/>
      <c r="AG62" s="176"/>
      <c r="AH62" s="176"/>
      <c r="AI62" s="176"/>
      <c r="AJ62" s="173"/>
      <c r="AK62" s="174"/>
    </row>
    <row r="63" spans="1:283" ht="15.75">
      <c r="A63" s="24"/>
      <c r="C63" s="295" t="s">
        <v>149</v>
      </c>
      <c r="D63" s="179">
        <f>IF(AND('Table 1'!E13="0",'Table 2C'!D49="0"),0,IF(AND('Table 1'!E13="L",'Table 2C'!D49="L"),"NC",IF('Table 1'!E13="M",0,'Table 1'!E13)-IF('Table 2C'!D49="M",0,'Table 2C'!D49)))</f>
        <v>0</v>
      </c>
      <c r="E63" s="179">
        <f>IF(AND('Table 1'!F13="0",'Table 2C'!E49="0"),0,IF(AND('Table 1'!F13="L",'Table 2C'!E49="L"),"NC",IF('Table 1'!F13="M",0,'Table 1'!F13)-IF('Table 2C'!E49="M",0,'Table 2C'!E49)))</f>
        <v>0</v>
      </c>
      <c r="F63" s="179">
        <f>IF(AND('Table 1'!G13="0",'Table 2C'!F49="0"),0,IF(AND('Table 1'!G13="L",'Table 2C'!F49="L"),"NC",IF('Table 1'!G13="M",0,'Table 1'!G13)-IF('Table 2C'!F49="M",0,'Table 2C'!F49)))</f>
        <v>0</v>
      </c>
      <c r="G63" s="179">
        <f>IF(AND('Table 1'!H13="0",'Table 2C'!G49="0"),0,IF(AND('Table 1'!H13="L",'Table 2C'!G49="L"),"NC",IF('Table 1'!H13="M",0,'Table 1'!H13)-IF('Table 2C'!G49="M",0,'Table 2C'!G49)))</f>
        <v>0</v>
      </c>
      <c r="H63" s="179">
        <f>IF(AND('Table 1'!I13="0",'Table 2C'!H49="0"),0,IF(AND('Table 1'!I13="L",'Table 2C'!H49="L"),"NC",IF('Table 1'!I13="M",0,'Table 1'!I13)-IF('Table 2C'!H49="M",0,'Table 2C'!H49)))</f>
        <v>0</v>
      </c>
      <c r="I63" s="179">
        <f>IF(AND('Table 1'!J13="0",'Table 2C'!I49="0"),0,IF(AND('Table 1'!J13="L",'Table 2C'!I49="L"),"NC",IF('Table 1'!J13="M",0,'Table 1'!J13)-IF('Table 2C'!I49="M",0,'Table 2C'!I49)))</f>
        <v>0</v>
      </c>
      <c r="J63" s="179">
        <f>IF(AND('Table 1'!K13="0",'Table 2C'!J49="0"),0,IF(AND('Table 1'!K13="L",'Table 2C'!J49="L"),"NC",IF('Table 1'!K13="M",0,'Table 1'!K13)-IF('Table 2C'!J49="M",0,'Table 2C'!J49)))</f>
        <v>0</v>
      </c>
      <c r="K63" s="179">
        <f>IF(AND('Table 1'!L13="0",'Table 2C'!K49="0"),0,IF(AND('Table 1'!L13="L",'Table 2C'!K49="L"),"NC",IF('Table 1'!L13="M",0,'Table 1'!L13)-IF('Table 2C'!K49="M",0,'Table 2C'!K49)))</f>
        <v>0</v>
      </c>
      <c r="L63" s="179">
        <f>IF(AND('Table 1'!M13="0",'Table 2C'!L49="0"),0,IF(AND('Table 1'!M13="L",'Table 2C'!L49="L"),"NC",IF('Table 1'!M13="M",0,'Table 1'!M13)-IF('Table 2C'!L49="M",0,'Table 2C'!L49)))</f>
        <v>0</v>
      </c>
      <c r="M63" s="179">
        <f>IF(AND('Table 1'!N13="0",'Table 2C'!M49="0"),0,IF(AND('Table 1'!N13="L",'Table 2C'!M49="L"),"NC",IF('Table 1'!N13="M",0,'Table 1'!N13)-IF('Table 2C'!M49="M",0,'Table 2C'!M49)))</f>
        <v>0</v>
      </c>
      <c r="N63" s="179">
        <f>IF(AND('Table 1'!O13="0",'Table 2C'!N49="0"),0,IF(AND('Table 1'!O13="L",'Table 2C'!N49="L"),"NC",IF('Table 1'!O13="M",0,'Table 1'!O13)-IF('Table 2C'!N49="M",0,'Table 2C'!N49)))</f>
        <v>0</v>
      </c>
      <c r="O63" s="179">
        <f>IF(AND('Table 1'!P13="0",'Table 2C'!O49="0"),0,IF(AND('Table 1'!P13="L",'Table 2C'!O49="L"),"NC",IF('Table 1'!P13="M",0,'Table 1'!P13)-IF('Table 2C'!O49="M",0,'Table 2C'!O49)))</f>
        <v>0</v>
      </c>
      <c r="P63" s="179">
        <f>IF(AND('Table 1'!Q13="0",'Table 2C'!P49="0"),0,IF(AND('Table 1'!Q13="L",'Table 2C'!P49="L"),"NC",IF('Table 1'!Q13="M",0,'Table 1'!Q13)-IF('Table 2C'!P49="M",0,'Table 2C'!P49)))</f>
        <v>0</v>
      </c>
      <c r="Q63" s="179">
        <f>IF(AND('Table 1'!R13="0",'Table 2C'!Q49="0"),0,IF(AND('Table 1'!R13="L",'Table 2C'!Q49="L"),"NC",IF('Table 1'!R13="M",0,'Table 1'!R13)-IF('Table 2C'!Q49="M",0,'Table 2C'!Q49)))</f>
        <v>0</v>
      </c>
      <c r="R63" s="179">
        <f>IF(AND('Table 1'!S13="0",'Table 2C'!R49="0"),0,IF(AND('Table 1'!S13="L",'Table 2C'!R49="L"),"NC",IF('Table 1'!S13="M",0,'Table 1'!S13)-IF('Table 2C'!R49="M",0,'Table 2C'!R49)))</f>
        <v>0</v>
      </c>
      <c r="S63" s="179">
        <f>IF(AND('Table 1'!T13="0",'Table 2C'!S49="0"),0,IF(AND('Table 1'!T13="L",'Table 2C'!S49="L"),"NC",IF('Table 1'!T13="M",0,'Table 1'!T13)-IF('Table 2C'!S49="M",0,'Table 2C'!S49)))</f>
        <v>0</v>
      </c>
      <c r="T63" s="179">
        <f>IF(AND('Table 1'!U13="0",'Table 2C'!T49="0"),0,IF(AND('Table 1'!U13="L",'Table 2C'!T49="L"),"NC",IF('Table 1'!U13="M",0,'Table 1'!U13)-IF('Table 2C'!T49="M",0,'Table 2C'!T49)))</f>
        <v>0</v>
      </c>
      <c r="U63" s="179">
        <f>IF(AND('Table 1'!V12="0",'Table 2B'!U43="0"),0,IF(AND('Table 1'!V12="L",'Table 2B'!U43="L"),"NC",IF('Table 1'!V12="M",0,'Table 1'!V12)-IF('Table 2B'!U43="M",0,'Table 2B'!U43)))</f>
        <v>0</v>
      </c>
      <c r="V63" s="179">
        <f>IF(AND('Table 1'!W12="0",'Table 2B'!V43="0"),0,IF(AND('Table 1'!W12="L",'Table 2B'!V43="L"),"NC",IF('Table 1'!W12="M",0,'Table 1'!W12)-IF('Table 2B'!V43="M",0,'Table 2B'!V43)))</f>
        <v>0</v>
      </c>
      <c r="W63" s="179">
        <f>IF(AND('Table 1'!X12="0",'Table 2B'!W43="0"),0,IF(AND('Table 1'!X12="L",'Table 2B'!W43="L"),"NC",IF('Table 1'!X12="M",0,'Table 1'!X12)-IF('Table 2B'!W43="M",0,'Table 2B'!W43)))</f>
        <v>0</v>
      </c>
      <c r="X63" s="179">
        <f>IF(AND('Table 1'!Y12="0",'Table 2B'!X43="0"),0,IF(AND('Table 1'!Y12="L",'Table 2B'!X43="L"),"NC",IF('Table 1'!Y12="M",0,'Table 1'!Y12)-IF('Table 2B'!X43="M",0,'Table 2B'!X43)))</f>
        <v>0</v>
      </c>
      <c r="Y63" s="179">
        <f>IF(AND('Table 1'!Z12="0",'Table 2B'!Y43="0"),0,IF(AND('Table 1'!Z12="L",'Table 2B'!Y43="L"),"NC",IF('Table 1'!Z12="M",0,'Table 1'!Z12)-IF('Table 2B'!Y43="M",0,'Table 2B'!Y43)))</f>
        <v>0</v>
      </c>
      <c r="Z63" s="179">
        <f>IF(AND('Table 1'!AA12="0",'Table 2B'!Z43="0"),0,IF(AND('Table 1'!AA12="L",'Table 2B'!Z43="L"),"NC",IF('Table 1'!AA12="M",0,'Table 1'!AA12)-IF('Table 2B'!Z43="M",0,'Table 2B'!Z43)))</f>
        <v>0</v>
      </c>
      <c r="AA63" s="179">
        <f>IF(AND('Table 1'!AB12="0",'Table 2B'!AA43="0"),0,IF(AND('Table 1'!AB12="L",'Table 2B'!AA43="L"),"NC",IF('Table 1'!AB12="M",0,'Table 1'!AB12)-IF('Table 2B'!AA43="M",0,'Table 2B'!AA43)))</f>
        <v>0</v>
      </c>
      <c r="AB63" s="179">
        <f>IF(AND('Table 1'!AC12="0",'Table 2B'!AB43="0"),0,IF(AND('Table 1'!AC12="L",'Table 2B'!AB43="L"),"NC",IF('Table 1'!AC12="M",0,'Table 1'!AC12)-IF('Table 2B'!AB43="M",0,'Table 2B'!AB43)))</f>
        <v>0</v>
      </c>
      <c r="AC63" s="179">
        <f>IF(AND('Table 1'!AD12="0",'Table 2B'!AC43="0"),0,IF(AND('Table 1'!AD12="L",'Table 2B'!AC43="L"),"NC",IF('Table 1'!AD12="M",0,'Table 1'!AD12)-IF('Table 2B'!AC43="M",0,'Table 2B'!AC43)))</f>
        <v>0</v>
      </c>
      <c r="AD63" s="179">
        <f>IF(AND('Table 1'!AE12="0",'Table 2B'!AD43="0"),0,IF(AND('Table 1'!AE12="L",'Table 2B'!AD43="L"),"NC",IF('Table 1'!AE12="M",0,'Table 1'!AE12)-IF('Table 2B'!AD43="M",0,'Table 2B'!AD43)))</f>
        <v>0</v>
      </c>
      <c r="AE63" s="179">
        <f>IF(AND('Table 1'!AF12="0",'Table 2B'!AE43="0"),0,IF(AND('Table 1'!AF12="L",'Table 2B'!AE43="L"),"NC",IF('Table 1'!AF12="M",0,'Table 1'!AF12)-IF('Table 2B'!AE43="M",0,'Table 2B'!AE43)))</f>
        <v>0</v>
      </c>
      <c r="AF63" s="179">
        <f>IF(AND('Table 1'!AG12="0",'Table 2B'!AF43="0"),0,IF(AND('Table 1'!AG12="L",'Table 2B'!AF43="L"),"NC",IF('Table 1'!AG12="M",0,'Table 1'!AG12)-IF('Table 2B'!AF43="M",0,'Table 2B'!AF43)))</f>
        <v>0</v>
      </c>
      <c r="AG63" s="179">
        <f>IF(AND('Table 1'!AH12="0",'Table 2B'!AG43="0"),0,IF(AND('Table 1'!AH12="L",'Table 2B'!AG43="L"),"NC",IF('Table 1'!AH12="M",0,'Table 1'!AH12)-IF('Table 2B'!AG43="M",0,'Table 2B'!AG43)))</f>
        <v>0</v>
      </c>
      <c r="AH63" s="179">
        <f>IF(AND('Table 1'!AI12="0",'Table 2B'!AH43="0"),0,IF(AND('Table 1'!AI12="L",'Table 2B'!AH43="L"),"NC",IF('Table 1'!AI12="M",0,'Table 1'!AI12)-IF('Table 2B'!AH43="M",0,'Table 2B'!AH43)))</f>
        <v>0</v>
      </c>
      <c r="AI63" s="179">
        <f>IF(AND('Table 1'!AJ12="0",'Table 2B'!AI43="0"),0,IF(AND('Table 1'!AJ12="L",'Table 2B'!AI43="L"),"NC",IF('Table 1'!AJ12="M",0,'Table 1'!AJ12)-IF('Table 2B'!AI43="M",0,'Table 2B'!AI43)))</f>
        <v>0</v>
      </c>
      <c r="AJ63" s="296"/>
      <c r="AK63" s="297"/>
    </row>
    <row r="64" spans="1:283">
      <c r="A64" s="24"/>
    </row>
    <row r="65" spans="1:1">
      <c r="A65" s="24"/>
    </row>
    <row r="66" spans="1:1">
      <c r="A66" s="24"/>
    </row>
    <row r="67" spans="1:1">
      <c r="A67" s="26"/>
    </row>
    <row r="68" spans="1:1">
      <c r="A68" s="26"/>
    </row>
  </sheetData>
  <sheetProtection algorithmName="SHA-512" hashValue="JMQ82HdcX3++6aNwlLe9GG2ru7cgA9hCBO6eepioA22TsMnqOq8rN9Gyzgwm2cgSFRl/iCt3rwSMK4U2dFoMpQ==" saltValue="myup844muzK1qNkiSM9ZnA==" spinCount="100000" sheet="1" objects="1" formatColumns="0" formatRows="0" insertRows="0" insertHyperlinks="0" deleteRows="0"/>
  <mergeCells count="1">
    <mergeCell ref="D4:AA4"/>
  </mergeCells>
  <phoneticPr fontId="35" type="noConversion"/>
  <conditionalFormatting sqref="D8:AI8">
    <cfRule type="cellIs" dxfId="46" priority="36" operator="equal">
      <formula>""</formula>
    </cfRule>
  </conditionalFormatting>
  <conditionalFormatting sqref="D11:AI16">
    <cfRule type="cellIs" dxfId="45" priority="60" operator="equal">
      <formula>""</formula>
    </cfRule>
  </conditionalFormatting>
  <conditionalFormatting sqref="D20:AI20">
    <cfRule type="cellIs" dxfId="44" priority="57" operator="equal">
      <formula>""</formula>
    </cfRule>
  </conditionalFormatting>
  <conditionalFormatting sqref="D24:AI24">
    <cfRule type="cellIs" dxfId="43" priority="54" operator="equal">
      <formula>""</formula>
    </cfRule>
  </conditionalFormatting>
  <conditionalFormatting sqref="D26:AI26">
    <cfRule type="cellIs" dxfId="42" priority="51" operator="equal">
      <formula>""</formula>
    </cfRule>
  </conditionalFormatting>
  <conditionalFormatting sqref="D31:AI31">
    <cfRule type="cellIs" dxfId="41" priority="28" operator="equal">
      <formula>""</formula>
    </cfRule>
  </conditionalFormatting>
  <conditionalFormatting sqref="D37:AI38">
    <cfRule type="cellIs" dxfId="40" priority="15" operator="equal">
      <formula>""</formula>
    </cfRule>
  </conditionalFormatting>
  <conditionalFormatting sqref="D42:AI42">
    <cfRule type="cellIs" dxfId="39" priority="8" operator="equal">
      <formula>""</formula>
    </cfRule>
  </conditionalFormatting>
  <conditionalFormatting sqref="D49:AI49">
    <cfRule type="cellIs" dxfId="38" priority="2" operator="equal">
      <formula>""</formula>
    </cfRule>
  </conditionalFormatting>
  <conditionalFormatting sqref="D57:AI57">
    <cfRule type="containsText" dxfId="37" priority="34" operator="containsText" text="NOT">
      <formula>NOT(ISERROR(SEARCH("NOT",D57)))</formula>
    </cfRule>
  </conditionalFormatting>
  <conditionalFormatting sqref="U5:AI5 U8:AI8 AD9:AI9 U11:AI18 U20:AI22 U24:AI24">
    <cfRule type="expression" dxfId="36" priority="35">
      <formula>LEN(U$5)=0</formula>
    </cfRule>
  </conditionalFormatting>
  <conditionalFormatting sqref="U26:AI35">
    <cfRule type="expression" dxfId="35" priority="27">
      <formula>LEN(U$5)=0</formula>
    </cfRule>
  </conditionalFormatting>
  <conditionalFormatting sqref="U37:AI40">
    <cfRule type="expression" dxfId="34" priority="14">
      <formula>LEN(U$5)=0</formula>
    </cfRule>
  </conditionalFormatting>
  <conditionalFormatting sqref="U42:AI47">
    <cfRule type="expression" dxfId="33" priority="7">
      <formula>LEN(U$5)=0</formula>
    </cfRule>
  </conditionalFormatting>
  <conditionalFormatting sqref="U49:AI49">
    <cfRule type="expression" dxfId="32" priority="1">
      <formula>LEN(U$5)=0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500-000000000000}">
      <formula1>$AM$1:$AM$4</formula1>
    </dataValidation>
    <dataValidation type="list" allowBlank="1" showInputMessage="1" showErrorMessage="1" sqref="D1" xr:uid="{00000000-0002-0000-05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1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transitionEvaluation="1" codeName="Sheet8">
    <tabColor rgb="FF00FF00"/>
    <pageSetUpPr fitToPage="1"/>
  </sheetPr>
  <dimension ref="A1:BM64"/>
  <sheetViews>
    <sheetView showGridLines="0" defaultGridColor="0" colorId="22" zoomScaleNormal="100" zoomScaleSheetLayoutView="80" workbookViewId="0">
      <pane xSplit="3" topLeftCell="W1" activePane="topRight" state="frozen"/>
      <selection activeCell="AJ52" sqref="AJ52"/>
      <selection pane="topRight" activeCell="AC46" sqref="AC46"/>
    </sheetView>
  </sheetViews>
  <sheetFormatPr defaultColWidth="9.77734375" defaultRowHeight="15" outlineLevelCol="1"/>
  <cols>
    <col min="1" max="1" width="25.109375" style="20" hidden="1" customWidth="1"/>
    <col min="2" max="2" width="41.5546875" style="20" hidden="1" customWidth="1"/>
    <col min="3" max="3" width="68.109375" style="25" customWidth="1"/>
    <col min="4" max="4" width="11" style="10" customWidth="1"/>
    <col min="5" max="20" width="10.77734375" style="10" customWidth="1"/>
    <col min="21" max="29" width="12.77734375" style="10" customWidth="1"/>
    <col min="30" max="35" width="12.77734375" style="10" hidden="1" customWidth="1" outlineLevel="1"/>
    <col min="36" max="36" width="72.77734375" style="10" customWidth="1" collapsed="1"/>
    <col min="37" max="37" width="5.21875" style="10" customWidth="1"/>
    <col min="38" max="38" width="1" style="10" customWidth="1"/>
    <col min="39" max="39" width="0.5546875" style="10" customWidth="1"/>
    <col min="40" max="40" width="9.77734375" style="10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259"/>
      <c r="B1" s="259"/>
      <c r="C1" s="268" t="s">
        <v>574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20.65" customHeight="1" thickBot="1">
      <c r="A2" s="259"/>
      <c r="B2" s="259"/>
      <c r="C2" s="132"/>
      <c r="D2" s="3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L2" s="485"/>
      <c r="AM2" s="194" t="s">
        <v>453</v>
      </c>
      <c r="AN2" s="484">
        <f>IF($AN$1='Cover page'!$N$2,0,1)</f>
        <v>0</v>
      </c>
    </row>
    <row r="3" spans="1:65" ht="17.25" thickTop="1" thickBot="1">
      <c r="A3" s="261"/>
      <c r="B3" s="300"/>
      <c r="C3" s="134"/>
      <c r="D3" s="39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57"/>
      <c r="AK3" s="41"/>
      <c r="AL3" s="13"/>
      <c r="AM3" s="194" t="s">
        <v>454</v>
      </c>
      <c r="AN3" s="258"/>
    </row>
    <row r="4" spans="1:65" ht="16.5" thickBot="1">
      <c r="A4" s="209"/>
      <c r="B4" s="206"/>
      <c r="C4" s="199" t="str">
        <f>'Cover page'!E13</f>
        <v>Member State: Hungary</v>
      </c>
      <c r="D4" s="559" t="s">
        <v>2</v>
      </c>
      <c r="E4" s="560"/>
      <c r="F4" s="560"/>
      <c r="G4" s="560"/>
      <c r="H4" s="560"/>
      <c r="I4" s="560"/>
      <c r="J4" s="560"/>
      <c r="K4" s="560"/>
      <c r="L4" s="560"/>
      <c r="M4" s="560"/>
      <c r="N4" s="560"/>
      <c r="O4" s="560"/>
      <c r="P4" s="560"/>
      <c r="Q4" s="560"/>
      <c r="R4" s="560"/>
      <c r="S4" s="560"/>
      <c r="T4" s="560"/>
      <c r="U4" s="560"/>
      <c r="V4" s="560"/>
      <c r="W4" s="560"/>
      <c r="X4" s="560"/>
      <c r="Y4" s="560"/>
      <c r="Z4" s="560"/>
      <c r="AA4" s="560"/>
      <c r="AB4" s="560"/>
      <c r="AC4" s="560"/>
      <c r="AD4" s="560"/>
      <c r="AE4" s="560"/>
      <c r="AF4" s="560"/>
      <c r="AG4" s="560"/>
      <c r="AH4" s="560"/>
      <c r="AI4" s="561"/>
      <c r="AJ4" s="43"/>
      <c r="AK4" s="58"/>
      <c r="AM4" s="194" t="s">
        <v>455</v>
      </c>
      <c r="AN4" s="258"/>
      <c r="AP4" s="13"/>
    </row>
    <row r="5" spans="1:65" ht="15.75">
      <c r="A5" s="209" t="s">
        <v>123</v>
      </c>
      <c r="B5" s="301" t="s">
        <v>483</v>
      </c>
      <c r="C5" s="22" t="s">
        <v>68</v>
      </c>
      <c r="D5" s="274">
        <f>'Table 1'!E5</f>
        <v>1995</v>
      </c>
      <c r="E5" s="274">
        <f>IF(VLOOKUP('Cover page'!$F$15,'Cover page'!$BD$1:$BF$15,3,FALSE)&lt;D54+1,"",D54+1)</f>
        <v>1996</v>
      </c>
      <c r="F5" s="274">
        <f>IF(VLOOKUP('Cover page'!$F$15,'Cover page'!$BD$1:$BF$15,3,FALSE)&lt;E54+1,"",E54+1)</f>
        <v>1997</v>
      </c>
      <c r="G5" s="274">
        <f>IF(VLOOKUP('Cover page'!$F$15,'Cover page'!$BD$1:$BF$15,3,FALSE)&lt;F54+1,"",F54+1)</f>
        <v>1998</v>
      </c>
      <c r="H5" s="274">
        <f>IF(VLOOKUP('Cover page'!$F$15,'Cover page'!$BD$1:$BF$15,3,FALSE)&lt;G54+1,"",G54+1)</f>
        <v>1999</v>
      </c>
      <c r="I5" s="274">
        <f>IF(VLOOKUP('Cover page'!$F$15,'Cover page'!$BD$1:$BF$15,3,FALSE)&lt;H54+1,"",H54+1)</f>
        <v>2000</v>
      </c>
      <c r="J5" s="274">
        <f>IF(VLOOKUP('Cover page'!$F$15,'Cover page'!$BD$1:$BF$15,3,FALSE)&lt;I54+1,"",I54+1)</f>
        <v>2001</v>
      </c>
      <c r="K5" s="274">
        <f>IF(VLOOKUP('Cover page'!$F$15,'Cover page'!$BD$1:$BF$15,3,FALSE)&lt;J54+1,"",J54+1)</f>
        <v>2002</v>
      </c>
      <c r="L5" s="274">
        <f>IF(VLOOKUP('Cover page'!$F$15,'Cover page'!$BD$1:$BF$15,3,FALSE)&lt;K54+1,"",K54+1)</f>
        <v>2003</v>
      </c>
      <c r="M5" s="274">
        <f>IF(VLOOKUP('Cover page'!$F$15,'Cover page'!$BD$1:$BF$15,3,FALSE)&lt;L54+1,"",L54+1)</f>
        <v>2004</v>
      </c>
      <c r="N5" s="274">
        <f>IF(VLOOKUP('Cover page'!$F$15,'Cover page'!$BD$1:$BF$15,3,FALSE)&lt;M54+1,"",M54+1)</f>
        <v>2005</v>
      </c>
      <c r="O5" s="274">
        <f>IF(VLOOKUP('Cover page'!$F$15,'Cover page'!$BD$1:$BF$15,3,FALSE)&lt;N54+1,"",N54+1)</f>
        <v>2006</v>
      </c>
      <c r="P5" s="274">
        <f>IF(VLOOKUP('Cover page'!$F$15,'Cover page'!$BD$1:$BF$15,3,FALSE)&lt;O54+1,"",O54+1)</f>
        <v>2007</v>
      </c>
      <c r="Q5" s="274">
        <f>IF(VLOOKUP('Cover page'!$F$15,'Cover page'!$BD$1:$BF$15,3,FALSE)&lt;P54+1,"",P54+1)</f>
        <v>2008</v>
      </c>
      <c r="R5" s="274">
        <f>IF(VLOOKUP('Cover page'!$F$15,'Cover page'!$BD$1:$BF$15,3,FALSE)&lt;Q54+1,"",Q54+1)</f>
        <v>2009</v>
      </c>
      <c r="S5" s="274">
        <f>IF(VLOOKUP('Cover page'!$F$15,'Cover page'!$BD$1:$BF$15,3,FALSE)&lt;R54+1,"",R54+1)</f>
        <v>2010</v>
      </c>
      <c r="T5" s="274">
        <f>IF(VLOOKUP('Cover page'!$F$15,'Cover page'!$BD$1:$BF$15,3,FALSE)&lt;S54+1,"",S54+1)</f>
        <v>2011</v>
      </c>
      <c r="U5" s="274">
        <f>IF(VLOOKUP('Cover page'!$F$15,'Cover page'!$BD$1:$BF$15,3,FALSE)&lt;T54+1,"",T54+1)</f>
        <v>2012</v>
      </c>
      <c r="V5" s="274">
        <f>IF(VLOOKUP('Cover page'!$F$15,'Cover page'!$BD$1:$BF$15,3,FALSE)&lt;U54+1,"",U54+1)</f>
        <v>2013</v>
      </c>
      <c r="W5" s="274">
        <f>IF(VLOOKUP('Cover page'!$F$15,'Cover page'!$BD$1:$BF$15,3,FALSE)&lt;V54+1,"",V54+1)</f>
        <v>2014</v>
      </c>
      <c r="X5" s="274">
        <f>IF(VLOOKUP('Cover page'!$F$15,'Cover page'!$BD$1:$BF$15,3,FALSE)&lt;W54+1,"",W54+1)</f>
        <v>2015</v>
      </c>
      <c r="Y5" s="274">
        <f>IF(VLOOKUP('Cover page'!$F$15,'Cover page'!$BD$1:$BF$15,3,FALSE)&lt;X54+1,"",X54+1)</f>
        <v>2016</v>
      </c>
      <c r="Z5" s="274">
        <f>IF(VLOOKUP('Cover page'!$F$15,'Cover page'!$BD$1:$BF$15,3,FALSE)&lt;Y54+1,"",Y54+1)</f>
        <v>2017</v>
      </c>
      <c r="AA5" s="274">
        <f>IF(VLOOKUP('Cover page'!$F$15,'Cover page'!$BD$1:$BF$15,3,FALSE)&lt;Z54+1,"",Z54+1)</f>
        <v>2018</v>
      </c>
      <c r="AB5" s="274">
        <f>IF(VLOOKUP('Cover page'!$F$15,'Cover page'!$BD$1:$BF$15,3,FALSE)&lt;AA54+1,"",AA54+1)</f>
        <v>2019</v>
      </c>
      <c r="AC5" s="274">
        <f>IF(VLOOKUP('Cover page'!$F$15,'Cover page'!$BD$1:$BF$15,3,FALSE)&lt;AB54+1,"",AB54+1)</f>
        <v>2020</v>
      </c>
      <c r="AD5" s="274" t="str">
        <f>IF(VLOOKUP('Cover page'!$F$15,'Cover page'!$BD$1:$BF$15,3,FALSE)&lt;AC54+1,"",AC54+1)</f>
        <v/>
      </c>
      <c r="AE5" s="274" t="str">
        <f>IF(VLOOKUP('Cover page'!$F$15,'Cover page'!$BD$1:$BF$15,3,FALSE)&lt;AD54+1,"",AD54+1)</f>
        <v/>
      </c>
      <c r="AF5" s="274" t="str">
        <f>IF(VLOOKUP('Cover page'!$F$15,'Cover page'!$BD$1:$BF$15,3,FALSE)&lt;AE54+1,"",AE54+1)</f>
        <v/>
      </c>
      <c r="AG5" s="274" t="str">
        <f>IF(VLOOKUP('Cover page'!$F$15,'Cover page'!$BD$1:$BF$15,3,FALSE)&lt;AF54+1,"",AF54+1)</f>
        <v/>
      </c>
      <c r="AH5" s="274" t="str">
        <f>IF(VLOOKUP('Cover page'!$F$15,'Cover page'!$BD$1:$BF$15,3,FALSE)&lt;AG54+1,"",AG54+1)</f>
        <v/>
      </c>
      <c r="AI5" s="274" t="str">
        <f>IF(VLOOKUP('Cover page'!$F$15,'Cover page'!$BD$1:$BF$15,3,FALSE)&lt;AH54+1,"",AH54+1)</f>
        <v/>
      </c>
      <c r="AJ5" s="55"/>
      <c r="AK5" s="58"/>
      <c r="AP5" s="13"/>
    </row>
    <row r="6" spans="1:65" ht="15.75">
      <c r="A6" s="209"/>
      <c r="B6" s="263"/>
      <c r="C6" s="213" t="str">
        <f>'Cover page'!E14</f>
        <v>Date: 10/10/2025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53"/>
      <c r="V6" s="453"/>
      <c r="W6" s="453"/>
      <c r="X6" s="453"/>
      <c r="Y6" s="453"/>
      <c r="Z6" s="453"/>
      <c r="AA6" s="453"/>
      <c r="AB6" s="453"/>
      <c r="AC6" s="453"/>
      <c r="AD6" s="453"/>
      <c r="AE6" s="453"/>
      <c r="AF6" s="453"/>
      <c r="AG6" s="453"/>
      <c r="AH6" s="453"/>
      <c r="AI6" s="453"/>
      <c r="AJ6" s="55"/>
      <c r="AK6" s="58"/>
      <c r="AP6" s="13"/>
    </row>
    <row r="7" spans="1:65" ht="10.5" customHeight="1" thickBot="1">
      <c r="A7" s="209"/>
      <c r="B7" s="264"/>
      <c r="C7" s="144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75"/>
      <c r="V7" s="475"/>
      <c r="W7" s="475"/>
      <c r="X7" s="475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63"/>
      <c r="AK7" s="58"/>
      <c r="AP7" s="13"/>
    </row>
    <row r="8" spans="1:65" ht="17.25" thickTop="1" thickBot="1">
      <c r="A8" s="265" t="s">
        <v>262</v>
      </c>
      <c r="B8" s="388" t="s">
        <v>716</v>
      </c>
      <c r="C8" s="281" t="s">
        <v>51</v>
      </c>
      <c r="D8" s="498">
        <v>-41263</v>
      </c>
      <c r="E8" s="499">
        <v>-69663</v>
      </c>
      <c r="F8" s="499">
        <v>-50533</v>
      </c>
      <c r="G8" s="499">
        <v>-90775</v>
      </c>
      <c r="H8" s="499">
        <v>-46567</v>
      </c>
      <c r="I8" s="499">
        <v>-81396.79999999993</v>
      </c>
      <c r="J8" s="499">
        <v>-28811.099999999977</v>
      </c>
      <c r="K8" s="499">
        <v>-100857</v>
      </c>
      <c r="L8" s="499">
        <v>-348968</v>
      </c>
      <c r="M8" s="499">
        <v>-423903</v>
      </c>
      <c r="N8" s="499">
        <v>-468807</v>
      </c>
      <c r="O8" s="499">
        <v>-130793</v>
      </c>
      <c r="P8" s="499">
        <v>27614</v>
      </c>
      <c r="Q8" s="499">
        <v>-67494</v>
      </c>
      <c r="R8" s="499">
        <v>-156697</v>
      </c>
      <c r="S8" s="499">
        <v>-95386</v>
      </c>
      <c r="T8" s="499">
        <v>-83653</v>
      </c>
      <c r="U8" s="496">
        <v>-117563</v>
      </c>
      <c r="V8" s="496">
        <v>787</v>
      </c>
      <c r="W8" s="496">
        <v>7951.5</v>
      </c>
      <c r="X8" s="496">
        <v>-25522.900000000373</v>
      </c>
      <c r="Y8" s="496">
        <v>-76921.400000000373</v>
      </c>
      <c r="Z8" s="496">
        <v>-142890.20000000019</v>
      </c>
      <c r="AA8" s="496">
        <v>-83686</v>
      </c>
      <c r="AB8" s="496">
        <v>-234884</v>
      </c>
      <c r="AC8" s="496">
        <v>-642060</v>
      </c>
      <c r="AD8" s="496"/>
      <c r="AE8" s="496"/>
      <c r="AF8" s="496"/>
      <c r="AG8" s="496"/>
      <c r="AH8" s="496"/>
      <c r="AI8" s="496"/>
      <c r="AJ8" s="11"/>
      <c r="AK8" s="49"/>
      <c r="AP8" s="13"/>
      <c r="BM8" s="258" t="str">
        <f>CountryCode &amp; ".T2.WB.S1314.MNAC." &amp; RefVintage</f>
        <v>HU.T2.WB.S1314.MNAC.S.2025</v>
      </c>
    </row>
    <row r="9" spans="1:65" ht="16.5" thickTop="1">
      <c r="A9" s="265"/>
      <c r="B9" s="126"/>
      <c r="C9" s="282" t="s">
        <v>80</v>
      </c>
      <c r="D9" s="118" t="s">
        <v>452</v>
      </c>
      <c r="E9" s="118" t="s">
        <v>452</v>
      </c>
      <c r="F9" s="118" t="s">
        <v>452</v>
      </c>
      <c r="G9" s="118" t="s">
        <v>452</v>
      </c>
      <c r="H9" s="118" t="s">
        <v>452</v>
      </c>
      <c r="I9" s="118" t="s">
        <v>452</v>
      </c>
      <c r="J9" s="118" t="s">
        <v>452</v>
      </c>
      <c r="K9" s="118" t="s">
        <v>452</v>
      </c>
      <c r="L9" s="118" t="s">
        <v>452</v>
      </c>
      <c r="M9" s="118" t="s">
        <v>452</v>
      </c>
      <c r="N9" s="118" t="s">
        <v>452</v>
      </c>
      <c r="O9" s="118" t="s">
        <v>452</v>
      </c>
      <c r="P9" s="118" t="s">
        <v>452</v>
      </c>
      <c r="Q9" s="118" t="s">
        <v>452</v>
      </c>
      <c r="R9" s="118" t="s">
        <v>452</v>
      </c>
      <c r="S9" s="118" t="s">
        <v>452</v>
      </c>
      <c r="T9" s="118" t="s">
        <v>452</v>
      </c>
      <c r="U9" s="118" t="s">
        <v>452</v>
      </c>
      <c r="V9" s="118" t="s">
        <v>452</v>
      </c>
      <c r="W9" s="118" t="s">
        <v>452</v>
      </c>
      <c r="X9" s="118" t="s">
        <v>452</v>
      </c>
      <c r="Y9" s="118" t="s">
        <v>452</v>
      </c>
      <c r="Z9" s="118" t="s">
        <v>452</v>
      </c>
      <c r="AA9" s="118" t="s">
        <v>452</v>
      </c>
      <c r="AB9" s="118" t="s">
        <v>452</v>
      </c>
      <c r="AC9" s="118" t="s">
        <v>452</v>
      </c>
      <c r="AD9" s="118" t="s">
        <v>4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112"/>
      <c r="AK9" s="50"/>
      <c r="AP9" s="13"/>
    </row>
    <row r="10" spans="1:65" ht="11.25" customHeight="1">
      <c r="A10" s="265"/>
      <c r="B10" s="126"/>
      <c r="C10" s="136"/>
      <c r="D10" s="469">
        <f t="shared" ref="D10:P10" si="1">IFERROR(VLOOKUP(D9,StatusTable,2,FALSE), -1)</f>
        <v>10</v>
      </c>
      <c r="E10" s="470">
        <f t="shared" si="1"/>
        <v>10</v>
      </c>
      <c r="F10" s="470">
        <f t="shared" si="1"/>
        <v>10</v>
      </c>
      <c r="G10" s="470">
        <f t="shared" si="1"/>
        <v>10</v>
      </c>
      <c r="H10" s="470">
        <f t="shared" si="1"/>
        <v>10</v>
      </c>
      <c r="I10" s="470">
        <f t="shared" si="1"/>
        <v>10</v>
      </c>
      <c r="J10" s="470">
        <f t="shared" si="1"/>
        <v>10</v>
      </c>
      <c r="K10" s="470">
        <f t="shared" si="1"/>
        <v>10</v>
      </c>
      <c r="L10" s="470">
        <f t="shared" si="1"/>
        <v>10</v>
      </c>
      <c r="M10" s="470">
        <f t="shared" si="1"/>
        <v>10</v>
      </c>
      <c r="N10" s="470">
        <f t="shared" si="1"/>
        <v>10</v>
      </c>
      <c r="O10" s="470">
        <f t="shared" si="1"/>
        <v>10</v>
      </c>
      <c r="P10" s="470">
        <f t="shared" si="1"/>
        <v>10</v>
      </c>
      <c r="Q10" s="470">
        <f t="shared" ref="Q10" si="2">IFERROR(VLOOKUP(Q9,StatusTable,2,FALSE), -1)</f>
        <v>10</v>
      </c>
      <c r="R10" s="470">
        <f t="shared" ref="R10" si="3">IFERROR(VLOOKUP(R9,StatusTable,2,FALSE), -1)</f>
        <v>10</v>
      </c>
      <c r="S10" s="470">
        <f t="shared" ref="S10:AC10" si="4">IFERROR(VLOOKUP(S9,StatusTable,2,FALSE), -1)</f>
        <v>10</v>
      </c>
      <c r="T10" s="470">
        <f t="shared" si="4"/>
        <v>10</v>
      </c>
      <c r="U10" s="470">
        <f t="shared" si="4"/>
        <v>10</v>
      </c>
      <c r="V10" s="470">
        <f t="shared" si="4"/>
        <v>10</v>
      </c>
      <c r="W10" s="470">
        <f t="shared" si="4"/>
        <v>10</v>
      </c>
      <c r="X10" s="470">
        <f t="shared" si="4"/>
        <v>10</v>
      </c>
      <c r="Y10" s="470">
        <f t="shared" si="4"/>
        <v>10</v>
      </c>
      <c r="Z10" s="470">
        <f t="shared" si="4"/>
        <v>10</v>
      </c>
      <c r="AA10" s="470">
        <f t="shared" si="4"/>
        <v>10</v>
      </c>
      <c r="AB10" s="470">
        <f t="shared" si="4"/>
        <v>10</v>
      </c>
      <c r="AC10" s="470">
        <f t="shared" si="4"/>
        <v>10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".T2.WB_STATUS.S1314.MNAC." &amp; RefVintage</f>
        <v>HU.T2.WB_STATUS.S1314.MNAC.S.2025</v>
      </c>
    </row>
    <row r="11" spans="1:65" ht="15.75">
      <c r="A11" s="265" t="s">
        <v>263</v>
      </c>
      <c r="B11" s="388" t="s">
        <v>717</v>
      </c>
      <c r="C11" s="283" t="s">
        <v>91</v>
      </c>
      <c r="D11" s="501">
        <v>-624</v>
      </c>
      <c r="E11" s="501">
        <v>162</v>
      </c>
      <c r="F11" s="501">
        <v>-10259</v>
      </c>
      <c r="G11" s="501">
        <v>1726</v>
      </c>
      <c r="H11" s="501">
        <v>-63750</v>
      </c>
      <c r="I11" s="501">
        <v>-9639.2029999999995</v>
      </c>
      <c r="J11" s="501">
        <v>-308.90000000000009</v>
      </c>
      <c r="K11" s="501">
        <v>479</v>
      </c>
      <c r="L11" s="501">
        <v>758</v>
      </c>
      <c r="M11" s="501">
        <v>716</v>
      </c>
      <c r="N11" s="501">
        <v>1138</v>
      </c>
      <c r="O11" s="501">
        <v>977</v>
      </c>
      <c r="P11" s="501">
        <v>887</v>
      </c>
      <c r="Q11" s="501">
        <v>500</v>
      </c>
      <c r="R11" s="501">
        <v>35</v>
      </c>
      <c r="S11" s="501">
        <v>-655</v>
      </c>
      <c r="T11" s="501">
        <v>-6</v>
      </c>
      <c r="U11" s="497">
        <v>20</v>
      </c>
      <c r="V11" s="497">
        <v>-302</v>
      </c>
      <c r="W11" s="497">
        <v>-61</v>
      </c>
      <c r="X11" s="497">
        <v>-62.813000000000002</v>
      </c>
      <c r="Y11" s="497">
        <v>-44.267128999999997</v>
      </c>
      <c r="Z11" s="497">
        <v>-20.331517999999999</v>
      </c>
      <c r="AA11" s="497">
        <v>3</v>
      </c>
      <c r="AB11" s="497">
        <v>7</v>
      </c>
      <c r="AC11" s="497">
        <v>-2</v>
      </c>
      <c r="AD11" s="497"/>
      <c r="AE11" s="497"/>
      <c r="AF11" s="497"/>
      <c r="AG11" s="497"/>
      <c r="AH11" s="497"/>
      <c r="AI11" s="497"/>
      <c r="AJ11" s="100"/>
      <c r="AK11" s="50"/>
      <c r="AP11" s="13"/>
      <c r="BM11" s="258" t="str">
        <f>CountryCode &amp; ".T2.FT.S1314.MNAC." &amp; RefVintage</f>
        <v>HU.T2.FT.S1314.MNAC.S.2025</v>
      </c>
    </row>
    <row r="12" spans="1:65" ht="15.75">
      <c r="A12" s="265" t="s">
        <v>264</v>
      </c>
      <c r="B12" s="388" t="s">
        <v>718</v>
      </c>
      <c r="C12" s="284" t="s">
        <v>52</v>
      </c>
      <c r="D12" s="501">
        <v>265</v>
      </c>
      <c r="E12" s="501">
        <v>568</v>
      </c>
      <c r="F12" s="501">
        <v>-1131</v>
      </c>
      <c r="G12" s="501">
        <v>4437</v>
      </c>
      <c r="H12" s="501">
        <v>2942</v>
      </c>
      <c r="I12" s="501">
        <v>-9639.2029999999995</v>
      </c>
      <c r="J12" s="501">
        <v>-308.90000000000009</v>
      </c>
      <c r="K12" s="501">
        <v>479</v>
      </c>
      <c r="L12" s="501">
        <v>779</v>
      </c>
      <c r="M12" s="501">
        <v>740</v>
      </c>
      <c r="N12" s="501">
        <v>1145</v>
      </c>
      <c r="O12" s="501">
        <v>1148</v>
      </c>
      <c r="P12" s="501">
        <v>889</v>
      </c>
      <c r="Q12" s="501">
        <v>502</v>
      </c>
      <c r="R12" s="501">
        <v>40</v>
      </c>
      <c r="S12" s="501">
        <v>-653</v>
      </c>
      <c r="T12" s="501">
        <v>-5</v>
      </c>
      <c r="U12" s="497">
        <v>20</v>
      </c>
      <c r="V12" s="497">
        <v>-302</v>
      </c>
      <c r="W12" s="497">
        <v>-61</v>
      </c>
      <c r="X12" s="497">
        <v>-62.813000000000002</v>
      </c>
      <c r="Y12" s="497">
        <v>-47.114927999999999</v>
      </c>
      <c r="Z12" s="497">
        <v>-21.561416999999999</v>
      </c>
      <c r="AA12" s="497">
        <v>3</v>
      </c>
      <c r="AB12" s="497">
        <v>3</v>
      </c>
      <c r="AC12" s="497">
        <v>-2</v>
      </c>
      <c r="AD12" s="497"/>
      <c r="AE12" s="497"/>
      <c r="AF12" s="497"/>
      <c r="AG12" s="497"/>
      <c r="AH12" s="497"/>
      <c r="AI12" s="497"/>
      <c r="AJ12" s="100"/>
      <c r="AK12" s="50"/>
      <c r="AP12" s="13"/>
      <c r="BM12" s="258" t="str">
        <f>CountryCode &amp; ".T2.F4.S1314.MNAC." &amp; RefVintage</f>
        <v>HU.T2.F4.S1314.MNAC.S.2025</v>
      </c>
    </row>
    <row r="13" spans="1:65" ht="15.75">
      <c r="A13" s="265" t="s">
        <v>265</v>
      </c>
      <c r="B13" s="388" t="s">
        <v>719</v>
      </c>
      <c r="C13" s="285" t="s">
        <v>53</v>
      </c>
      <c r="D13" s="501">
        <v>410</v>
      </c>
      <c r="E13" s="501">
        <v>754</v>
      </c>
      <c r="F13" s="501">
        <v>-8200</v>
      </c>
      <c r="G13" s="501">
        <v>-2711</v>
      </c>
      <c r="H13" s="501">
        <v>-66692</v>
      </c>
      <c r="I13" s="501">
        <v>0</v>
      </c>
      <c r="J13" s="501">
        <v>0</v>
      </c>
      <c r="K13" s="501" t="s">
        <v>1052</v>
      </c>
      <c r="L13" s="501">
        <v>-21</v>
      </c>
      <c r="M13" s="501">
        <v>-24</v>
      </c>
      <c r="N13" s="501">
        <v>-7</v>
      </c>
      <c r="O13" s="501">
        <v>-171</v>
      </c>
      <c r="P13" s="501">
        <v>-2</v>
      </c>
      <c r="Q13" s="501">
        <v>-2</v>
      </c>
      <c r="R13" s="501">
        <v>-5</v>
      </c>
      <c r="S13" s="501">
        <v>-2</v>
      </c>
      <c r="T13" s="501">
        <v>-1</v>
      </c>
      <c r="U13" s="497">
        <v>0</v>
      </c>
      <c r="V13" s="497">
        <v>0</v>
      </c>
      <c r="W13" s="497">
        <v>0</v>
      </c>
      <c r="X13" s="497">
        <v>0</v>
      </c>
      <c r="Y13" s="497">
        <v>0</v>
      </c>
      <c r="Z13" s="497">
        <v>0</v>
      </c>
      <c r="AA13" s="497">
        <v>0</v>
      </c>
      <c r="AB13" s="497">
        <v>0</v>
      </c>
      <c r="AC13" s="497">
        <v>0</v>
      </c>
      <c r="AD13" s="497"/>
      <c r="AE13" s="497"/>
      <c r="AF13" s="497"/>
      <c r="AG13" s="497"/>
      <c r="AH13" s="497"/>
      <c r="AI13" s="497"/>
      <c r="AJ13" s="100"/>
      <c r="AK13" s="50"/>
      <c r="AP13" s="13"/>
      <c r="BM13" s="258" t="str">
        <f>CountryCode &amp; ".T2.F5.S1314.MNAC." &amp; RefVintage</f>
        <v>HU.T2.F5.S1314.MNAC.S.2025</v>
      </c>
    </row>
    <row r="14" spans="1:65" ht="15.75">
      <c r="A14" s="265" t="s">
        <v>266</v>
      </c>
      <c r="B14" s="388" t="s">
        <v>720</v>
      </c>
      <c r="C14" s="285" t="s">
        <v>34</v>
      </c>
      <c r="D14" s="501">
        <v>-1299</v>
      </c>
      <c r="E14" s="501">
        <v>-1160</v>
      </c>
      <c r="F14" s="501">
        <v>-928</v>
      </c>
      <c r="G14" s="501">
        <v>0</v>
      </c>
      <c r="H14" s="501">
        <v>0</v>
      </c>
      <c r="I14" s="501">
        <v>0</v>
      </c>
      <c r="J14" s="501">
        <v>0</v>
      </c>
      <c r="K14" s="501" t="s">
        <v>1052</v>
      </c>
      <c r="L14" s="501" t="s">
        <v>1052</v>
      </c>
      <c r="M14" s="501" t="s">
        <v>1052</v>
      </c>
      <c r="N14" s="501" t="s">
        <v>1052</v>
      </c>
      <c r="O14" s="501" t="s">
        <v>1052</v>
      </c>
      <c r="P14" s="501" t="s">
        <v>1052</v>
      </c>
      <c r="Q14" s="501" t="s">
        <v>1052</v>
      </c>
      <c r="R14" s="501" t="s">
        <v>1052</v>
      </c>
      <c r="S14" s="501" t="s">
        <v>1052</v>
      </c>
      <c r="T14" s="501" t="s">
        <v>1052</v>
      </c>
      <c r="U14" s="497" t="s">
        <v>1052</v>
      </c>
      <c r="V14" s="497" t="s">
        <v>1052</v>
      </c>
      <c r="W14" s="497" t="s">
        <v>1052</v>
      </c>
      <c r="X14" s="497" t="s">
        <v>1052</v>
      </c>
      <c r="Y14" s="497">
        <v>2.8477990000000002</v>
      </c>
      <c r="Z14" s="497">
        <v>1.2298990000000001</v>
      </c>
      <c r="AA14" s="497">
        <v>0</v>
      </c>
      <c r="AB14" s="497">
        <v>4</v>
      </c>
      <c r="AC14" s="497">
        <v>0</v>
      </c>
      <c r="AD14" s="497"/>
      <c r="AE14" s="497"/>
      <c r="AF14" s="497"/>
      <c r="AG14" s="497"/>
      <c r="AH14" s="497"/>
      <c r="AI14" s="497"/>
      <c r="AJ14" s="100"/>
      <c r="AK14" s="50"/>
      <c r="AP14" s="13"/>
      <c r="BM14" s="258" t="str">
        <f>CountryCode &amp; ".T2.OFT.S1314.MNAC." &amp; RefVintage</f>
        <v>HU.T2.OFT.S1314.MNAC.S.2025</v>
      </c>
    </row>
    <row r="15" spans="1:65" ht="16.5" thickBot="1">
      <c r="A15" s="265" t="s">
        <v>267</v>
      </c>
      <c r="B15" s="388" t="s">
        <v>721</v>
      </c>
      <c r="C15" s="286" t="s">
        <v>511</v>
      </c>
      <c r="D15" s="501" t="s">
        <v>1054</v>
      </c>
      <c r="E15" s="501" t="s">
        <v>1054</v>
      </c>
      <c r="F15" s="501" t="s">
        <v>1054</v>
      </c>
      <c r="G15" s="501" t="s">
        <v>1054</v>
      </c>
      <c r="H15" s="501" t="s">
        <v>1054</v>
      </c>
      <c r="I15" s="501" t="s">
        <v>1054</v>
      </c>
      <c r="J15" s="501" t="s">
        <v>1054</v>
      </c>
      <c r="K15" s="501" t="s">
        <v>1054</v>
      </c>
      <c r="L15" s="501" t="s">
        <v>1054</v>
      </c>
      <c r="M15" s="501" t="s">
        <v>1054</v>
      </c>
      <c r="N15" s="501" t="s">
        <v>1054</v>
      </c>
      <c r="O15" s="501" t="s">
        <v>1052</v>
      </c>
      <c r="P15" s="501" t="s">
        <v>1052</v>
      </c>
      <c r="Q15" s="501" t="s">
        <v>1052</v>
      </c>
      <c r="R15" s="501" t="s">
        <v>1052</v>
      </c>
      <c r="S15" s="501" t="s">
        <v>1052</v>
      </c>
      <c r="T15" s="501" t="s">
        <v>1052</v>
      </c>
      <c r="U15" s="497" t="s">
        <v>1052</v>
      </c>
      <c r="V15" s="497" t="s">
        <v>1052</v>
      </c>
      <c r="W15" s="497" t="s">
        <v>1052</v>
      </c>
      <c r="X15" s="497" t="s">
        <v>1052</v>
      </c>
      <c r="Y15" s="497" t="s">
        <v>1052</v>
      </c>
      <c r="Z15" s="497" t="s">
        <v>1052</v>
      </c>
      <c r="AA15" s="497" t="s">
        <v>1052</v>
      </c>
      <c r="AB15" s="497" t="s">
        <v>1052</v>
      </c>
      <c r="AC15" s="497" t="s">
        <v>1052</v>
      </c>
      <c r="AD15" s="497"/>
      <c r="AE15" s="497"/>
      <c r="AF15" s="497"/>
      <c r="AG15" s="497"/>
      <c r="AH15" s="497"/>
      <c r="AI15" s="497"/>
      <c r="AJ15" s="100"/>
      <c r="AK15" s="50"/>
      <c r="AP15" s="13"/>
      <c r="BM15" s="258" t="str">
        <f>CountryCode &amp; ".T2.OFTDL.S1314.MNAC." &amp; RefVintage</f>
        <v>HU.T2.OFTDL.S1314.MNAC.S.2025</v>
      </c>
    </row>
    <row r="16" spans="1:65" ht="16.5" thickBot="1">
      <c r="A16" s="266" t="s">
        <v>486</v>
      </c>
      <c r="B16" s="388" t="s">
        <v>722</v>
      </c>
      <c r="C16" s="192" t="s">
        <v>512</v>
      </c>
      <c r="D16" s="501" t="s">
        <v>1052</v>
      </c>
      <c r="E16" s="501" t="s">
        <v>1052</v>
      </c>
      <c r="F16" s="501" t="s">
        <v>1052</v>
      </c>
      <c r="G16" s="501" t="s">
        <v>1052</v>
      </c>
      <c r="H16" s="501" t="s">
        <v>1052</v>
      </c>
      <c r="I16" s="501" t="s">
        <v>1052</v>
      </c>
      <c r="J16" s="501" t="s">
        <v>1052</v>
      </c>
      <c r="K16" s="501" t="s">
        <v>1052</v>
      </c>
      <c r="L16" s="501" t="s">
        <v>1052</v>
      </c>
      <c r="M16" s="501" t="s">
        <v>1052</v>
      </c>
      <c r="N16" s="501" t="s">
        <v>1052</v>
      </c>
      <c r="O16" s="501" t="s">
        <v>1052</v>
      </c>
      <c r="P16" s="501" t="s">
        <v>1052</v>
      </c>
      <c r="Q16" s="501" t="s">
        <v>1052</v>
      </c>
      <c r="R16" s="501" t="s">
        <v>1052</v>
      </c>
      <c r="S16" s="501" t="s">
        <v>1052</v>
      </c>
      <c r="T16" s="501" t="s">
        <v>1052</v>
      </c>
      <c r="U16" s="497" t="s">
        <v>1052</v>
      </c>
      <c r="V16" s="497" t="s">
        <v>1052</v>
      </c>
      <c r="W16" s="497" t="s">
        <v>1052</v>
      </c>
      <c r="X16" s="497" t="s">
        <v>1052</v>
      </c>
      <c r="Y16" s="497" t="s">
        <v>1052</v>
      </c>
      <c r="Z16" s="497" t="s">
        <v>1052</v>
      </c>
      <c r="AA16" s="497" t="s">
        <v>1052</v>
      </c>
      <c r="AB16" s="497" t="s">
        <v>1052</v>
      </c>
      <c r="AC16" s="497" t="s">
        <v>1052</v>
      </c>
      <c r="AD16" s="497"/>
      <c r="AE16" s="497"/>
      <c r="AF16" s="497"/>
      <c r="AG16" s="497"/>
      <c r="AH16" s="497"/>
      <c r="AI16" s="497"/>
      <c r="AJ16" s="100"/>
      <c r="AK16" s="50"/>
      <c r="AP16" s="13"/>
      <c r="BM16" s="258" t="str">
        <f>CountryCode &amp; ".T2.F71K.S1314.MNAC." &amp; RefVintage</f>
        <v>HU.T2.F71K.S1314.MNAC.S.2025</v>
      </c>
    </row>
    <row r="17" spans="1:65" ht="15.75">
      <c r="A17" s="135" t="s">
        <v>268</v>
      </c>
      <c r="B17" s="388" t="s">
        <v>723</v>
      </c>
      <c r="C17" s="110" t="s">
        <v>513</v>
      </c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02"/>
      <c r="AK17" s="50"/>
      <c r="AP17" s="13"/>
      <c r="BM17" s="258" t="str">
        <f>CountryCode &amp; ".T2.OFT1.S1314.MNAC." &amp; RefVintage</f>
        <v>HU.T2.OFT1.S1314.MNAC.S.2025</v>
      </c>
    </row>
    <row r="18" spans="1:65" ht="15.75">
      <c r="A18" s="135" t="s">
        <v>269</v>
      </c>
      <c r="B18" s="388" t="s">
        <v>724</v>
      </c>
      <c r="C18" s="110" t="s">
        <v>514</v>
      </c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02"/>
      <c r="AK18" s="50"/>
      <c r="AP18" s="13"/>
      <c r="BM18" s="258" t="str">
        <f>CountryCode &amp; ".T2.OFT2.S1314.MNAC." &amp; RefVintage</f>
        <v>HU.T2.OFT2.S1314.MNAC.S.2025</v>
      </c>
    </row>
    <row r="19" spans="1:65" ht="15.75">
      <c r="A19" s="265"/>
      <c r="B19" s="126"/>
      <c r="C19" s="137"/>
      <c r="D19" s="113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00"/>
      <c r="AK19" s="50"/>
      <c r="AP19" s="13"/>
    </row>
    <row r="20" spans="1:65" ht="15.75">
      <c r="A20" s="265" t="s">
        <v>270</v>
      </c>
      <c r="B20" s="388" t="s">
        <v>737</v>
      </c>
      <c r="C20" s="283" t="s">
        <v>118</v>
      </c>
      <c r="D20" s="501" t="s">
        <v>1052</v>
      </c>
      <c r="E20" s="501" t="s">
        <v>1052</v>
      </c>
      <c r="F20" s="501" t="s">
        <v>1052</v>
      </c>
      <c r="G20" s="501" t="s">
        <v>1052</v>
      </c>
      <c r="H20" s="501" t="s">
        <v>1052</v>
      </c>
      <c r="I20" s="501" t="s">
        <v>1052</v>
      </c>
      <c r="J20" s="501" t="s">
        <v>1052</v>
      </c>
      <c r="K20" s="501" t="s">
        <v>1052</v>
      </c>
      <c r="L20" s="501" t="s">
        <v>1052</v>
      </c>
      <c r="M20" s="501" t="s">
        <v>1052</v>
      </c>
      <c r="N20" s="501" t="s">
        <v>1052</v>
      </c>
      <c r="O20" s="501" t="s">
        <v>1052</v>
      </c>
      <c r="P20" s="501" t="s">
        <v>1052</v>
      </c>
      <c r="Q20" s="501" t="s">
        <v>1052</v>
      </c>
      <c r="R20" s="501" t="s">
        <v>1052</v>
      </c>
      <c r="S20" s="501" t="s">
        <v>1052</v>
      </c>
      <c r="T20" s="501" t="s">
        <v>1052</v>
      </c>
      <c r="U20" s="497" t="s">
        <v>1052</v>
      </c>
      <c r="V20" s="497" t="s">
        <v>1052</v>
      </c>
      <c r="W20" s="497" t="s">
        <v>1052</v>
      </c>
      <c r="X20" s="497" t="s">
        <v>1052</v>
      </c>
      <c r="Y20" s="497" t="s">
        <v>1052</v>
      </c>
      <c r="Z20" s="497" t="s">
        <v>1052</v>
      </c>
      <c r="AA20" s="497" t="s">
        <v>1052</v>
      </c>
      <c r="AB20" s="497" t="s">
        <v>1052</v>
      </c>
      <c r="AC20" s="497" t="s">
        <v>1052</v>
      </c>
      <c r="AD20" s="497"/>
      <c r="AE20" s="497"/>
      <c r="AF20" s="497"/>
      <c r="AG20" s="497"/>
      <c r="AH20" s="497"/>
      <c r="AI20" s="497"/>
      <c r="AJ20" s="100"/>
      <c r="AK20" s="50"/>
      <c r="AP20" s="13"/>
      <c r="BM20" s="258" t="str">
        <f>CountryCode &amp; ".T2.ONFT.S1314.MNAC." &amp; RefVintage</f>
        <v>HU.T2.ONFT.S1314.MNAC.S.2025</v>
      </c>
    </row>
    <row r="21" spans="1:65" ht="15.75">
      <c r="A21" s="135" t="s">
        <v>271</v>
      </c>
      <c r="B21" s="388" t="s">
        <v>738</v>
      </c>
      <c r="C21" s="110" t="s">
        <v>69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02"/>
      <c r="AK21" s="50"/>
      <c r="AP21" s="13"/>
      <c r="BM21" s="258" t="str">
        <f>CountryCode &amp; ".T2.ONFT1.S1314.MNAC." &amp; RefVintage</f>
        <v>HU.T2.ONFT1.S1314.MNAC.S.2025</v>
      </c>
    </row>
    <row r="22" spans="1:65" ht="15.75">
      <c r="A22" s="135" t="s">
        <v>272</v>
      </c>
      <c r="B22" s="388" t="s">
        <v>739</v>
      </c>
      <c r="C22" s="110" t="s">
        <v>70</v>
      </c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02"/>
      <c r="AK22" s="50"/>
      <c r="AP22" s="13"/>
      <c r="BM22" s="258" t="str">
        <f>CountryCode &amp; ".T2.ONFT2.S1314.MNAC." &amp; RefVintage</f>
        <v>HU.T2.ONFT2.S1314.MNAC.S.2025</v>
      </c>
    </row>
    <row r="23" spans="1:65" ht="15.75">
      <c r="A23" s="265"/>
      <c r="B23" s="129"/>
      <c r="C23" s="138"/>
      <c r="D23" s="113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00"/>
      <c r="AK23" s="50"/>
      <c r="AP23" s="13"/>
    </row>
    <row r="24" spans="1:65" ht="15.75">
      <c r="A24" s="265" t="s">
        <v>273</v>
      </c>
      <c r="B24" s="388" t="s">
        <v>744</v>
      </c>
      <c r="C24" s="191" t="s">
        <v>469</v>
      </c>
      <c r="D24" s="501">
        <v>268</v>
      </c>
      <c r="E24" s="501">
        <v>0</v>
      </c>
      <c r="F24" s="501">
        <v>0</v>
      </c>
      <c r="G24" s="501">
        <v>0</v>
      </c>
      <c r="H24" s="501">
        <v>0</v>
      </c>
      <c r="I24" s="501">
        <v>0</v>
      </c>
      <c r="J24" s="501">
        <v>0</v>
      </c>
      <c r="K24" s="501">
        <v>0</v>
      </c>
      <c r="L24" s="501">
        <v>0</v>
      </c>
      <c r="M24" s="501">
        <v>0</v>
      </c>
      <c r="N24" s="501">
        <v>0</v>
      </c>
      <c r="O24" s="501">
        <v>0</v>
      </c>
      <c r="P24" s="501">
        <v>0</v>
      </c>
      <c r="Q24" s="501">
        <v>0</v>
      </c>
      <c r="R24" s="501">
        <v>0</v>
      </c>
      <c r="S24" s="501">
        <v>0</v>
      </c>
      <c r="T24" s="501">
        <v>0</v>
      </c>
      <c r="U24" s="497">
        <v>0</v>
      </c>
      <c r="V24" s="497">
        <v>0</v>
      </c>
      <c r="W24" s="497">
        <v>0</v>
      </c>
      <c r="X24" s="497">
        <v>0</v>
      </c>
      <c r="Y24" s="497">
        <v>0</v>
      </c>
      <c r="Z24" s="497">
        <v>0</v>
      </c>
      <c r="AA24" s="497">
        <v>0</v>
      </c>
      <c r="AB24" s="497">
        <v>0</v>
      </c>
      <c r="AC24" s="497">
        <v>0</v>
      </c>
      <c r="AD24" s="497"/>
      <c r="AE24" s="497"/>
      <c r="AF24" s="497"/>
      <c r="AG24" s="497"/>
      <c r="AH24" s="497"/>
      <c r="AI24" s="497"/>
      <c r="AJ24" s="100"/>
      <c r="AK24" s="50"/>
      <c r="AP24" s="13"/>
      <c r="BM24" s="258" t="str">
        <f>CountryCode &amp; ".T2.D41DIF.S1314.MNAC." &amp; RefVintage</f>
        <v>HU.T2.D41DIF.S1314.MNAC.S.2025</v>
      </c>
    </row>
    <row r="25" spans="1:65" ht="15.75">
      <c r="A25" s="265"/>
      <c r="B25" s="129"/>
      <c r="C25" s="138"/>
      <c r="D25" s="113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00"/>
      <c r="AK25" s="50"/>
      <c r="AP25" s="13"/>
    </row>
    <row r="26" spans="1:65" ht="15.75">
      <c r="A26" s="265" t="s">
        <v>546</v>
      </c>
      <c r="B26" s="388" t="s">
        <v>749</v>
      </c>
      <c r="C26" s="283" t="s">
        <v>47</v>
      </c>
      <c r="D26" s="501">
        <v>6503</v>
      </c>
      <c r="E26" s="501">
        <v>11354</v>
      </c>
      <c r="F26" s="501">
        <v>17989</v>
      </c>
      <c r="G26" s="501">
        <v>15246</v>
      </c>
      <c r="H26" s="501">
        <v>7361</v>
      </c>
      <c r="I26" s="501">
        <v>28140</v>
      </c>
      <c r="J26" s="501">
        <v>21217</v>
      </c>
      <c r="K26" s="501">
        <v>24572</v>
      </c>
      <c r="L26" s="501">
        <v>13979</v>
      </c>
      <c r="M26" s="501">
        <v>16801</v>
      </c>
      <c r="N26" s="501">
        <v>16731</v>
      </c>
      <c r="O26" s="501">
        <v>43347</v>
      </c>
      <c r="P26" s="501">
        <v>19078</v>
      </c>
      <c r="Q26" s="501">
        <v>-13607</v>
      </c>
      <c r="R26" s="501">
        <v>-18892</v>
      </c>
      <c r="S26" s="501">
        <v>964</v>
      </c>
      <c r="T26" s="501">
        <v>24314</v>
      </c>
      <c r="U26" s="497">
        <v>30028</v>
      </c>
      <c r="V26" s="497">
        <v>23568</v>
      </c>
      <c r="W26" s="497">
        <v>22368</v>
      </c>
      <c r="X26" s="497">
        <v>27745.148999999928</v>
      </c>
      <c r="Y26" s="497">
        <v>10977.843612000037</v>
      </c>
      <c r="Z26" s="497">
        <v>15601.016756999921</v>
      </c>
      <c r="AA26" s="497">
        <v>21604.450634000001</v>
      </c>
      <c r="AB26" s="497">
        <v>12987</v>
      </c>
      <c r="AC26" s="497">
        <v>-24616</v>
      </c>
      <c r="AD26" s="497"/>
      <c r="AE26" s="497"/>
      <c r="AF26" s="497"/>
      <c r="AG26" s="497"/>
      <c r="AH26" s="497"/>
      <c r="AI26" s="497"/>
      <c r="AJ26" s="100"/>
      <c r="AK26" s="50"/>
      <c r="AP26" s="13"/>
      <c r="BM26" s="258" t="str">
        <f>CountryCode &amp; ".T2.F8ASS.S1314.MNAC." &amp; RefVintage</f>
        <v>HU.T2.F8ASS.S1314.MNAC.S.2025</v>
      </c>
    </row>
    <row r="27" spans="1:65" ht="15.75">
      <c r="A27" s="135" t="s">
        <v>547</v>
      </c>
      <c r="B27" s="388" t="s">
        <v>750</v>
      </c>
      <c r="C27" s="110" t="s">
        <v>1140</v>
      </c>
      <c r="D27" s="111">
        <v>0</v>
      </c>
      <c r="E27" s="111">
        <v>0</v>
      </c>
      <c r="F27" s="111">
        <v>0</v>
      </c>
      <c r="G27" s="111">
        <v>0</v>
      </c>
      <c r="H27" s="111">
        <v>0</v>
      </c>
      <c r="I27" s="111">
        <v>0</v>
      </c>
      <c r="J27" s="111">
        <v>-1</v>
      </c>
      <c r="K27" s="111">
        <v>-13</v>
      </c>
      <c r="L27" s="111">
        <v>-1</v>
      </c>
      <c r="M27" s="111">
        <v>1</v>
      </c>
      <c r="N27" s="111">
        <v>-4</v>
      </c>
      <c r="O27" s="111">
        <v>-2</v>
      </c>
      <c r="P27" s="111">
        <v>7</v>
      </c>
      <c r="Q27" s="111">
        <v>-8</v>
      </c>
      <c r="R27" s="111">
        <v>-9</v>
      </c>
      <c r="S27" s="111">
        <v>5</v>
      </c>
      <c r="T27" s="111">
        <v>-36</v>
      </c>
      <c r="U27" s="111">
        <v>-17</v>
      </c>
      <c r="V27" s="111">
        <v>20</v>
      </c>
      <c r="W27" s="111">
        <v>-24</v>
      </c>
      <c r="X27" s="111">
        <v>50</v>
      </c>
      <c r="Y27" s="111">
        <v>0</v>
      </c>
      <c r="Z27" s="111">
        <v>0</v>
      </c>
      <c r="AA27" s="111">
        <v>0</v>
      </c>
      <c r="AB27" s="111">
        <v>0</v>
      </c>
      <c r="AC27" s="111">
        <v>0</v>
      </c>
      <c r="AD27" s="111"/>
      <c r="AE27" s="111"/>
      <c r="AF27" s="111"/>
      <c r="AG27" s="111"/>
      <c r="AH27" s="111"/>
      <c r="AI27" s="111"/>
      <c r="AJ27" s="102"/>
      <c r="AK27" s="50"/>
      <c r="AP27" s="13"/>
      <c r="BM27" s="258" t="str">
        <f>CountryCode &amp; ".T2.F8ASS1.S1314.MNAC." &amp; RefVintage</f>
        <v>HU.T2.F8ASS1.S1314.MNAC.S.2025</v>
      </c>
    </row>
    <row r="28" spans="1:65" ht="15.75">
      <c r="A28" s="135"/>
      <c r="B28" s="388"/>
      <c r="C28" s="110" t="s">
        <v>1141</v>
      </c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>
        <v>8262</v>
      </c>
      <c r="Q28" s="111">
        <v>-458</v>
      </c>
      <c r="R28" s="111">
        <v>2920</v>
      </c>
      <c r="S28" s="111">
        <v>-911</v>
      </c>
      <c r="T28" s="111">
        <v>6371</v>
      </c>
      <c r="U28" s="111">
        <v>-1595</v>
      </c>
      <c r="V28" s="111">
        <v>-579</v>
      </c>
      <c r="W28" s="111">
        <v>1691</v>
      </c>
      <c r="X28" s="111">
        <v>1803</v>
      </c>
      <c r="Y28" s="111">
        <v>-1631</v>
      </c>
      <c r="Z28" s="111">
        <v>3388</v>
      </c>
      <c r="AA28" s="111">
        <v>1620</v>
      </c>
      <c r="AB28" s="111">
        <v>-491</v>
      </c>
      <c r="AC28" s="111">
        <v>-1676</v>
      </c>
      <c r="AD28" s="111"/>
      <c r="AE28" s="111"/>
      <c r="AF28" s="111"/>
      <c r="AG28" s="111"/>
      <c r="AH28" s="111"/>
      <c r="AI28" s="111"/>
      <c r="AJ28" s="102"/>
      <c r="AK28" s="50"/>
      <c r="AP28" s="13"/>
    </row>
    <row r="29" spans="1:65" ht="15.75">
      <c r="A29" s="135"/>
      <c r="B29" s="388"/>
      <c r="C29" s="110" t="s">
        <v>1142</v>
      </c>
      <c r="D29" s="111">
        <v>6503</v>
      </c>
      <c r="E29" s="111">
        <v>11354</v>
      </c>
      <c r="F29" s="111">
        <v>17989</v>
      </c>
      <c r="G29" s="111">
        <v>15246</v>
      </c>
      <c r="H29" s="111">
        <v>7361</v>
      </c>
      <c r="I29" s="111">
        <v>28140</v>
      </c>
      <c r="J29" s="111">
        <v>21218</v>
      </c>
      <c r="K29" s="111">
        <v>24585</v>
      </c>
      <c r="L29" s="111">
        <v>13980</v>
      </c>
      <c r="M29" s="111">
        <v>16800</v>
      </c>
      <c r="N29" s="111">
        <v>16735</v>
      </c>
      <c r="O29" s="111">
        <v>43349</v>
      </c>
      <c r="P29" s="111">
        <v>10809</v>
      </c>
      <c r="Q29" s="111">
        <v>-7602</v>
      </c>
      <c r="R29" s="111">
        <v>-18857</v>
      </c>
      <c r="S29" s="111">
        <v>-62698</v>
      </c>
      <c r="T29" s="111">
        <v>19700</v>
      </c>
      <c r="U29" s="111">
        <v>34005</v>
      </c>
      <c r="V29" s="111">
        <v>7555</v>
      </c>
      <c r="W29" s="111">
        <v>13567</v>
      </c>
      <c r="X29" s="111">
        <v>26853</v>
      </c>
      <c r="Y29" s="111">
        <v>14934.599999999999</v>
      </c>
      <c r="Z29" s="111">
        <v>19944</v>
      </c>
      <c r="AA29" s="111">
        <v>20646</v>
      </c>
      <c r="AB29" s="111">
        <v>13478</v>
      </c>
      <c r="AC29" s="111">
        <v>-22940</v>
      </c>
      <c r="AD29" s="111"/>
      <c r="AE29" s="111"/>
      <c r="AF29" s="111"/>
      <c r="AG29" s="111"/>
      <c r="AH29" s="111"/>
      <c r="AI29" s="111"/>
      <c r="AJ29" s="102"/>
      <c r="AK29" s="50"/>
      <c r="AP29" s="13"/>
    </row>
    <row r="30" spans="1:65" ht="15.75">
      <c r="A30" s="135" t="s">
        <v>548</v>
      </c>
      <c r="B30" s="388" t="s">
        <v>751</v>
      </c>
      <c r="C30" s="110" t="s">
        <v>1143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>
        <v>-5539</v>
      </c>
      <c r="R30" s="111">
        <v>-2946</v>
      </c>
      <c r="S30" s="111">
        <v>64568</v>
      </c>
      <c r="T30" s="111">
        <v>-1721</v>
      </c>
      <c r="U30" s="111">
        <v>-2365</v>
      </c>
      <c r="V30" s="111">
        <v>16572</v>
      </c>
      <c r="W30" s="111">
        <v>7134</v>
      </c>
      <c r="X30" s="111">
        <v>-960.85100000007151</v>
      </c>
      <c r="Y30" s="111">
        <v>-2325.7563879999616</v>
      </c>
      <c r="Z30" s="111">
        <v>-7730.9832430000788</v>
      </c>
      <c r="AA30" s="111">
        <v>-661.54936599999928</v>
      </c>
      <c r="AB30" s="111">
        <v>0</v>
      </c>
      <c r="AC30" s="111">
        <v>0</v>
      </c>
      <c r="AD30" s="111"/>
      <c r="AE30" s="111"/>
      <c r="AF30" s="111"/>
      <c r="AG30" s="111"/>
      <c r="AH30" s="111"/>
      <c r="AI30" s="111"/>
      <c r="AJ30" s="102"/>
      <c r="AK30" s="50"/>
      <c r="AP30" s="13"/>
      <c r="BM30" s="258" t="str">
        <f>CountryCode &amp; ".T2.F8ASS2.S1314.MNAC." &amp; RefVintage</f>
        <v>HU.T2.F8ASS2.S1314.MNAC.S.2025</v>
      </c>
    </row>
    <row r="31" spans="1:65" ht="15.75">
      <c r="A31" s="265" t="s">
        <v>549</v>
      </c>
      <c r="B31" s="388" t="s">
        <v>758</v>
      </c>
      <c r="C31" s="283" t="s">
        <v>46</v>
      </c>
      <c r="D31" s="501">
        <v>-6354</v>
      </c>
      <c r="E31" s="501">
        <v>-4991</v>
      </c>
      <c r="F31" s="501">
        <v>-2093</v>
      </c>
      <c r="G31" s="501">
        <v>-16089</v>
      </c>
      <c r="H31" s="501">
        <v>-6600</v>
      </c>
      <c r="I31" s="501">
        <v>5454</v>
      </c>
      <c r="J31" s="501">
        <v>-1721</v>
      </c>
      <c r="K31" s="501">
        <v>-4357</v>
      </c>
      <c r="L31" s="501">
        <v>-7013</v>
      </c>
      <c r="M31" s="501">
        <v>-4254</v>
      </c>
      <c r="N31" s="501">
        <v>-10288</v>
      </c>
      <c r="O31" s="501">
        <v>-5384</v>
      </c>
      <c r="P31" s="501">
        <v>-1199</v>
      </c>
      <c r="Q31" s="501">
        <v>105</v>
      </c>
      <c r="R31" s="501">
        <v>-1725</v>
      </c>
      <c r="S31" s="501">
        <v>12985</v>
      </c>
      <c r="T31" s="501">
        <v>-11340</v>
      </c>
      <c r="U31" s="497">
        <v>-224</v>
      </c>
      <c r="V31" s="497">
        <v>-4826</v>
      </c>
      <c r="W31" s="497">
        <v>11767</v>
      </c>
      <c r="X31" s="497">
        <v>738</v>
      </c>
      <c r="Y31" s="497">
        <v>76</v>
      </c>
      <c r="Z31" s="497">
        <v>1735.4724239999998</v>
      </c>
      <c r="AA31" s="497">
        <v>1188</v>
      </c>
      <c r="AB31" s="497">
        <v>1276</v>
      </c>
      <c r="AC31" s="497">
        <v>-448</v>
      </c>
      <c r="AD31" s="497"/>
      <c r="AE31" s="497"/>
      <c r="AF31" s="497"/>
      <c r="AG31" s="497"/>
      <c r="AH31" s="497"/>
      <c r="AI31" s="497"/>
      <c r="AJ31" s="100"/>
      <c r="AK31" s="50"/>
      <c r="AP31" s="13"/>
      <c r="BM31" s="258" t="str">
        <f>CountryCode &amp; ".T2.F8LIA.S1314.MNAC." &amp; RefVintage</f>
        <v>HU.T2.F8LIA.S1314.MNAC.S.2025</v>
      </c>
    </row>
    <row r="32" spans="1:65" ht="15.75">
      <c r="A32" s="135" t="s">
        <v>550</v>
      </c>
      <c r="B32" s="388" t="s">
        <v>759</v>
      </c>
      <c r="C32" s="110" t="s">
        <v>1144</v>
      </c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>
        <v>-70</v>
      </c>
      <c r="R32" s="111">
        <v>-715</v>
      </c>
      <c r="S32" s="111">
        <v>12631</v>
      </c>
      <c r="T32" s="111">
        <v>-12465</v>
      </c>
      <c r="U32" s="111">
        <v>-306</v>
      </c>
      <c r="V32" s="111">
        <v>-4626</v>
      </c>
      <c r="W32" s="111">
        <v>11981</v>
      </c>
      <c r="X32" s="111">
        <v>587</v>
      </c>
      <c r="Y32" s="111">
        <v>68</v>
      </c>
      <c r="Z32" s="111">
        <v>1047</v>
      </c>
      <c r="AA32" s="111">
        <v>1276</v>
      </c>
      <c r="AB32" s="111">
        <v>1276</v>
      </c>
      <c r="AC32" s="111">
        <v>-509</v>
      </c>
      <c r="AD32" s="111"/>
      <c r="AE32" s="111"/>
      <c r="AF32" s="111"/>
      <c r="AG32" s="111"/>
      <c r="AH32" s="111"/>
      <c r="AI32" s="111"/>
      <c r="AJ32" s="102"/>
      <c r="AK32" s="50"/>
      <c r="AP32" s="13"/>
      <c r="BM32" s="258" t="str">
        <f>CountryCode &amp; ".T2.F8LIA1.S1314.MNAC." &amp; RefVintage</f>
        <v>HU.T2.F8LIA1.S1314.MNAC.S.2025</v>
      </c>
    </row>
    <row r="33" spans="1:65" ht="15.75">
      <c r="A33" s="135" t="s">
        <v>551</v>
      </c>
      <c r="B33" s="388" t="s">
        <v>760</v>
      </c>
      <c r="C33" s="110" t="s">
        <v>1145</v>
      </c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>
        <v>175</v>
      </c>
      <c r="R33" s="111">
        <v>-1010</v>
      </c>
      <c r="S33" s="111">
        <v>354</v>
      </c>
      <c r="T33" s="111">
        <v>1125</v>
      </c>
      <c r="U33" s="111">
        <v>82</v>
      </c>
      <c r="V33" s="111">
        <v>-200</v>
      </c>
      <c r="W33" s="111">
        <v>-214</v>
      </c>
      <c r="X33" s="111">
        <v>151</v>
      </c>
      <c r="Y33" s="111">
        <v>8</v>
      </c>
      <c r="Z33" s="111">
        <v>688.47242399999982</v>
      </c>
      <c r="AA33" s="111">
        <v>-88</v>
      </c>
      <c r="AB33" s="111">
        <v>0</v>
      </c>
      <c r="AC33" s="111">
        <v>61</v>
      </c>
      <c r="AD33" s="111"/>
      <c r="AE33" s="111"/>
      <c r="AF33" s="111"/>
      <c r="AG33" s="111"/>
      <c r="AH33" s="111"/>
      <c r="AI33" s="111"/>
      <c r="AJ33" s="102"/>
      <c r="AK33" s="50"/>
      <c r="AP33" s="13"/>
      <c r="BM33" s="258" t="str">
        <f>CountryCode &amp; ".T2.F8LIA2.S1314.MNAC." &amp; RefVintage</f>
        <v>HU.T2.F8LIA2.S1314.MNAC.S.2025</v>
      </c>
    </row>
    <row r="34" spans="1:65" ht="15.75">
      <c r="A34" s="265"/>
      <c r="B34" s="129"/>
      <c r="C34" s="138"/>
      <c r="D34" s="113"/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00"/>
      <c r="AK34" s="50"/>
      <c r="AP34" s="13"/>
    </row>
    <row r="35" spans="1:65" ht="15.75">
      <c r="A35" s="265" t="s">
        <v>274</v>
      </c>
      <c r="B35" s="388" t="s">
        <v>768</v>
      </c>
      <c r="C35" s="283" t="s">
        <v>76</v>
      </c>
      <c r="D35" s="501" t="s">
        <v>1052</v>
      </c>
      <c r="E35" s="501" t="s">
        <v>1052</v>
      </c>
      <c r="F35" s="501" t="s">
        <v>1052</v>
      </c>
      <c r="G35" s="501" t="s">
        <v>1052</v>
      </c>
      <c r="H35" s="501" t="s">
        <v>1052</v>
      </c>
      <c r="I35" s="501" t="s">
        <v>1052</v>
      </c>
      <c r="J35" s="501" t="s">
        <v>1052</v>
      </c>
      <c r="K35" s="501" t="s">
        <v>1052</v>
      </c>
      <c r="L35" s="501" t="s">
        <v>1052</v>
      </c>
      <c r="M35" s="501" t="s">
        <v>1052</v>
      </c>
      <c r="N35" s="501" t="s">
        <v>1052</v>
      </c>
      <c r="O35" s="501" t="s">
        <v>1052</v>
      </c>
      <c r="P35" s="501" t="s">
        <v>1052</v>
      </c>
      <c r="Q35" s="501" t="s">
        <v>1052</v>
      </c>
      <c r="R35" s="501" t="s">
        <v>1052</v>
      </c>
      <c r="S35" s="501" t="s">
        <v>1052</v>
      </c>
      <c r="T35" s="501" t="s">
        <v>1052</v>
      </c>
      <c r="U35" s="497" t="s">
        <v>1052</v>
      </c>
      <c r="V35" s="497" t="s">
        <v>1052</v>
      </c>
      <c r="W35" s="497" t="s">
        <v>1052</v>
      </c>
      <c r="X35" s="497" t="s">
        <v>1052</v>
      </c>
      <c r="Y35" s="497" t="s">
        <v>1052</v>
      </c>
      <c r="Z35" s="497" t="s">
        <v>1052</v>
      </c>
      <c r="AA35" s="497" t="s">
        <v>1052</v>
      </c>
      <c r="AB35" s="497" t="s">
        <v>1052</v>
      </c>
      <c r="AC35" s="497" t="s">
        <v>1052</v>
      </c>
      <c r="AD35" s="497"/>
      <c r="AE35" s="497"/>
      <c r="AF35" s="497"/>
      <c r="AG35" s="497"/>
      <c r="AH35" s="497"/>
      <c r="AI35" s="497"/>
      <c r="AJ35" s="100"/>
      <c r="AK35" s="50"/>
      <c r="AP35" s="13"/>
      <c r="BM35" s="258" t="str">
        <f>CountryCode &amp; ".T2.B9_OWB.S1314.MNAC." &amp; RefVintage</f>
        <v>HU.T2.B9_OWB.S1314.MNAC.S.2025</v>
      </c>
    </row>
    <row r="36" spans="1:65" ht="15.75">
      <c r="A36" s="265" t="s">
        <v>275</v>
      </c>
      <c r="B36" s="388" t="s">
        <v>769</v>
      </c>
      <c r="C36" s="283" t="s">
        <v>575</v>
      </c>
      <c r="D36" s="501" t="s">
        <v>1052</v>
      </c>
      <c r="E36" s="501" t="s">
        <v>1052</v>
      </c>
      <c r="F36" s="501" t="s">
        <v>1052</v>
      </c>
      <c r="G36" s="501" t="s">
        <v>1052</v>
      </c>
      <c r="H36" s="501" t="s">
        <v>1052</v>
      </c>
      <c r="I36" s="501" t="s">
        <v>1052</v>
      </c>
      <c r="J36" s="501" t="s">
        <v>1052</v>
      </c>
      <c r="K36" s="501" t="s">
        <v>1052</v>
      </c>
      <c r="L36" s="501" t="s">
        <v>1052</v>
      </c>
      <c r="M36" s="501" t="s">
        <v>1052</v>
      </c>
      <c r="N36" s="501" t="s">
        <v>1052</v>
      </c>
      <c r="O36" s="501" t="s">
        <v>1052</v>
      </c>
      <c r="P36" s="501" t="s">
        <v>1052</v>
      </c>
      <c r="Q36" s="501" t="s">
        <v>1052</v>
      </c>
      <c r="R36" s="501" t="s">
        <v>1052</v>
      </c>
      <c r="S36" s="501" t="s">
        <v>1052</v>
      </c>
      <c r="T36" s="501" t="s">
        <v>1052</v>
      </c>
      <c r="U36" s="497" t="s">
        <v>1052</v>
      </c>
      <c r="V36" s="497" t="s">
        <v>1052</v>
      </c>
      <c r="W36" s="497" t="s">
        <v>1052</v>
      </c>
      <c r="X36" s="497" t="s">
        <v>1052</v>
      </c>
      <c r="Y36" s="497" t="s">
        <v>1052</v>
      </c>
      <c r="Z36" s="497" t="s">
        <v>1052</v>
      </c>
      <c r="AA36" s="497" t="s">
        <v>1052</v>
      </c>
      <c r="AB36" s="497" t="s">
        <v>1052</v>
      </c>
      <c r="AC36" s="497" t="s">
        <v>1052</v>
      </c>
      <c r="AD36" s="497"/>
      <c r="AE36" s="497"/>
      <c r="AF36" s="497"/>
      <c r="AG36" s="497"/>
      <c r="AH36" s="497"/>
      <c r="AI36" s="497"/>
      <c r="AJ36" s="100"/>
      <c r="AK36" s="50"/>
      <c r="AP36" s="13"/>
      <c r="BM36" s="258" t="str">
        <f>CountryCode &amp; ".T2.B9_OB.S1314.MNAC." &amp; RefVintage</f>
        <v>HU.T2.B9_OB.S1314.MNAC.S.2025</v>
      </c>
    </row>
    <row r="37" spans="1:65" ht="15.75">
      <c r="A37" s="135" t="s">
        <v>276</v>
      </c>
      <c r="B37" s="388" t="s">
        <v>770</v>
      </c>
      <c r="C37" s="110" t="s">
        <v>69</v>
      </c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02"/>
      <c r="AK37" s="50"/>
      <c r="AP37" s="13"/>
      <c r="BM37" s="258" t="str">
        <f>CountryCode &amp; ".T2.B9_OB1.S1314.MNAC." &amp; RefVintage</f>
        <v>HU.T2.B9_OB1.S1314.MNAC.S.2025</v>
      </c>
    </row>
    <row r="38" spans="1:65" ht="15.75">
      <c r="A38" s="135" t="s">
        <v>277</v>
      </c>
      <c r="B38" s="388" t="s">
        <v>771</v>
      </c>
      <c r="C38" s="110" t="s">
        <v>70</v>
      </c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02"/>
      <c r="AK38" s="50"/>
      <c r="AP38" s="13"/>
      <c r="BM38" s="258" t="str">
        <f>CountryCode &amp; ".T2.B9_OB2.S1314.MNAC." &amp; RefVintage</f>
        <v>HU.T2.B9_OB2.S1314.MNAC.S.2025</v>
      </c>
    </row>
    <row r="39" spans="1:65" ht="15.75">
      <c r="A39" s="265"/>
      <c r="B39" s="397"/>
      <c r="C39" s="138"/>
      <c r="D39" s="113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00"/>
      <c r="AK39" s="50"/>
      <c r="AP39" s="13"/>
    </row>
    <row r="40" spans="1:65" ht="15.75">
      <c r="A40" s="265" t="s">
        <v>278</v>
      </c>
      <c r="B40" s="388" t="s">
        <v>780</v>
      </c>
      <c r="C40" s="283" t="s">
        <v>48</v>
      </c>
      <c r="D40" s="501">
        <v>41584</v>
      </c>
      <c r="E40" s="501">
        <v>104730</v>
      </c>
      <c r="F40" s="501">
        <v>53616</v>
      </c>
      <c r="G40" s="501">
        <v>54470</v>
      </c>
      <c r="H40" s="501">
        <v>90775</v>
      </c>
      <c r="I40" s="501">
        <v>42905</v>
      </c>
      <c r="J40" s="501">
        <v>80113</v>
      </c>
      <c r="K40" s="501">
        <v>28811</v>
      </c>
      <c r="L40" s="501">
        <v>99389</v>
      </c>
      <c r="M40" s="501">
        <v>348968</v>
      </c>
      <c r="N40" s="501">
        <v>423903</v>
      </c>
      <c r="O40" s="501">
        <v>468806</v>
      </c>
      <c r="P40" s="501">
        <v>130793</v>
      </c>
      <c r="Q40" s="501">
        <v>0</v>
      </c>
      <c r="R40" s="501">
        <v>67360</v>
      </c>
      <c r="S40" s="501">
        <v>129216</v>
      </c>
      <c r="T40" s="501">
        <v>78412</v>
      </c>
      <c r="U40" s="497">
        <v>83654</v>
      </c>
      <c r="V40" s="497">
        <v>117562</v>
      </c>
      <c r="W40" s="497">
        <v>513</v>
      </c>
      <c r="X40" s="497">
        <v>0</v>
      </c>
      <c r="Y40" s="497">
        <v>30083</v>
      </c>
      <c r="Z40" s="497">
        <v>89693</v>
      </c>
      <c r="AA40" s="497">
        <v>137503</v>
      </c>
      <c r="AB40" s="497">
        <v>83988</v>
      </c>
      <c r="AC40" s="497">
        <v>210923.13500000001</v>
      </c>
      <c r="AD40" s="497"/>
      <c r="AE40" s="497"/>
      <c r="AF40" s="497"/>
      <c r="AG40" s="497"/>
      <c r="AH40" s="497"/>
      <c r="AI40" s="497"/>
      <c r="AJ40" s="100"/>
      <c r="AK40" s="50"/>
      <c r="AP40" s="13"/>
      <c r="BM40" s="258" t="str">
        <f>CountryCode &amp; ".T2.OA.S1314.MNAC." &amp; RefVintage</f>
        <v>HU.T2.OA.S1314.MNAC.S.2025</v>
      </c>
    </row>
    <row r="41" spans="1:65" ht="15.75">
      <c r="A41" s="135" t="s">
        <v>279</v>
      </c>
      <c r="B41" s="388" t="s">
        <v>781</v>
      </c>
      <c r="C41" s="110" t="s">
        <v>1146</v>
      </c>
      <c r="D41" s="111">
        <v>41584</v>
      </c>
      <c r="E41" s="111">
        <v>104730</v>
      </c>
      <c r="F41" s="111">
        <v>53616</v>
      </c>
      <c r="G41" s="111">
        <v>54470</v>
      </c>
      <c r="H41" s="111">
        <v>90775</v>
      </c>
      <c r="I41" s="111">
        <v>42905</v>
      </c>
      <c r="J41" s="111">
        <v>80113</v>
      </c>
      <c r="K41" s="111">
        <v>28811</v>
      </c>
      <c r="L41" s="111">
        <v>99389</v>
      </c>
      <c r="M41" s="111">
        <v>348968</v>
      </c>
      <c r="N41" s="111">
        <v>423903</v>
      </c>
      <c r="O41" s="111">
        <v>468806</v>
      </c>
      <c r="P41" s="111">
        <v>130793</v>
      </c>
      <c r="Q41" s="111">
        <v>0</v>
      </c>
      <c r="R41" s="111">
        <v>67360</v>
      </c>
      <c r="S41" s="111">
        <v>156697</v>
      </c>
      <c r="T41" s="111">
        <v>95386</v>
      </c>
      <c r="U41" s="111">
        <v>83654</v>
      </c>
      <c r="V41" s="111">
        <v>117562</v>
      </c>
      <c r="W41" s="111">
        <v>513</v>
      </c>
      <c r="X41" s="111">
        <v>0</v>
      </c>
      <c r="Y41" s="111">
        <v>30083</v>
      </c>
      <c r="Z41" s="111">
        <v>89693</v>
      </c>
      <c r="AA41" s="111">
        <v>137503</v>
      </c>
      <c r="AB41" s="111">
        <v>83988</v>
      </c>
      <c r="AC41" s="111">
        <v>210923.13500000001</v>
      </c>
      <c r="AD41" s="111"/>
      <c r="AE41" s="111"/>
      <c r="AF41" s="111"/>
      <c r="AG41" s="111"/>
      <c r="AH41" s="111"/>
      <c r="AI41" s="111"/>
      <c r="AJ41" s="102"/>
      <c r="AK41" s="50"/>
      <c r="AP41" s="13"/>
      <c r="BM41" s="258" t="str">
        <f>CountryCode &amp; ".T2.OA1.S1314.MNAC." &amp; RefVintage</f>
        <v>HU.T2.OA1.S1314.MNAC.S.2025</v>
      </c>
    </row>
    <row r="42" spans="1:65" ht="15.75">
      <c r="A42" s="135" t="s">
        <v>280</v>
      </c>
      <c r="B42" s="388" t="s">
        <v>782</v>
      </c>
      <c r="C42" s="110" t="s">
        <v>1147</v>
      </c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>
        <v>-27481</v>
      </c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02"/>
      <c r="AK42" s="50"/>
      <c r="AP42" s="13"/>
      <c r="BM42" s="258" t="str">
        <f>CountryCode &amp; ".T2.OA2.S1314.MNAC." &amp; RefVintage</f>
        <v>HU.T2.OA2.S1314.MNAC.S.2025</v>
      </c>
    </row>
    <row r="43" spans="1:65" ht="15.75">
      <c r="A43" s="135" t="s">
        <v>281</v>
      </c>
      <c r="B43" s="388" t="s">
        <v>783</v>
      </c>
      <c r="C43" s="110" t="s">
        <v>1148</v>
      </c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>
        <v>-16974</v>
      </c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02"/>
      <c r="AK43" s="50"/>
      <c r="AP43" s="13"/>
      <c r="BM43" s="258" t="str">
        <f>CountryCode &amp; ".T2.OA3.S1314.MNAC." &amp; RefVintage</f>
        <v>HU.T2.OA3.S1314.MNAC.S.2025</v>
      </c>
    </row>
    <row r="44" spans="1:65" ht="16.5" thickBot="1">
      <c r="A44" s="265"/>
      <c r="B44" s="129"/>
      <c r="C44" s="138"/>
      <c r="D44" s="107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3"/>
      <c r="AK44" s="50"/>
      <c r="AP44" s="13"/>
    </row>
    <row r="45" spans="1:65" ht="17.25" thickTop="1" thickBot="1">
      <c r="A45" s="265" t="s">
        <v>282</v>
      </c>
      <c r="B45" s="388" t="s">
        <v>789</v>
      </c>
      <c r="C45" s="139" t="s">
        <v>560</v>
      </c>
      <c r="D45" s="502">
        <v>114</v>
      </c>
      <c r="E45" s="502">
        <v>41592</v>
      </c>
      <c r="F45" s="502">
        <v>8720</v>
      </c>
      <c r="G45" s="502">
        <v>-35422</v>
      </c>
      <c r="H45" s="502">
        <v>-18781</v>
      </c>
      <c r="I45" s="502">
        <v>-14537.002999999924</v>
      </c>
      <c r="J45" s="502">
        <v>70489.000000000029</v>
      </c>
      <c r="K45" s="502">
        <v>-51352</v>
      </c>
      <c r="L45" s="502">
        <v>-241855</v>
      </c>
      <c r="M45" s="502">
        <v>-61672</v>
      </c>
      <c r="N45" s="502">
        <v>-37323</v>
      </c>
      <c r="O45" s="502">
        <v>376953</v>
      </c>
      <c r="P45" s="502">
        <v>177173</v>
      </c>
      <c r="Q45" s="502">
        <v>-80496</v>
      </c>
      <c r="R45" s="502">
        <v>-109919</v>
      </c>
      <c r="S45" s="502">
        <v>47124</v>
      </c>
      <c r="T45" s="502">
        <v>7727</v>
      </c>
      <c r="U45" s="496">
        <v>-4085</v>
      </c>
      <c r="V45" s="496">
        <v>136789</v>
      </c>
      <c r="W45" s="496">
        <v>42538.5</v>
      </c>
      <c r="X45" s="496">
        <v>2897.4359999995577</v>
      </c>
      <c r="Y45" s="496">
        <v>-35828.823517000332</v>
      </c>
      <c r="Z45" s="496">
        <v>-35881.042337000254</v>
      </c>
      <c r="AA45" s="496">
        <v>76612.450634000008</v>
      </c>
      <c r="AB45" s="496">
        <v>-136626</v>
      </c>
      <c r="AC45" s="496">
        <v>-456202.86499999999</v>
      </c>
      <c r="AD45" s="496"/>
      <c r="AE45" s="496"/>
      <c r="AF45" s="496"/>
      <c r="AG45" s="496"/>
      <c r="AH45" s="496"/>
      <c r="AI45" s="496"/>
      <c r="AJ45" s="4"/>
      <c r="AK45" s="49"/>
      <c r="AP45" s="13"/>
      <c r="BM45" s="258" t="str">
        <f>CountryCode &amp; ".T2.B9.S1314.MNAC." &amp; RefVintage</f>
        <v>HU.T2.B9.S1314.MNAC.S.2025</v>
      </c>
    </row>
    <row r="46" spans="1:65" ht="16.5" thickTop="1">
      <c r="A46" s="128"/>
      <c r="B46" s="126"/>
      <c r="C46" s="288" t="s">
        <v>470</v>
      </c>
      <c r="D46" s="59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311"/>
      <c r="V46" s="311"/>
      <c r="W46" s="311"/>
      <c r="X46" s="311"/>
      <c r="Y46" s="311"/>
      <c r="Z46" s="311"/>
      <c r="AA46" s="311"/>
      <c r="AB46" s="311"/>
      <c r="AC46" s="311"/>
      <c r="AD46" s="311"/>
      <c r="AE46" s="311"/>
      <c r="AF46" s="311"/>
      <c r="AG46" s="311"/>
      <c r="AH46" s="311"/>
      <c r="AI46" s="311"/>
      <c r="AJ46" s="20"/>
      <c r="AK46" s="50"/>
      <c r="AL46" s="13"/>
    </row>
    <row r="47" spans="1:65" ht="9" customHeight="1">
      <c r="A47" s="128"/>
      <c r="B47" s="126"/>
      <c r="C47" s="318"/>
      <c r="D47" s="6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311"/>
      <c r="V47" s="311"/>
      <c r="W47" s="311"/>
      <c r="X47" s="311"/>
      <c r="Y47" s="311"/>
      <c r="Z47" s="311"/>
      <c r="AA47" s="311"/>
      <c r="AB47" s="311"/>
      <c r="AC47" s="311"/>
      <c r="AD47" s="311"/>
      <c r="AE47" s="311"/>
      <c r="AF47" s="311"/>
      <c r="AG47" s="311"/>
      <c r="AH47" s="311"/>
      <c r="AI47" s="311"/>
      <c r="AJ47" s="20"/>
      <c r="AK47" s="50"/>
      <c r="AL47" s="13"/>
    </row>
    <row r="48" spans="1:65" s="23" customFormat="1" ht="15.75">
      <c r="A48" s="128"/>
      <c r="B48" s="126"/>
      <c r="C48" s="289" t="s">
        <v>87</v>
      </c>
      <c r="D48" s="13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311"/>
      <c r="V48" s="311"/>
      <c r="W48" s="311"/>
      <c r="X48" s="311"/>
      <c r="Y48" s="311"/>
      <c r="Z48" s="311"/>
      <c r="AA48" s="311"/>
      <c r="AB48" s="311"/>
      <c r="AC48" s="311"/>
      <c r="AD48" s="311"/>
      <c r="AE48" s="311"/>
      <c r="AF48" s="311"/>
      <c r="AG48" s="311"/>
      <c r="AH48" s="311"/>
      <c r="AI48" s="311"/>
      <c r="AJ48" s="20"/>
      <c r="AK48" s="50"/>
      <c r="AL48" s="13"/>
      <c r="BM48" s="290"/>
    </row>
    <row r="49" spans="1:39" ht="15.75">
      <c r="A49" s="128"/>
      <c r="B49" s="126"/>
      <c r="C49" s="199" t="s">
        <v>90</v>
      </c>
      <c r="D49" s="13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311"/>
      <c r="V49" s="311"/>
      <c r="W49" s="311"/>
      <c r="X49" s="311"/>
      <c r="Y49" s="311"/>
      <c r="Z49" s="311"/>
      <c r="AA49" s="311"/>
      <c r="AB49" s="311"/>
      <c r="AC49" s="311"/>
      <c r="AD49" s="311"/>
      <c r="AE49" s="311"/>
      <c r="AF49" s="311"/>
      <c r="AG49" s="311"/>
      <c r="AH49" s="311"/>
      <c r="AI49" s="311"/>
      <c r="AJ49" s="20"/>
      <c r="AK49" s="50"/>
      <c r="AL49" s="13"/>
    </row>
    <row r="50" spans="1:39" ht="12" customHeight="1" thickBot="1">
      <c r="A50" s="141"/>
      <c r="B50" s="146"/>
      <c r="C50" s="142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317"/>
      <c r="V50" s="317"/>
      <c r="W50" s="317"/>
      <c r="X50" s="317"/>
      <c r="Y50" s="317"/>
      <c r="Z50" s="317"/>
      <c r="AA50" s="317"/>
      <c r="AB50" s="317"/>
      <c r="AC50" s="317"/>
      <c r="AD50" s="317"/>
      <c r="AE50" s="317"/>
      <c r="AF50" s="317"/>
      <c r="AG50" s="317"/>
      <c r="AH50" s="317"/>
      <c r="AI50" s="317"/>
      <c r="AJ50" s="51"/>
      <c r="AK50" s="52"/>
      <c r="AM50" s="13"/>
    </row>
    <row r="51" spans="1:39" ht="16.5" thickTop="1">
      <c r="A51" s="26"/>
      <c r="B51" s="30"/>
      <c r="AM51" s="13"/>
    </row>
    <row r="52" spans="1:39">
      <c r="A52" s="26"/>
    </row>
    <row r="53" spans="1:39" ht="60.6" customHeight="1">
      <c r="A53" s="26"/>
      <c r="C53" s="298" t="s">
        <v>119</v>
      </c>
      <c r="D53" s="549" t="str">
        <f>IF(OR(COUNTA(D8:D8,D11:D16,D20:D20,D24:D24,D26:D26,D31:D31,D35:D36,D40:D40,D45:D45)=15,NOT(ISNUMBER(D5))),"OK","NOT fully completed, pls.fill with L, M or 0")</f>
        <v>OK</v>
      </c>
      <c r="E53" s="549" t="str">
        <f t="shared" ref="E53:AI53" si="5">IF(OR(COUNTA(E8:E8,E11:E16,E20:E20,E24:E24,E26:E26,E31:E31,E35:E36,E40:E40,E45:E45)=15,NOT(ISNUMBER(E5))),"OK","NOT fully completed, pls.fill with L, M or 0")</f>
        <v>OK</v>
      </c>
      <c r="F53" s="549" t="str">
        <f t="shared" si="5"/>
        <v>OK</v>
      </c>
      <c r="G53" s="549" t="str">
        <f t="shared" si="5"/>
        <v>OK</v>
      </c>
      <c r="H53" s="549" t="str">
        <f t="shared" si="5"/>
        <v>OK</v>
      </c>
      <c r="I53" s="549" t="str">
        <f t="shared" si="5"/>
        <v>OK</v>
      </c>
      <c r="J53" s="549" t="str">
        <f t="shared" si="5"/>
        <v>OK</v>
      </c>
      <c r="K53" s="549" t="str">
        <f t="shared" si="5"/>
        <v>OK</v>
      </c>
      <c r="L53" s="549" t="str">
        <f t="shared" si="5"/>
        <v>OK</v>
      </c>
      <c r="M53" s="549" t="str">
        <f t="shared" si="5"/>
        <v>OK</v>
      </c>
      <c r="N53" s="549" t="str">
        <f t="shared" si="5"/>
        <v>OK</v>
      </c>
      <c r="O53" s="549" t="str">
        <f t="shared" si="5"/>
        <v>OK</v>
      </c>
      <c r="P53" s="549" t="str">
        <f t="shared" si="5"/>
        <v>OK</v>
      </c>
      <c r="Q53" s="549" t="str">
        <f t="shared" si="5"/>
        <v>OK</v>
      </c>
      <c r="R53" s="549" t="str">
        <f t="shared" si="5"/>
        <v>OK</v>
      </c>
      <c r="S53" s="549" t="str">
        <f t="shared" si="5"/>
        <v>OK</v>
      </c>
      <c r="T53" s="549" t="str">
        <f t="shared" si="5"/>
        <v>OK</v>
      </c>
      <c r="U53" s="549" t="str">
        <f t="shared" si="5"/>
        <v>OK</v>
      </c>
      <c r="V53" s="549" t="str">
        <f t="shared" si="5"/>
        <v>OK</v>
      </c>
      <c r="W53" s="549" t="str">
        <f t="shared" si="5"/>
        <v>OK</v>
      </c>
      <c r="X53" s="549" t="str">
        <f t="shared" si="5"/>
        <v>OK</v>
      </c>
      <c r="Y53" s="549" t="str">
        <f t="shared" si="5"/>
        <v>OK</v>
      </c>
      <c r="Z53" s="549" t="str">
        <f t="shared" si="5"/>
        <v>OK</v>
      </c>
      <c r="AA53" s="549" t="str">
        <f t="shared" si="5"/>
        <v>OK</v>
      </c>
      <c r="AB53" s="549" t="str">
        <f t="shared" si="5"/>
        <v>OK</v>
      </c>
      <c r="AC53" s="549" t="str">
        <f t="shared" si="5"/>
        <v>OK</v>
      </c>
      <c r="AD53" s="549" t="str">
        <f t="shared" si="5"/>
        <v>OK</v>
      </c>
      <c r="AE53" s="549" t="str">
        <f t="shared" si="5"/>
        <v>OK</v>
      </c>
      <c r="AF53" s="549" t="str">
        <f t="shared" si="5"/>
        <v>OK</v>
      </c>
      <c r="AG53" s="549" t="str">
        <f t="shared" si="5"/>
        <v>OK</v>
      </c>
      <c r="AH53" s="549" t="str">
        <f t="shared" si="5"/>
        <v>OK</v>
      </c>
      <c r="AI53" s="549" t="str">
        <f t="shared" si="5"/>
        <v>OK</v>
      </c>
      <c r="AJ53" s="291"/>
      <c r="AK53" s="171"/>
    </row>
    <row r="54" spans="1:39">
      <c r="A54" s="26"/>
      <c r="C54" s="172" t="s">
        <v>120</v>
      </c>
      <c r="D54" s="242">
        <v>1995</v>
      </c>
      <c r="E54" s="242">
        <f>D54+1</f>
        <v>1996</v>
      </c>
      <c r="F54" s="242">
        <f t="shared" ref="F54:AI54" si="6">E54+1</f>
        <v>1997</v>
      </c>
      <c r="G54" s="242">
        <f t="shared" si="6"/>
        <v>1998</v>
      </c>
      <c r="H54" s="242">
        <f t="shared" si="6"/>
        <v>1999</v>
      </c>
      <c r="I54" s="242">
        <f t="shared" si="6"/>
        <v>2000</v>
      </c>
      <c r="J54" s="242">
        <f t="shared" si="6"/>
        <v>2001</v>
      </c>
      <c r="K54" s="242">
        <f t="shared" si="6"/>
        <v>2002</v>
      </c>
      <c r="L54" s="242">
        <f t="shared" si="6"/>
        <v>2003</v>
      </c>
      <c r="M54" s="242">
        <f t="shared" si="6"/>
        <v>2004</v>
      </c>
      <c r="N54" s="242">
        <f t="shared" si="6"/>
        <v>2005</v>
      </c>
      <c r="O54" s="242">
        <f t="shared" si="6"/>
        <v>2006</v>
      </c>
      <c r="P54" s="242">
        <f t="shared" si="6"/>
        <v>2007</v>
      </c>
      <c r="Q54" s="242">
        <f t="shared" si="6"/>
        <v>2008</v>
      </c>
      <c r="R54" s="242">
        <f t="shared" si="6"/>
        <v>2009</v>
      </c>
      <c r="S54" s="242">
        <f t="shared" si="6"/>
        <v>2010</v>
      </c>
      <c r="T54" s="242">
        <f t="shared" si="6"/>
        <v>2011</v>
      </c>
      <c r="U54" s="242">
        <f t="shared" si="6"/>
        <v>2012</v>
      </c>
      <c r="V54" s="242">
        <f t="shared" si="6"/>
        <v>2013</v>
      </c>
      <c r="W54" s="242">
        <f t="shared" si="6"/>
        <v>2014</v>
      </c>
      <c r="X54" s="242">
        <f t="shared" si="6"/>
        <v>2015</v>
      </c>
      <c r="Y54" s="242">
        <f t="shared" si="6"/>
        <v>2016</v>
      </c>
      <c r="Z54" s="242">
        <f t="shared" si="6"/>
        <v>2017</v>
      </c>
      <c r="AA54" s="242">
        <f t="shared" si="6"/>
        <v>2018</v>
      </c>
      <c r="AB54" s="242">
        <f t="shared" si="6"/>
        <v>2019</v>
      </c>
      <c r="AC54" s="242">
        <f t="shared" si="6"/>
        <v>2020</v>
      </c>
      <c r="AD54" s="242">
        <f t="shared" si="6"/>
        <v>2021</v>
      </c>
      <c r="AE54" s="242">
        <f t="shared" si="6"/>
        <v>2022</v>
      </c>
      <c r="AF54" s="242">
        <f t="shared" si="6"/>
        <v>2023</v>
      </c>
      <c r="AG54" s="242">
        <f t="shared" si="6"/>
        <v>2024</v>
      </c>
      <c r="AH54" s="242">
        <f t="shared" si="6"/>
        <v>2025</v>
      </c>
      <c r="AI54" s="242">
        <f t="shared" si="6"/>
        <v>2026</v>
      </c>
      <c r="AJ54" s="173"/>
      <c r="AK54" s="174"/>
    </row>
    <row r="55" spans="1:39" ht="28.15" customHeight="1">
      <c r="A55" s="26"/>
      <c r="C55" s="292" t="s">
        <v>552</v>
      </c>
      <c r="D55" s="293">
        <f>IF(AND(D45="0",D8="0",D11="0",D20="0",D24="0",D26="0",D31="0",D35="0",D36="0",D40="0"),0,IF(AND(D45="L",D8="L",D11="L",D20="L",D24="L",D26="L",D31="L",D35="L",D36="L",D40="L"),"NC",IF(D45="M",0,D45)-IF(D8="M",0,D8)-IF(D11="M",0,D11)-IF(D20="M",0,D20)-IF(D24="M",0,D24)-IF(D26="M",0,D26)-IF(D31="M",0,D31)-IF(D35="M",0,D35)-IF(D36="M",0,D36)-IF(D40="M",0,D40)))</f>
        <v>0</v>
      </c>
      <c r="E55" s="293">
        <f t="shared" ref="E55:S55" si="7">IF(AND(E45="0",E8="0",E11="0",E20="0",E24="0",E26="0",E31="0",E35="0",E36="0",E40="0"),0,IF(AND(E45="L",E8="L",E11="L",E20="L",E24="L",E26="L",E31="L",E35="L",E36="L",E40="L"),"NC",IF(E45="M",0,E45)-IF(E8="M",0,E8)-IF(E11="M",0,E11)-IF(E20="M",0,E20)-IF(E24="M",0,E24)-IF(E26="M",0,E26)-IF(E31="M",0,E31)-IF(E35="M",0,E35)-IF(E36="M",0,E36)-IF(E40="M",0,E40)))</f>
        <v>0</v>
      </c>
      <c r="F55" s="293">
        <f t="shared" si="7"/>
        <v>0</v>
      </c>
      <c r="G55" s="293">
        <f t="shared" si="7"/>
        <v>0</v>
      </c>
      <c r="H55" s="293">
        <f t="shared" si="7"/>
        <v>0</v>
      </c>
      <c r="I55" s="293">
        <f t="shared" si="7"/>
        <v>0</v>
      </c>
      <c r="J55" s="293">
        <f t="shared" si="7"/>
        <v>0</v>
      </c>
      <c r="K55" s="293">
        <f t="shared" si="7"/>
        <v>0</v>
      </c>
      <c r="L55" s="293">
        <f t="shared" si="7"/>
        <v>0</v>
      </c>
      <c r="M55" s="293">
        <f t="shared" si="7"/>
        <v>0</v>
      </c>
      <c r="N55" s="293">
        <f t="shared" si="7"/>
        <v>0</v>
      </c>
      <c r="O55" s="293">
        <f t="shared" si="7"/>
        <v>0</v>
      </c>
      <c r="P55" s="293">
        <f t="shared" si="7"/>
        <v>0</v>
      </c>
      <c r="Q55" s="293">
        <f t="shared" si="7"/>
        <v>0</v>
      </c>
      <c r="R55" s="293">
        <f t="shared" si="7"/>
        <v>0</v>
      </c>
      <c r="S55" s="293">
        <f t="shared" si="7"/>
        <v>0</v>
      </c>
      <c r="T55" s="293">
        <f t="shared" ref="T55:AI55" si="8">IF(AND(T45="0",T8="0",T11="0",T20="0",T24="0",T26="0",T31="0",T35="0",T36="0",T40="0"),0,IF(AND(T45="L",T8="L",T11="L",T20="L",T24="L",T26="L",T31="L",T35="L",T36="L",T40="L"),"NC",IF(T45="M",0,T45)-IF(T8="M",0,T8)-IF(T11="M",0,T11)-IF(T20="M",0,T20)-IF(T24="M",0,T24)-IF(T26="M",0,T26)-IF(T31="M",0,T31)-IF(T35="M",0,T35)-IF(T36="M",0,T36)-IF(T40="M",0,T40)))</f>
        <v>0</v>
      </c>
      <c r="U55" s="293">
        <f t="shared" si="8"/>
        <v>0</v>
      </c>
      <c r="V55" s="293">
        <f t="shared" si="8"/>
        <v>0</v>
      </c>
      <c r="W55" s="293">
        <f t="shared" si="8"/>
        <v>0</v>
      </c>
      <c r="X55" s="293">
        <f t="shared" si="8"/>
        <v>0</v>
      </c>
      <c r="Y55" s="293">
        <f t="shared" si="8"/>
        <v>3.637978807091713E-12</v>
      </c>
      <c r="Z55" s="293">
        <f t="shared" si="8"/>
        <v>1.4551915228366852E-11</v>
      </c>
      <c r="AA55" s="293">
        <f t="shared" si="8"/>
        <v>0</v>
      </c>
      <c r="AB55" s="293">
        <f t="shared" si="8"/>
        <v>0</v>
      </c>
      <c r="AC55" s="293">
        <f t="shared" si="8"/>
        <v>0</v>
      </c>
      <c r="AD55" s="293">
        <f t="shared" si="8"/>
        <v>0</v>
      </c>
      <c r="AE55" s="293">
        <f t="shared" si="8"/>
        <v>0</v>
      </c>
      <c r="AF55" s="293">
        <f t="shared" si="8"/>
        <v>0</v>
      </c>
      <c r="AG55" s="293">
        <f t="shared" si="8"/>
        <v>0</v>
      </c>
      <c r="AH55" s="293">
        <f t="shared" si="8"/>
        <v>0</v>
      </c>
      <c r="AI55" s="293">
        <f t="shared" si="8"/>
        <v>0</v>
      </c>
      <c r="AJ55" s="173"/>
      <c r="AK55" s="174"/>
    </row>
    <row r="56" spans="1:39" ht="15.75">
      <c r="A56" s="26"/>
      <c r="C56" s="292" t="s">
        <v>144</v>
      </c>
      <c r="D56" s="293">
        <f>IF(AND(D11="0",D12="0",D13="0",D14="0"),0,IF(AND(D11="L",D12="L",D13="L",D14="L"),"NC",IF(D11="M",0,D11)-IF(D12="M",0,D12)-IF(D13="M",0,D13)-IF(D14="M",0,D14)))</f>
        <v>0</v>
      </c>
      <c r="E56" s="293">
        <f t="shared" ref="E56:S56" si="9">IF(AND(E11="0",E12="0",E13="0",E14="0"),0,IF(AND(E11="L",E12="L",E13="L",E14="L"),"NC",IF(E11="M",0,E11)-IF(E12="M",0,E12)-IF(E13="M",0,E13)-IF(E14="M",0,E14)))</f>
        <v>0</v>
      </c>
      <c r="F56" s="293">
        <f t="shared" si="9"/>
        <v>0</v>
      </c>
      <c r="G56" s="293">
        <f t="shared" si="9"/>
        <v>0</v>
      </c>
      <c r="H56" s="293">
        <f t="shared" si="9"/>
        <v>0</v>
      </c>
      <c r="I56" s="293">
        <f t="shared" si="9"/>
        <v>0</v>
      </c>
      <c r="J56" s="293">
        <f t="shared" si="9"/>
        <v>0</v>
      </c>
      <c r="K56" s="293">
        <f t="shared" si="9"/>
        <v>0</v>
      </c>
      <c r="L56" s="293">
        <f t="shared" si="9"/>
        <v>0</v>
      </c>
      <c r="M56" s="293">
        <f t="shared" si="9"/>
        <v>0</v>
      </c>
      <c r="N56" s="293">
        <f t="shared" si="9"/>
        <v>0</v>
      </c>
      <c r="O56" s="293">
        <f t="shared" si="9"/>
        <v>0</v>
      </c>
      <c r="P56" s="293">
        <f t="shared" si="9"/>
        <v>0</v>
      </c>
      <c r="Q56" s="293">
        <f t="shared" si="9"/>
        <v>0</v>
      </c>
      <c r="R56" s="293">
        <f t="shared" si="9"/>
        <v>0</v>
      </c>
      <c r="S56" s="293">
        <f t="shared" si="9"/>
        <v>0</v>
      </c>
      <c r="T56" s="293">
        <f t="shared" ref="T56:AI56" si="10">IF(AND(T11="0",T12="0",T13="0",T14="0"),0,IF(AND(T11="L",T12="L",T13="L",T14="L"),"NC",IF(T11="M",0,T11)-IF(T12="M",0,T12)-IF(T13="M",0,T13)-IF(T14="M",0,T14)))</f>
        <v>0</v>
      </c>
      <c r="U56" s="293">
        <f t="shared" si="10"/>
        <v>0</v>
      </c>
      <c r="V56" s="293">
        <f t="shared" si="10"/>
        <v>0</v>
      </c>
      <c r="W56" s="293">
        <f t="shared" si="10"/>
        <v>0</v>
      </c>
      <c r="X56" s="293">
        <f t="shared" si="10"/>
        <v>0</v>
      </c>
      <c r="Y56" s="293">
        <f t="shared" si="10"/>
        <v>1.7763568394002505E-15</v>
      </c>
      <c r="Z56" s="293">
        <f t="shared" si="10"/>
        <v>-4.4408920985006262E-16</v>
      </c>
      <c r="AA56" s="293">
        <f t="shared" si="10"/>
        <v>0</v>
      </c>
      <c r="AB56" s="293">
        <f t="shared" si="10"/>
        <v>0</v>
      </c>
      <c r="AC56" s="293">
        <f t="shared" si="10"/>
        <v>0</v>
      </c>
      <c r="AD56" s="293">
        <f t="shared" si="10"/>
        <v>0</v>
      </c>
      <c r="AE56" s="293">
        <f t="shared" si="10"/>
        <v>0</v>
      </c>
      <c r="AF56" s="293">
        <f t="shared" si="10"/>
        <v>0</v>
      </c>
      <c r="AG56" s="293">
        <f t="shared" si="10"/>
        <v>0</v>
      </c>
      <c r="AH56" s="293">
        <f t="shared" si="10"/>
        <v>0</v>
      </c>
      <c r="AI56" s="293">
        <f t="shared" si="10"/>
        <v>0</v>
      </c>
      <c r="AJ56" s="173"/>
      <c r="AK56" s="174"/>
    </row>
    <row r="57" spans="1:39" ht="15.75">
      <c r="A57" s="26"/>
      <c r="C57" s="292" t="s">
        <v>145</v>
      </c>
      <c r="D57" s="293">
        <f>IF(AND(D40="0",D41="0",D42="0",D43="0",D44="0"),0,IF(AND(D40="L",D41="L",D42="L",D43="L",D44="L"),"NC",D40-SUM(D41:D44)))</f>
        <v>0</v>
      </c>
      <c r="E57" s="293">
        <f t="shared" ref="E57:S57" si="11">IF(AND(E40="0",E41="0",E42="0",E43="0",E44="0"),0,IF(AND(E40="L",E41="L",E42="L",E43="L",E44="L"),"NC",E40-SUM(E41:E44)))</f>
        <v>0</v>
      </c>
      <c r="F57" s="293">
        <f t="shared" si="11"/>
        <v>0</v>
      </c>
      <c r="G57" s="293">
        <f t="shared" si="11"/>
        <v>0</v>
      </c>
      <c r="H57" s="293">
        <f t="shared" si="11"/>
        <v>0</v>
      </c>
      <c r="I57" s="293">
        <f t="shared" si="11"/>
        <v>0</v>
      </c>
      <c r="J57" s="293">
        <f t="shared" si="11"/>
        <v>0</v>
      </c>
      <c r="K57" s="293">
        <f t="shared" si="11"/>
        <v>0</v>
      </c>
      <c r="L57" s="293">
        <f t="shared" si="11"/>
        <v>0</v>
      </c>
      <c r="M57" s="293">
        <f t="shared" si="11"/>
        <v>0</v>
      </c>
      <c r="N57" s="293">
        <f t="shared" si="11"/>
        <v>0</v>
      </c>
      <c r="O57" s="293">
        <f t="shared" si="11"/>
        <v>0</v>
      </c>
      <c r="P57" s="293">
        <f t="shared" si="11"/>
        <v>0</v>
      </c>
      <c r="Q57" s="293">
        <f t="shared" si="11"/>
        <v>0</v>
      </c>
      <c r="R57" s="293">
        <f t="shared" si="11"/>
        <v>0</v>
      </c>
      <c r="S57" s="293">
        <f t="shared" si="11"/>
        <v>0</v>
      </c>
      <c r="T57" s="293">
        <f t="shared" ref="T57:AI57" si="12">IF(AND(T40="0",T41="0",T42="0",T43="0",T44="0"),0,IF(AND(T40="L",T41="L",T42="L",T43="L",T44="L"),"NC",T40-SUM(T41:T44)))</f>
        <v>0</v>
      </c>
      <c r="U57" s="293">
        <f t="shared" si="12"/>
        <v>0</v>
      </c>
      <c r="V57" s="293">
        <f t="shared" si="12"/>
        <v>0</v>
      </c>
      <c r="W57" s="293">
        <f t="shared" si="12"/>
        <v>0</v>
      </c>
      <c r="X57" s="293">
        <f t="shared" si="12"/>
        <v>0</v>
      </c>
      <c r="Y57" s="293">
        <f t="shared" si="12"/>
        <v>0</v>
      </c>
      <c r="Z57" s="293">
        <f t="shared" si="12"/>
        <v>0</v>
      </c>
      <c r="AA57" s="293">
        <f t="shared" si="12"/>
        <v>0</v>
      </c>
      <c r="AB57" s="293">
        <f t="shared" si="12"/>
        <v>0</v>
      </c>
      <c r="AC57" s="293">
        <f t="shared" si="12"/>
        <v>0</v>
      </c>
      <c r="AD57" s="293">
        <f t="shared" si="12"/>
        <v>0</v>
      </c>
      <c r="AE57" s="293">
        <f t="shared" si="12"/>
        <v>0</v>
      </c>
      <c r="AF57" s="293">
        <f t="shared" si="12"/>
        <v>0</v>
      </c>
      <c r="AG57" s="293">
        <f t="shared" si="12"/>
        <v>0</v>
      </c>
      <c r="AH57" s="293">
        <f t="shared" si="12"/>
        <v>0</v>
      </c>
      <c r="AI57" s="293">
        <f t="shared" si="12"/>
        <v>0</v>
      </c>
      <c r="AJ57" s="173"/>
      <c r="AK57" s="174"/>
    </row>
    <row r="58" spans="1:39" ht="15.75">
      <c r="A58" s="26"/>
      <c r="C58" s="294" t="s">
        <v>126</v>
      </c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3"/>
      <c r="AK58" s="174"/>
    </row>
    <row r="59" spans="1:39" ht="15.75">
      <c r="A59" s="24"/>
      <c r="C59" s="295" t="s">
        <v>146</v>
      </c>
      <c r="D59" s="179">
        <f>IF(AND('Table 1'!E14="0",'Table 2D'!D45="0"),0,IF(AND('Table 1'!E14="L",'Table 2D'!D45="L"),"NC",IF('Table 1'!E14="M",0,'Table 1'!E14)-IF('Table 2D'!D45="M",0,'Table 2D'!D45)))</f>
        <v>0</v>
      </c>
      <c r="E59" s="179">
        <f>IF(AND('Table 1'!F14="0",'Table 2D'!E45="0"),0,IF(AND('Table 1'!F14="L",'Table 2D'!E45="L"),"NC",IF('Table 1'!F14="M",0,'Table 1'!F14)-IF('Table 2D'!E45="M",0,'Table 2D'!E45)))</f>
        <v>0</v>
      </c>
      <c r="F59" s="179">
        <f>IF(AND('Table 1'!G14="0",'Table 2D'!F45="0"),0,IF(AND('Table 1'!G14="L",'Table 2D'!F45="L"),"NC",IF('Table 1'!G14="M",0,'Table 1'!G14)-IF('Table 2D'!F45="M",0,'Table 2D'!F45)))</f>
        <v>0</v>
      </c>
      <c r="G59" s="179">
        <f>IF(AND('Table 1'!H14="0",'Table 2D'!G45="0"),0,IF(AND('Table 1'!H14="L",'Table 2D'!G45="L"),"NC",IF('Table 1'!H14="M",0,'Table 1'!H14)-IF('Table 2D'!G45="M",0,'Table 2D'!G45)))</f>
        <v>0</v>
      </c>
      <c r="H59" s="179">
        <f>IF(AND('Table 1'!I14="0",'Table 2D'!H45="0"),0,IF(AND('Table 1'!I14="L",'Table 2D'!H45="L"),"NC",IF('Table 1'!I14="M",0,'Table 1'!I14)-IF('Table 2D'!H45="M",0,'Table 2D'!H45)))</f>
        <v>0</v>
      </c>
      <c r="I59" s="179">
        <f>IF(AND('Table 1'!J14="0",'Table 2D'!I45="0"),0,IF(AND('Table 1'!J14="L",'Table 2D'!I45="L"),"NC",IF('Table 1'!J14="M",0,'Table 1'!J14)-IF('Table 2D'!I45="M",0,'Table 2D'!I45)))</f>
        <v>0</v>
      </c>
      <c r="J59" s="179">
        <f>IF(AND('Table 1'!K14="0",'Table 2D'!J45="0"),0,IF(AND('Table 1'!K14="L",'Table 2D'!J45="L"),"NC",IF('Table 1'!K14="M",0,'Table 1'!K14)-IF('Table 2D'!J45="M",0,'Table 2D'!J45)))</f>
        <v>0</v>
      </c>
      <c r="K59" s="179">
        <f>IF(AND('Table 1'!L14="0",'Table 2D'!K45="0"),0,IF(AND('Table 1'!L14="L",'Table 2D'!K45="L"),"NC",IF('Table 1'!L14="M",0,'Table 1'!L14)-IF('Table 2D'!K45="M",0,'Table 2D'!K45)))</f>
        <v>0</v>
      </c>
      <c r="L59" s="179">
        <f>IF(AND('Table 1'!M14="0",'Table 2D'!L45="0"),0,IF(AND('Table 1'!M14="L",'Table 2D'!L45="L"),"NC",IF('Table 1'!M14="M",0,'Table 1'!M14)-IF('Table 2D'!L45="M",0,'Table 2D'!L45)))</f>
        <v>0</v>
      </c>
      <c r="M59" s="179">
        <f>IF(AND('Table 1'!N14="0",'Table 2D'!M45="0"),0,IF(AND('Table 1'!N14="L",'Table 2D'!M45="L"),"NC",IF('Table 1'!N14="M",0,'Table 1'!N14)-IF('Table 2D'!M45="M",0,'Table 2D'!M45)))</f>
        <v>0</v>
      </c>
      <c r="N59" s="179">
        <f>IF(AND('Table 1'!O14="0",'Table 2D'!N45="0"),0,IF(AND('Table 1'!O14="L",'Table 2D'!N45="L"),"NC",IF('Table 1'!O14="M",0,'Table 1'!O14)-IF('Table 2D'!N45="M",0,'Table 2D'!N45)))</f>
        <v>0</v>
      </c>
      <c r="O59" s="179">
        <f>IF(AND('Table 1'!P14="0",'Table 2D'!O45="0"),0,IF(AND('Table 1'!P14="L",'Table 2D'!O45="L"),"NC",IF('Table 1'!P14="M",0,'Table 1'!P14)-IF('Table 2D'!O45="M",0,'Table 2D'!O45)))</f>
        <v>0</v>
      </c>
      <c r="P59" s="179">
        <f>IF(AND('Table 1'!Q14="0",'Table 2D'!P45="0"),0,IF(AND('Table 1'!Q14="L",'Table 2D'!P45="L"),"NC",IF('Table 1'!Q14="M",0,'Table 1'!Q14)-IF('Table 2D'!P45="M",0,'Table 2D'!P45)))</f>
        <v>0</v>
      </c>
      <c r="Q59" s="179">
        <f>IF(AND('Table 1'!R14="0",'Table 2D'!Q45="0"),0,IF(AND('Table 1'!R14="L",'Table 2D'!Q45="L"),"NC",IF('Table 1'!R14="M",0,'Table 1'!R14)-IF('Table 2D'!Q45="M",0,'Table 2D'!Q45)))</f>
        <v>0</v>
      </c>
      <c r="R59" s="179">
        <f>IF(AND('Table 1'!S14="0",'Table 2D'!R45="0"),0,IF(AND('Table 1'!S14="L",'Table 2D'!R45="L"),"NC",IF('Table 1'!S14="M",0,'Table 1'!S14)-IF('Table 2D'!R45="M",0,'Table 2D'!R45)))</f>
        <v>0</v>
      </c>
      <c r="S59" s="179">
        <f>IF(AND('Table 1'!T14="0",'Table 2D'!S45="0"),0,IF(AND('Table 1'!T14="L",'Table 2D'!S45="L"),"NC",IF('Table 1'!T14="M",0,'Table 1'!T14)-IF('Table 2D'!S45="M",0,'Table 2D'!S45)))</f>
        <v>0</v>
      </c>
      <c r="T59" s="179">
        <f>IF(AND('Table 1'!U14="0",'Table 2D'!T45="0"),0,IF(AND('Table 1'!U14="L",'Table 2D'!T45="L"),"NC",IF('Table 1'!U14="M",0,'Table 1'!U14)-IF('Table 2D'!T45="M",0,'Table 2D'!T45)))</f>
        <v>0</v>
      </c>
      <c r="U59" s="179">
        <f>IF(AND('Table 1'!V12="0",'Table 2B'!U43="0"),0,IF(AND('Table 1'!V12="L",'Table 2B'!U43="L"),"NC",IF('Table 1'!V12="M",0,'Table 1'!V12)-IF('Table 2B'!U43="M",0,'Table 2B'!U43)))</f>
        <v>0</v>
      </c>
      <c r="V59" s="179">
        <f>IF(AND('Table 1'!W12="0",'Table 2B'!V43="0"),0,IF(AND('Table 1'!W12="L",'Table 2B'!V43="L"),"NC",IF('Table 1'!W12="M",0,'Table 1'!W12)-IF('Table 2B'!V43="M",0,'Table 2B'!V43)))</f>
        <v>0</v>
      </c>
      <c r="W59" s="179">
        <f>IF(AND('Table 1'!X12="0",'Table 2B'!W43="0"),0,IF(AND('Table 1'!X12="L",'Table 2B'!W43="L"),"NC",IF('Table 1'!X12="M",0,'Table 1'!X12)-IF('Table 2B'!W43="M",0,'Table 2B'!W43)))</f>
        <v>0</v>
      </c>
      <c r="X59" s="179">
        <f>IF(AND('Table 1'!Y12="0",'Table 2B'!X43="0"),0,IF(AND('Table 1'!Y12="L",'Table 2B'!X43="L"),"NC",IF('Table 1'!Y12="M",0,'Table 1'!Y12)-IF('Table 2B'!X43="M",0,'Table 2B'!X43)))</f>
        <v>0</v>
      </c>
      <c r="Y59" s="179">
        <f>IF(AND('Table 1'!Z12="0",'Table 2B'!Y43="0"),0,IF(AND('Table 1'!Z12="L",'Table 2B'!Y43="L"),"NC",IF('Table 1'!Z12="M",0,'Table 1'!Z12)-IF('Table 2B'!Y43="M",0,'Table 2B'!Y43)))</f>
        <v>0</v>
      </c>
      <c r="Z59" s="179">
        <f>IF(AND('Table 1'!AA12="0",'Table 2B'!Z43="0"),0,IF(AND('Table 1'!AA12="L",'Table 2B'!Z43="L"),"NC",IF('Table 1'!AA12="M",0,'Table 1'!AA12)-IF('Table 2B'!Z43="M",0,'Table 2B'!Z43)))</f>
        <v>0</v>
      </c>
      <c r="AA59" s="179">
        <f>IF(AND('Table 1'!AB12="0",'Table 2B'!AA43="0"),0,IF(AND('Table 1'!AB12="L",'Table 2B'!AA43="L"),"NC",IF('Table 1'!AB12="M",0,'Table 1'!AB12)-IF('Table 2B'!AA43="M",0,'Table 2B'!AA43)))</f>
        <v>0</v>
      </c>
      <c r="AB59" s="179">
        <f>IF(AND('Table 1'!AC12="0",'Table 2B'!AB43="0"),0,IF(AND('Table 1'!AC12="L",'Table 2B'!AB43="L"),"NC",IF('Table 1'!AC12="M",0,'Table 1'!AC12)-IF('Table 2B'!AB43="M",0,'Table 2B'!AB43)))</f>
        <v>0</v>
      </c>
      <c r="AC59" s="179">
        <f>IF(AND('Table 1'!AD12="0",'Table 2B'!AC43="0"),0,IF(AND('Table 1'!AD12="L",'Table 2B'!AC43="L"),"NC",IF('Table 1'!AD12="M",0,'Table 1'!AD12)-IF('Table 2B'!AC43="M",0,'Table 2B'!AC43)))</f>
        <v>0</v>
      </c>
      <c r="AD59" s="179">
        <f>IF(AND('Table 1'!AE12="0",'Table 2B'!AD43="0"),0,IF(AND('Table 1'!AE12="L",'Table 2B'!AD43="L"),"NC",IF('Table 1'!AE12="M",0,'Table 1'!AE12)-IF('Table 2B'!AD43="M",0,'Table 2B'!AD43)))</f>
        <v>0</v>
      </c>
      <c r="AE59" s="179">
        <f>IF(AND('Table 1'!AF12="0",'Table 2B'!AE43="0"),0,IF(AND('Table 1'!AF12="L",'Table 2B'!AE43="L"),"NC",IF('Table 1'!AF12="M",0,'Table 1'!AF12)-IF('Table 2B'!AE43="M",0,'Table 2B'!AE43)))</f>
        <v>0</v>
      </c>
      <c r="AF59" s="179">
        <f>IF(AND('Table 1'!AG12="0",'Table 2B'!AF43="0"),0,IF(AND('Table 1'!AG12="L",'Table 2B'!AF43="L"),"NC",IF('Table 1'!AG12="M",0,'Table 1'!AG12)-IF('Table 2B'!AF43="M",0,'Table 2B'!AF43)))</f>
        <v>0</v>
      </c>
      <c r="AG59" s="179">
        <f>IF(AND('Table 1'!AH12="0",'Table 2B'!AG43="0"),0,IF(AND('Table 1'!AH12="L",'Table 2B'!AG43="L"),"NC",IF('Table 1'!AH12="M",0,'Table 1'!AH12)-IF('Table 2B'!AG43="M",0,'Table 2B'!AG43)))</f>
        <v>0</v>
      </c>
      <c r="AH59" s="179">
        <f>IF(AND('Table 1'!AI12="0",'Table 2B'!AH43="0"),0,IF(AND('Table 1'!AI12="L",'Table 2B'!AH43="L"),"NC",IF('Table 1'!AI12="M",0,'Table 1'!AI12)-IF('Table 2B'!AH43="M",0,'Table 2B'!AH43)))</f>
        <v>0</v>
      </c>
      <c r="AI59" s="179">
        <f>IF(AND('Table 1'!AJ12="0",'Table 2B'!AI43="0"),0,IF(AND('Table 1'!AJ12="L",'Table 2B'!AI43="L"),"NC",IF('Table 1'!AJ12="M",0,'Table 1'!AJ12)-IF('Table 2B'!AI43="M",0,'Table 2B'!AI43)))</f>
        <v>0</v>
      </c>
      <c r="AJ59" s="296"/>
      <c r="AK59" s="297"/>
    </row>
    <row r="60" spans="1:39">
      <c r="A60" s="24"/>
    </row>
    <row r="61" spans="1:39">
      <c r="A61" s="24"/>
    </row>
    <row r="62" spans="1:39">
      <c r="A62" s="24"/>
    </row>
    <row r="63" spans="1:39">
      <c r="A63" s="26"/>
    </row>
    <row r="64" spans="1:39">
      <c r="A64" s="26"/>
    </row>
  </sheetData>
  <sheetProtection algorithmName="SHA-512" hashValue="7NgFsYj/3PhanwllRQxhKsVEytEYwf0AdrLXK8TtUYfOyUCcpvi5jXIu5TkKDafhudPEUXBBPZewgFc4JWrHSA==" saltValue="ViDffqrc8PfUZCrltC52ag==" spinCount="100000" sheet="1" objects="1" formatColumns="0" formatRows="0" insertRows="0" insertHyperlinks="0" deleteRows="0"/>
  <mergeCells count="1">
    <mergeCell ref="D4:AI4"/>
  </mergeCells>
  <phoneticPr fontId="35" type="noConversion"/>
  <conditionalFormatting sqref="D8:AI8">
    <cfRule type="cellIs" dxfId="31" priority="3" operator="equal">
      <formula>""</formula>
    </cfRule>
  </conditionalFormatting>
  <conditionalFormatting sqref="D11:AI16">
    <cfRule type="cellIs" dxfId="30" priority="27" operator="equal">
      <formula>""</formula>
    </cfRule>
  </conditionalFormatting>
  <conditionalFormatting sqref="D20:AI20">
    <cfRule type="cellIs" dxfId="29" priority="24" operator="equal">
      <formula>""</formula>
    </cfRule>
  </conditionalFormatting>
  <conditionalFormatting sqref="D24:AI24">
    <cfRule type="cellIs" dxfId="28" priority="21" operator="equal">
      <formula>""</formula>
    </cfRule>
  </conditionalFormatting>
  <conditionalFormatting sqref="D26:AI26">
    <cfRule type="cellIs" dxfId="27" priority="18" operator="equal">
      <formula>""</formula>
    </cfRule>
  </conditionalFormatting>
  <conditionalFormatting sqref="D31:AI31">
    <cfRule type="cellIs" dxfId="26" priority="15" operator="equal">
      <formula>""</formula>
    </cfRule>
  </conditionalFormatting>
  <conditionalFormatting sqref="D35:AI36">
    <cfRule type="cellIs" dxfId="25" priority="9" operator="equal">
      <formula>""</formula>
    </cfRule>
  </conditionalFormatting>
  <conditionalFormatting sqref="D40:AI40">
    <cfRule type="cellIs" dxfId="24" priority="6" operator="equal">
      <formula>""</formula>
    </cfRule>
  </conditionalFormatting>
  <conditionalFormatting sqref="D45:AI45">
    <cfRule type="cellIs" dxfId="23" priority="4" operator="equal">
      <formula>""</formula>
    </cfRule>
  </conditionalFormatting>
  <conditionalFormatting sqref="D53:AI53">
    <cfRule type="containsText" dxfId="22" priority="1" operator="containsText" text="NOT">
      <formula>NOT(ISERROR(SEARCH("NOT",D53)))</formula>
    </cfRule>
  </conditionalFormatting>
  <conditionalFormatting sqref="U5:AI5 U8:AI8 AC9:AI9 U11:AI18 U20:AI22 U24:AI24 U26:AI33 U35:AI38 U40:AI43 U45:AI45">
    <cfRule type="expression" dxfId="21" priority="2">
      <formula>LEN(U$5)=0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600-000000000000}">
      <formula1>$AM$1:$AM$4</formula1>
    </dataValidation>
    <dataValidation type="list" allowBlank="1" showInputMessage="1" showErrorMessage="1" sqref="D1" xr:uid="{00000000-0002-0000-06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2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transitionEvaluation="1" codeName="Sheet14">
    <tabColor rgb="FF00FF00"/>
    <pageSetUpPr fitToPage="1"/>
  </sheetPr>
  <dimension ref="A1:BM81"/>
  <sheetViews>
    <sheetView showGridLines="0" defaultGridColor="0" colorId="22" zoomScale="80" zoomScaleNormal="80" zoomScaleSheetLayoutView="80" workbookViewId="0">
      <pane xSplit="3" topLeftCell="U1" activePane="topRight" state="frozen"/>
      <selection activeCell="C1" sqref="C1"/>
      <selection pane="topRight" activeCell="X21" sqref="X21"/>
    </sheetView>
  </sheetViews>
  <sheetFormatPr defaultColWidth="9.77734375" defaultRowHeight="15" outlineLevelCol="1"/>
  <cols>
    <col min="1" max="1" width="30.77734375" style="30" hidden="1" customWidth="1"/>
    <col min="2" max="2" width="37.77734375" style="79" hidden="1" customWidth="1"/>
    <col min="3" max="3" width="75.77734375" style="28" customWidth="1"/>
    <col min="4" max="29" width="13.21875" style="23" customWidth="1"/>
    <col min="30" max="35" width="13.21875" style="23" customWidth="1" outlineLevel="1"/>
    <col min="36" max="36" width="86.77734375" style="23" customWidth="1"/>
    <col min="37" max="37" width="5.21875" style="23" customWidth="1"/>
    <col min="38" max="38" width="1" style="23" customWidth="1"/>
    <col min="39" max="39" width="0.5546875" style="23" customWidth="1"/>
    <col min="40" max="40" width="9.77734375" style="23"/>
    <col min="41" max="45" width="7.77734375" style="23" customWidth="1"/>
    <col min="46" max="64" width="9.77734375" style="23"/>
    <col min="65" max="65" width="9.77734375" style="290"/>
    <col min="66" max="16384" width="9.77734375" style="23"/>
  </cols>
  <sheetData>
    <row r="1" spans="1:65" ht="15.75">
      <c r="A1" s="319"/>
      <c r="B1" s="309"/>
      <c r="C1" s="147"/>
      <c r="D1" s="61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M1" s="13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24" customHeight="1">
      <c r="A2" s="319"/>
      <c r="B2" s="309"/>
      <c r="C2" s="147"/>
      <c r="D2" s="61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487"/>
      <c r="AM2" s="13"/>
      <c r="AN2" s="484">
        <f>IF($AN$1='Cover page'!$N$2,0,1)</f>
        <v>0</v>
      </c>
    </row>
    <row r="3" spans="1:65" ht="18">
      <c r="A3" s="259"/>
      <c r="B3" s="267"/>
      <c r="C3" s="268" t="s">
        <v>576</v>
      </c>
      <c r="D3" s="198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M3" s="13"/>
    </row>
    <row r="4" spans="1:65" ht="16.5" thickBot="1">
      <c r="A4" s="259"/>
      <c r="B4" s="267"/>
      <c r="AM4" s="13"/>
    </row>
    <row r="5" spans="1:65" ht="17.25" thickTop="1" thickBot="1">
      <c r="A5" s="261"/>
      <c r="B5" s="320"/>
      <c r="C5" s="134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40"/>
      <c r="AK5" s="41"/>
      <c r="AM5" s="13"/>
    </row>
    <row r="6" spans="1:65" ht="16.5" thickBot="1">
      <c r="A6" s="209"/>
      <c r="B6" s="223"/>
      <c r="C6" s="199" t="str">
        <f>'Cover page'!E13</f>
        <v>Member State: Hungary</v>
      </c>
      <c r="D6" s="559" t="s">
        <v>2</v>
      </c>
      <c r="E6" s="560"/>
      <c r="F6" s="560"/>
      <c r="G6" s="560"/>
      <c r="H6" s="560"/>
      <c r="I6" s="560"/>
      <c r="J6" s="560"/>
      <c r="K6" s="560"/>
      <c r="L6" s="560"/>
      <c r="M6" s="560"/>
      <c r="N6" s="560"/>
      <c r="O6" s="560"/>
      <c r="P6" s="560"/>
      <c r="Q6" s="560"/>
      <c r="R6" s="560"/>
      <c r="S6" s="560"/>
      <c r="T6" s="560"/>
      <c r="U6" s="560"/>
      <c r="V6" s="560"/>
      <c r="W6" s="560"/>
      <c r="X6" s="560"/>
      <c r="Y6" s="560"/>
      <c r="Z6" s="560"/>
      <c r="AA6" s="560"/>
      <c r="AB6" s="560"/>
      <c r="AC6" s="560"/>
      <c r="AD6" s="560"/>
      <c r="AE6" s="560"/>
      <c r="AF6" s="560"/>
      <c r="AG6" s="560"/>
      <c r="AH6" s="560"/>
      <c r="AI6" s="561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page'!$BD$1:$BF$15,3,FALSE)&lt;D60+1,"",D60+1)</f>
        <v>1996</v>
      </c>
      <c r="F7" s="274">
        <f>IF(VLOOKUP('Cover page'!$F$15,'Cover page'!$BD$1:$BF$15,3,FALSE)&lt;E60+1,"",E60+1)</f>
        <v>1997</v>
      </c>
      <c r="G7" s="274">
        <f>IF(VLOOKUP('Cover page'!$F$15,'Cover page'!$BD$1:$BF$15,3,FALSE)&lt;F60+1,"",F60+1)</f>
        <v>1998</v>
      </c>
      <c r="H7" s="274">
        <f>IF(VLOOKUP('Cover page'!$F$15,'Cover page'!$BD$1:$BF$15,3,FALSE)&lt;G60+1,"",G60+1)</f>
        <v>1999</v>
      </c>
      <c r="I7" s="274">
        <f>IF(VLOOKUP('Cover page'!$F$15,'Cover page'!$BD$1:$BF$15,3,FALSE)&lt;H60+1,"",H60+1)</f>
        <v>2000</v>
      </c>
      <c r="J7" s="274">
        <f>IF(VLOOKUP('Cover page'!$F$15,'Cover page'!$BD$1:$BF$15,3,FALSE)&lt;I60+1,"",I60+1)</f>
        <v>2001</v>
      </c>
      <c r="K7" s="274">
        <f>IF(VLOOKUP('Cover page'!$F$15,'Cover page'!$BD$1:$BF$15,3,FALSE)&lt;J60+1,"",J60+1)</f>
        <v>2002</v>
      </c>
      <c r="L7" s="274">
        <f>IF(VLOOKUP('Cover page'!$F$15,'Cover page'!$BD$1:$BF$15,3,FALSE)&lt;K60+1,"",K60+1)</f>
        <v>2003</v>
      </c>
      <c r="M7" s="274">
        <f>IF(VLOOKUP('Cover page'!$F$15,'Cover page'!$BD$1:$BF$15,3,FALSE)&lt;L60+1,"",L60+1)</f>
        <v>2004</v>
      </c>
      <c r="N7" s="274">
        <f>IF(VLOOKUP('Cover page'!$F$15,'Cover page'!$BD$1:$BF$15,3,FALSE)&lt;M60+1,"",M60+1)</f>
        <v>2005</v>
      </c>
      <c r="O7" s="274">
        <f>IF(VLOOKUP('Cover page'!$F$15,'Cover page'!$BD$1:$BF$15,3,FALSE)&lt;N60+1,"",N60+1)</f>
        <v>2006</v>
      </c>
      <c r="P7" s="274">
        <f>IF(VLOOKUP('Cover page'!$F$15,'Cover page'!$BD$1:$BF$15,3,FALSE)&lt;O60+1,"",O60+1)</f>
        <v>2007</v>
      </c>
      <c r="Q7" s="274">
        <f>IF(VLOOKUP('Cover page'!$F$15,'Cover page'!$BD$1:$BF$15,3,FALSE)&lt;P60+1,"",P60+1)</f>
        <v>2008</v>
      </c>
      <c r="R7" s="274">
        <f>IF(VLOOKUP('Cover page'!$F$15,'Cover page'!$BD$1:$BF$15,3,FALSE)&lt;Q60+1,"",Q60+1)</f>
        <v>2009</v>
      </c>
      <c r="S7" s="274">
        <f>IF(VLOOKUP('Cover page'!$F$15,'Cover page'!$BD$1:$BF$15,3,FALSE)&lt;R60+1,"",R60+1)</f>
        <v>2010</v>
      </c>
      <c r="T7" s="274">
        <f>IF(VLOOKUP('Cover page'!$F$15,'Cover page'!$BD$1:$BF$15,3,FALSE)&lt;S60+1,"",S60+1)</f>
        <v>2011</v>
      </c>
      <c r="U7" s="274">
        <f>IF(VLOOKUP('Cover page'!$F$15,'Cover page'!$BD$1:$BF$15,3,FALSE)&lt;T60+1,"",T60+1)</f>
        <v>2012</v>
      </c>
      <c r="V7" s="274">
        <f>IF(VLOOKUP('Cover page'!$F$15,'Cover page'!$BD$1:$BF$15,3,FALSE)&lt;U60+1,"",U60+1)</f>
        <v>2013</v>
      </c>
      <c r="W7" s="274">
        <f>IF(VLOOKUP('Cover page'!$F$15,'Cover page'!$BD$1:$BF$15,3,FALSE)&lt;V60+1,"",V60+1)</f>
        <v>2014</v>
      </c>
      <c r="X7" s="274">
        <f>IF(VLOOKUP('Cover page'!$F$15,'Cover page'!$BD$1:$BF$15,3,FALSE)&lt;W60+1,"",W60+1)</f>
        <v>2015</v>
      </c>
      <c r="Y7" s="274">
        <f>IF(VLOOKUP('Cover page'!$F$15,'Cover page'!$BD$1:$BF$15,3,FALSE)&lt;X60+1,"",X60+1)</f>
        <v>2016</v>
      </c>
      <c r="Z7" s="274">
        <f>IF(VLOOKUP('Cover page'!$F$15,'Cover page'!$BD$1:$BF$15,3,FALSE)&lt;Y60+1,"",Y60+1)</f>
        <v>2017</v>
      </c>
      <c r="AA7" s="274">
        <f>IF(VLOOKUP('Cover page'!$F$15,'Cover page'!$BD$1:$BF$15,3,FALSE)&lt;Z60+1,"",Z60+1)</f>
        <v>2018</v>
      </c>
      <c r="AB7" s="274">
        <f>IF(VLOOKUP('Cover page'!$F$15,'Cover page'!$BD$1:$BF$15,3,FALSE)&lt;AA60+1,"",AA60+1)</f>
        <v>2019</v>
      </c>
      <c r="AC7" s="274">
        <f>IF(VLOOKUP('Cover page'!$F$15,'Cover page'!$BD$1:$BF$15,3,FALSE)&lt;AB60+1,"",AB60+1)</f>
        <v>2020</v>
      </c>
      <c r="AD7" s="274" t="str">
        <f>IF(VLOOKUP('Cover page'!$F$15,'Cover page'!$BD$1:$BF$15,3,FALSE)&lt;AC60+1,"",AC60+1)</f>
        <v/>
      </c>
      <c r="AE7" s="274" t="str">
        <f>IF(VLOOKUP('Cover page'!$F$15,'Cover page'!$BD$1:$BF$15,3,FALSE)&lt;AD60+1,"",AD60+1)</f>
        <v/>
      </c>
      <c r="AF7" s="274" t="str">
        <f>IF(VLOOKUP('Cover page'!$F$15,'Cover page'!$BD$1:$BF$15,3,FALSE)&lt;AE60+1,"",AE60+1)</f>
        <v/>
      </c>
      <c r="AG7" s="274" t="str">
        <f>IF(VLOOKUP('Cover page'!$F$15,'Cover page'!$BD$1:$BF$15,3,FALSE)&lt;AF60+1,"",AF60+1)</f>
        <v/>
      </c>
      <c r="AH7" s="274" t="str">
        <f>IF(VLOOKUP('Cover page'!$F$15,'Cover page'!$BD$1:$BF$15,3,FALSE)&lt;AG60+1,"",AG60+1)</f>
        <v/>
      </c>
      <c r="AI7" s="274" t="str">
        <f>IF(VLOOKUP('Cover page'!$F$15,'Cover page'!$BD$1:$BF$15,3,FALSE)&lt;AH60+1,"",AH60+1)</f>
        <v/>
      </c>
      <c r="AJ7" s="45"/>
      <c r="AK7" s="50"/>
    </row>
    <row r="8" spans="1:65" ht="15.75">
      <c r="A8" s="209"/>
      <c r="B8" s="263"/>
      <c r="C8" s="213" t="str">
        <f>'Cover page'!E14</f>
        <v>Date: 10/10/2025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492"/>
      <c r="V8" s="492"/>
      <c r="W8" s="492"/>
      <c r="X8" s="492"/>
      <c r="Y8" s="492"/>
      <c r="Z8" s="492"/>
      <c r="AA8" s="492"/>
      <c r="AB8" s="492"/>
      <c r="AC8" s="492"/>
      <c r="AD8" s="492"/>
      <c r="AE8" s="492"/>
      <c r="AF8" s="492"/>
      <c r="AG8" s="492"/>
      <c r="AH8" s="492"/>
      <c r="AI8" s="492"/>
      <c r="AJ8" s="55"/>
      <c r="AK8" s="50"/>
    </row>
    <row r="9" spans="1:65" ht="10.5" customHeight="1" thickBot="1">
      <c r="A9" s="209"/>
      <c r="B9" s="264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93"/>
      <c r="V9" s="493"/>
      <c r="W9" s="493"/>
      <c r="X9" s="493"/>
      <c r="Y9" s="493"/>
      <c r="Z9" s="493"/>
      <c r="AA9" s="493"/>
      <c r="AB9" s="493"/>
      <c r="AC9" s="493"/>
      <c r="AD9" s="493"/>
      <c r="AE9" s="493"/>
      <c r="AF9" s="493"/>
      <c r="AG9" s="493"/>
      <c r="AH9" s="493"/>
      <c r="AI9" s="493"/>
      <c r="AJ9" s="63"/>
      <c r="AK9" s="50"/>
    </row>
    <row r="10" spans="1:65" ht="16.5" customHeight="1" thickTop="1" thickBot="1">
      <c r="A10" s="265" t="s">
        <v>283</v>
      </c>
      <c r="B10" s="388" t="s">
        <v>791</v>
      </c>
      <c r="C10" s="287" t="s">
        <v>561</v>
      </c>
      <c r="D10" s="502">
        <v>501876.34100000001</v>
      </c>
      <c r="E10" s="502">
        <v>311702</v>
      </c>
      <c r="F10" s="502">
        <v>490380.83999999997</v>
      </c>
      <c r="G10" s="502">
        <v>775309.60909090913</v>
      </c>
      <c r="H10" s="502">
        <v>614070</v>
      </c>
      <c r="I10" s="502">
        <v>405236.00299999991</v>
      </c>
      <c r="J10" s="502">
        <v>615856</v>
      </c>
      <c r="K10" s="502">
        <v>1533781</v>
      </c>
      <c r="L10" s="502">
        <v>1374123</v>
      </c>
      <c r="M10" s="502">
        <v>1391280</v>
      </c>
      <c r="N10" s="502">
        <v>1757625.6153846155</v>
      </c>
      <c r="O10" s="502">
        <v>2254329</v>
      </c>
      <c r="P10" s="502">
        <v>1308462</v>
      </c>
      <c r="Q10" s="502">
        <v>1030748</v>
      </c>
      <c r="R10" s="502">
        <v>1259676</v>
      </c>
      <c r="S10" s="502">
        <v>1216741</v>
      </c>
      <c r="T10" s="502">
        <v>1487238</v>
      </c>
      <c r="U10" s="503">
        <v>673987.23800000001</v>
      </c>
      <c r="V10" s="503">
        <v>788385.5</v>
      </c>
      <c r="W10" s="503">
        <v>910277.89020099957</v>
      </c>
      <c r="X10" s="503">
        <v>700702.17656400031</v>
      </c>
      <c r="Y10" s="503">
        <v>650577.75472040044</v>
      </c>
      <c r="Z10" s="503">
        <v>965670.15379900194</v>
      </c>
      <c r="AA10" s="503">
        <v>891319.13236600009</v>
      </c>
      <c r="AB10" s="503">
        <v>970454.9219160002</v>
      </c>
      <c r="AC10" s="503">
        <v>3654169.1904648542</v>
      </c>
      <c r="AD10" s="503">
        <f>'Table 1'!AE10</f>
        <v>0</v>
      </c>
      <c r="AE10" s="503">
        <f>'Table 1'!AF10</f>
        <v>0</v>
      </c>
      <c r="AF10" s="503">
        <f>'Table 1'!AG10</f>
        <v>0</v>
      </c>
      <c r="AG10" s="503">
        <f>'Table 1'!AH10</f>
        <v>0</v>
      </c>
      <c r="AH10" s="503">
        <f>'Table 1'!AI10</f>
        <v>0</v>
      </c>
      <c r="AI10" s="503">
        <f>'Table 1'!AJ10</f>
        <v>0</v>
      </c>
      <c r="AJ10" s="4"/>
      <c r="AK10" s="50"/>
      <c r="BM10" s="290" t="str">
        <f>CountryCode &amp; ".T3.B9.S13.MNAC." &amp; RefVintage</f>
        <v>HU.T3.B9.S13.MNAC.S.2025</v>
      </c>
    </row>
    <row r="11" spans="1:65" ht="6" customHeight="1" thickTop="1">
      <c r="A11" s="265"/>
      <c r="B11" s="129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284</v>
      </c>
      <c r="B12" s="388" t="s">
        <v>792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363357</v>
      </c>
      <c r="E12" s="189">
        <f t="shared" si="1"/>
        <v>-113654</v>
      </c>
      <c r="F12" s="189">
        <f t="shared" si="1"/>
        <v>-301823</v>
      </c>
      <c r="G12" s="189">
        <f t="shared" si="1"/>
        <v>-235263</v>
      </c>
      <c r="H12" s="189">
        <f t="shared" si="1"/>
        <v>-24242</v>
      </c>
      <c r="I12" s="189">
        <f t="shared" si="1"/>
        <v>-237971</v>
      </c>
      <c r="J12" s="189">
        <f t="shared" si="1"/>
        <v>478342</v>
      </c>
      <c r="K12" s="189">
        <f t="shared" si="1"/>
        <v>-50387</v>
      </c>
      <c r="L12" s="189">
        <f t="shared" si="1"/>
        <v>-63811</v>
      </c>
      <c r="M12" s="189">
        <f t="shared" si="1"/>
        <v>387266</v>
      </c>
      <c r="N12" s="189">
        <f t="shared" si="1"/>
        <v>-470120</v>
      </c>
      <c r="O12" s="189">
        <f t="shared" si="1"/>
        <v>-134153</v>
      </c>
      <c r="P12" s="189">
        <f t="shared" si="1"/>
        <v>64977</v>
      </c>
      <c r="Q12" s="189">
        <f t="shared" si="1"/>
        <v>1365758</v>
      </c>
      <c r="R12" s="189">
        <f t="shared" si="1"/>
        <v>-92453.000000000058</v>
      </c>
      <c r="S12" s="189">
        <f t="shared" si="1"/>
        <v>-473827</v>
      </c>
      <c r="T12" s="189">
        <f t="shared" si="1"/>
        <v>1216049</v>
      </c>
      <c r="U12" s="189">
        <f t="shared" si="1"/>
        <v>-297854</v>
      </c>
      <c r="V12" s="189">
        <f t="shared" si="1"/>
        <v>-147322</v>
      </c>
      <c r="W12" s="189">
        <f t="shared" si="1"/>
        <v>382365</v>
      </c>
      <c r="X12" s="189">
        <f t="shared" si="1"/>
        <v>397883</v>
      </c>
      <c r="Y12" s="189">
        <f t="shared" si="1"/>
        <v>274912</v>
      </c>
      <c r="Z12" s="189">
        <f t="shared" si="1"/>
        <v>167839</v>
      </c>
      <c r="AA12" s="189">
        <f t="shared" si="1"/>
        <v>563534</v>
      </c>
      <c r="AB12" s="189">
        <f t="shared" si="1"/>
        <v>161909</v>
      </c>
      <c r="AC12" s="189">
        <f t="shared" si="1"/>
        <v>2820306</v>
      </c>
      <c r="AD12" s="189" t="str">
        <f t="shared" si="1"/>
        <v/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".T3.FA.S13.MNAC." &amp; RefVintage</f>
        <v>HU.T3.FA.S13.MNAC.S.2025</v>
      </c>
    </row>
    <row r="13" spans="1:65" s="18" customFormat="1" ht="16.5" customHeight="1">
      <c r="A13" s="265" t="s">
        <v>285</v>
      </c>
      <c r="B13" s="388" t="s">
        <v>793</v>
      </c>
      <c r="C13" s="328" t="s">
        <v>61</v>
      </c>
      <c r="D13" s="504">
        <v>190495</v>
      </c>
      <c r="E13" s="504">
        <v>-190991</v>
      </c>
      <c r="F13" s="504">
        <v>-42978</v>
      </c>
      <c r="G13" s="504">
        <v>-152645</v>
      </c>
      <c r="H13" s="504">
        <v>173176</v>
      </c>
      <c r="I13" s="504">
        <v>-91420</v>
      </c>
      <c r="J13" s="504">
        <v>243713</v>
      </c>
      <c r="K13" s="504">
        <v>-302323</v>
      </c>
      <c r="L13" s="504">
        <v>25571</v>
      </c>
      <c r="M13" s="504">
        <v>307219</v>
      </c>
      <c r="N13" s="504">
        <v>-78005</v>
      </c>
      <c r="O13" s="504">
        <v>137284</v>
      </c>
      <c r="P13" s="504">
        <v>206531</v>
      </c>
      <c r="Q13" s="504">
        <v>1485132</v>
      </c>
      <c r="R13" s="504">
        <v>-663289</v>
      </c>
      <c r="S13" s="504">
        <v>-204335</v>
      </c>
      <c r="T13" s="504">
        <v>178398</v>
      </c>
      <c r="U13" s="504">
        <v>76885</v>
      </c>
      <c r="V13" s="504">
        <v>-385483</v>
      </c>
      <c r="W13" s="504">
        <v>183890</v>
      </c>
      <c r="X13" s="504">
        <v>-272456</v>
      </c>
      <c r="Y13" s="504">
        <v>703345</v>
      </c>
      <c r="Z13" s="504">
        <v>-202480</v>
      </c>
      <c r="AA13" s="504">
        <v>456803</v>
      </c>
      <c r="AB13" s="504">
        <v>-272592</v>
      </c>
      <c r="AC13" s="504">
        <v>2277097</v>
      </c>
      <c r="AD13" s="504"/>
      <c r="AE13" s="504"/>
      <c r="AF13" s="504"/>
      <c r="AG13" s="504"/>
      <c r="AH13" s="504"/>
      <c r="AI13" s="504"/>
      <c r="AJ13" s="91"/>
      <c r="AK13" s="64"/>
      <c r="BM13" s="472" t="str">
        <f>CountryCode &amp; ".T3.F2.S13.MNAC." &amp; RefVintage</f>
        <v>HU.T3.F2.S13.MNAC.S.2025</v>
      </c>
    </row>
    <row r="14" spans="1:65" s="18" customFormat="1" ht="16.5" customHeight="1">
      <c r="A14" s="265" t="s">
        <v>286</v>
      </c>
      <c r="B14" s="388" t="s">
        <v>794</v>
      </c>
      <c r="C14" s="328" t="s">
        <v>471</v>
      </c>
      <c r="D14" s="504">
        <v>-2700</v>
      </c>
      <c r="E14" s="504">
        <v>0</v>
      </c>
      <c r="F14" s="504">
        <v>10266</v>
      </c>
      <c r="G14" s="504">
        <v>7432</v>
      </c>
      <c r="H14" s="504">
        <v>-17008</v>
      </c>
      <c r="I14" s="504">
        <v>11155</v>
      </c>
      <c r="J14" s="504">
        <v>6410</v>
      </c>
      <c r="K14" s="504">
        <v>-17151</v>
      </c>
      <c r="L14" s="504">
        <v>681</v>
      </c>
      <c r="M14" s="504">
        <v>3</v>
      </c>
      <c r="N14" s="504">
        <v>-604</v>
      </c>
      <c r="O14" s="504">
        <v>-359</v>
      </c>
      <c r="P14" s="504">
        <v>1331</v>
      </c>
      <c r="Q14" s="504">
        <v>-1201</v>
      </c>
      <c r="R14" s="504">
        <v>-104</v>
      </c>
      <c r="S14" s="504">
        <v>13889</v>
      </c>
      <c r="T14" s="504">
        <v>55585</v>
      </c>
      <c r="U14" s="504">
        <v>47533</v>
      </c>
      <c r="V14" s="504">
        <v>54492</v>
      </c>
      <c r="W14" s="504">
        <v>-115252</v>
      </c>
      <c r="X14" s="504">
        <v>-1665</v>
      </c>
      <c r="Y14" s="504">
        <v>-33091</v>
      </c>
      <c r="Z14" s="504">
        <v>-3179</v>
      </c>
      <c r="AA14" s="504">
        <v>-9817</v>
      </c>
      <c r="AB14" s="504">
        <v>-25062</v>
      </c>
      <c r="AC14" s="504">
        <v>1282</v>
      </c>
      <c r="AD14" s="504"/>
      <c r="AE14" s="504"/>
      <c r="AF14" s="504"/>
      <c r="AG14" s="504"/>
      <c r="AH14" s="504"/>
      <c r="AI14" s="504"/>
      <c r="AJ14" s="91"/>
      <c r="AK14" s="64"/>
      <c r="BM14" s="472" t="str">
        <f>CountryCode &amp; ".T3.F3.S13.MNAC." &amp; RefVintage</f>
        <v>HU.T3.F3.S13.MNAC.S.2025</v>
      </c>
    </row>
    <row r="15" spans="1:65" s="18" customFormat="1" ht="16.5" customHeight="1">
      <c r="A15" s="265" t="s">
        <v>287</v>
      </c>
      <c r="B15" s="388" t="s">
        <v>795</v>
      </c>
      <c r="C15" s="328" t="s">
        <v>36</v>
      </c>
      <c r="D15" s="504">
        <v>-17024</v>
      </c>
      <c r="E15" s="504">
        <v>-5662</v>
      </c>
      <c r="F15" s="504">
        <v>68195</v>
      </c>
      <c r="G15" s="504">
        <v>-19075</v>
      </c>
      <c r="H15" s="504">
        <v>-5586</v>
      </c>
      <c r="I15" s="504">
        <v>-55731</v>
      </c>
      <c r="J15" s="504">
        <v>12937</v>
      </c>
      <c r="K15" s="504">
        <v>38522</v>
      </c>
      <c r="L15" s="504">
        <v>-21893</v>
      </c>
      <c r="M15" s="504">
        <v>25889</v>
      </c>
      <c r="N15" s="504">
        <v>78864</v>
      </c>
      <c r="O15" s="504">
        <v>-46635</v>
      </c>
      <c r="P15" s="504">
        <v>-132369</v>
      </c>
      <c r="Q15" s="504">
        <v>22782</v>
      </c>
      <c r="R15" s="504">
        <v>521534.99999999994</v>
      </c>
      <c r="S15" s="504">
        <v>-243092</v>
      </c>
      <c r="T15" s="504">
        <v>-158294</v>
      </c>
      <c r="U15" s="504">
        <v>-59577</v>
      </c>
      <c r="V15" s="504">
        <v>86618</v>
      </c>
      <c r="W15" s="504">
        <v>188136</v>
      </c>
      <c r="X15" s="504">
        <v>289911</v>
      </c>
      <c r="Y15" s="504">
        <v>111914</v>
      </c>
      <c r="Z15" s="504">
        <v>126407</v>
      </c>
      <c r="AA15" s="504">
        <v>77749</v>
      </c>
      <c r="AB15" s="504">
        <v>136366</v>
      </c>
      <c r="AC15" s="504">
        <v>479808</v>
      </c>
      <c r="AD15" s="504"/>
      <c r="AE15" s="504"/>
      <c r="AF15" s="504"/>
      <c r="AG15" s="504"/>
      <c r="AH15" s="504"/>
      <c r="AI15" s="504"/>
      <c r="AJ15" s="91"/>
      <c r="AK15" s="64"/>
      <c r="BM15" s="472" t="str">
        <f>CountryCode &amp; ".T3.F4.S13.MNAC." &amp; RefVintage</f>
        <v>HU.T3.F4.S13.MNAC.S.2025</v>
      </c>
    </row>
    <row r="16" spans="1:65" s="18" customFormat="1" ht="16.5" customHeight="1">
      <c r="A16" s="265" t="s">
        <v>288</v>
      </c>
      <c r="B16" s="388" t="s">
        <v>796</v>
      </c>
      <c r="C16" s="329" t="s">
        <v>84</v>
      </c>
      <c r="D16" s="505">
        <v>15600</v>
      </c>
      <c r="E16" s="506">
        <v>19500</v>
      </c>
      <c r="F16" s="506">
        <v>88000</v>
      </c>
      <c r="G16" s="506">
        <v>35000</v>
      </c>
      <c r="H16" s="506">
        <v>24186.99</v>
      </c>
      <c r="I16" s="506">
        <v>28084.880000000001</v>
      </c>
      <c r="J16" s="506">
        <v>23500</v>
      </c>
      <c r="K16" s="506">
        <v>32035.82</v>
      </c>
      <c r="L16" s="506">
        <v>25758.753000000001</v>
      </c>
      <c r="M16" s="506">
        <v>28947.55</v>
      </c>
      <c r="N16" s="506">
        <v>166304</v>
      </c>
      <c r="O16" s="506">
        <v>135514</v>
      </c>
      <c r="P16" s="506">
        <v>26426</v>
      </c>
      <c r="Q16" s="506">
        <v>26526</v>
      </c>
      <c r="R16" s="506">
        <v>732884</v>
      </c>
      <c r="S16" s="506">
        <v>24777.904954000012</v>
      </c>
      <c r="T16" s="506">
        <v>13380.4</v>
      </c>
      <c r="U16" s="506">
        <v>29821.200000000001</v>
      </c>
      <c r="V16" s="506">
        <v>20281</v>
      </c>
      <c r="W16" s="506">
        <v>395355.00000000023</v>
      </c>
      <c r="X16" s="506">
        <v>560004.17299999972</v>
      </c>
      <c r="Y16" s="506">
        <v>518525.30074199982</v>
      </c>
      <c r="Z16" s="506">
        <v>489836.64529400039</v>
      </c>
      <c r="AA16" s="506">
        <v>468153.81345110619</v>
      </c>
      <c r="AB16" s="506">
        <v>573199.83926169202</v>
      </c>
      <c r="AC16" s="506">
        <v>949834.37186379358</v>
      </c>
      <c r="AD16" s="506"/>
      <c r="AE16" s="506"/>
      <c r="AF16" s="506"/>
      <c r="AG16" s="506"/>
      <c r="AH16" s="506"/>
      <c r="AI16" s="506"/>
      <c r="AJ16" s="91"/>
      <c r="AK16" s="64"/>
      <c r="BM16" s="472" t="str">
        <f>CountryCode &amp; ".T3.F4ACQ.S13.MNAC." &amp; RefVintage</f>
        <v>HU.T3.F4ACQ.S13.MNAC.S.2025</v>
      </c>
    </row>
    <row r="17" spans="1:65" s="18" customFormat="1" ht="16.5" customHeight="1">
      <c r="A17" s="265" t="s">
        <v>289</v>
      </c>
      <c r="B17" s="388" t="s">
        <v>797</v>
      </c>
      <c r="C17" s="329" t="s">
        <v>85</v>
      </c>
      <c r="D17" s="507">
        <v>-32624</v>
      </c>
      <c r="E17" s="508">
        <v>-25162</v>
      </c>
      <c r="F17" s="508">
        <v>-19805</v>
      </c>
      <c r="G17" s="508">
        <v>-54075</v>
      </c>
      <c r="H17" s="508">
        <v>-29772.99</v>
      </c>
      <c r="I17" s="508">
        <v>-83815.88</v>
      </c>
      <c r="J17" s="508">
        <v>-10563</v>
      </c>
      <c r="K17" s="508">
        <v>6486.18</v>
      </c>
      <c r="L17" s="508">
        <v>-47651.752999999997</v>
      </c>
      <c r="M17" s="508">
        <v>-3058.5499999999993</v>
      </c>
      <c r="N17" s="508">
        <v>-87440</v>
      </c>
      <c r="O17" s="508">
        <v>-182149</v>
      </c>
      <c r="P17" s="508">
        <v>-158795</v>
      </c>
      <c r="Q17" s="508">
        <v>-3744</v>
      </c>
      <c r="R17" s="508">
        <v>-211349.00000000006</v>
      </c>
      <c r="S17" s="508">
        <v>-267869.90495400003</v>
      </c>
      <c r="T17" s="508">
        <v>-171674.4</v>
      </c>
      <c r="U17" s="508">
        <v>-89398.2</v>
      </c>
      <c r="V17" s="508">
        <v>66337</v>
      </c>
      <c r="W17" s="508">
        <v>-207219.00000000023</v>
      </c>
      <c r="X17" s="508">
        <v>-270093.17299999972</v>
      </c>
      <c r="Y17" s="508">
        <v>-406611.30074199982</v>
      </c>
      <c r="Z17" s="508">
        <v>-363429.64529400039</v>
      </c>
      <c r="AA17" s="508">
        <v>-390404.81345110619</v>
      </c>
      <c r="AB17" s="508">
        <v>-436833.83926169202</v>
      </c>
      <c r="AC17" s="508">
        <v>-470026.37186379358</v>
      </c>
      <c r="AD17" s="508"/>
      <c r="AE17" s="508"/>
      <c r="AF17" s="508"/>
      <c r="AG17" s="508"/>
      <c r="AH17" s="508"/>
      <c r="AI17" s="508"/>
      <c r="AJ17" s="91"/>
      <c r="AK17" s="64"/>
      <c r="BM17" s="472" t="str">
        <f>CountryCode &amp; ".T3.F4DIS.S13.MNAC." &amp; RefVintage</f>
        <v>HU.T3.F4DIS.S13.MNAC.S.2025</v>
      </c>
    </row>
    <row r="18" spans="1:65" s="18" customFormat="1" ht="16.5" customHeight="1">
      <c r="A18" s="265" t="s">
        <v>290</v>
      </c>
      <c r="B18" s="388" t="s">
        <v>798</v>
      </c>
      <c r="C18" s="330" t="s">
        <v>444</v>
      </c>
      <c r="D18" s="504">
        <v>381</v>
      </c>
      <c r="E18" s="504">
        <v>1739</v>
      </c>
      <c r="F18" s="504">
        <v>36404</v>
      </c>
      <c r="G18" s="504">
        <v>-27500</v>
      </c>
      <c r="H18" s="504">
        <v>-7582</v>
      </c>
      <c r="I18" s="504">
        <v>1765</v>
      </c>
      <c r="J18" s="504">
        <v>880</v>
      </c>
      <c r="K18" s="504">
        <v>8534</v>
      </c>
      <c r="L18" s="504">
        <v>123</v>
      </c>
      <c r="M18" s="504">
        <v>-1453</v>
      </c>
      <c r="N18" s="504">
        <v>-7159</v>
      </c>
      <c r="O18" s="504">
        <v>2792</v>
      </c>
      <c r="P18" s="504">
        <v>4611</v>
      </c>
      <c r="Q18" s="504">
        <v>-7563</v>
      </c>
      <c r="R18" s="504">
        <v>576</v>
      </c>
      <c r="S18" s="504">
        <v>-3863</v>
      </c>
      <c r="T18" s="504">
        <v>-241</v>
      </c>
      <c r="U18" s="504">
        <v>-269</v>
      </c>
      <c r="V18" s="504">
        <v>3829</v>
      </c>
      <c r="W18" s="504">
        <v>13534</v>
      </c>
      <c r="X18" s="504">
        <v>-18210</v>
      </c>
      <c r="Y18" s="504">
        <v>3147</v>
      </c>
      <c r="Z18" s="504">
        <v>5033</v>
      </c>
      <c r="AA18" s="504">
        <v>6709</v>
      </c>
      <c r="AB18" s="504">
        <v>40918</v>
      </c>
      <c r="AC18" s="504">
        <v>-56550</v>
      </c>
      <c r="AD18" s="504"/>
      <c r="AE18" s="504"/>
      <c r="AF18" s="504"/>
      <c r="AG18" s="504"/>
      <c r="AH18" s="504"/>
      <c r="AI18" s="504"/>
      <c r="AJ18" s="91"/>
      <c r="AK18" s="64"/>
      <c r="BM18" s="472" t="str">
        <f>CountryCode &amp; ".T3.F41.S13.MNAC." &amp; RefVintage</f>
        <v>HU.T3.F41.S13.MNAC.S.2025</v>
      </c>
    </row>
    <row r="19" spans="1:65" s="18" customFormat="1" ht="16.5" customHeight="1">
      <c r="A19" s="265" t="s">
        <v>291</v>
      </c>
      <c r="B19" s="388" t="s">
        <v>799</v>
      </c>
      <c r="C19" s="330" t="s">
        <v>445</v>
      </c>
      <c r="D19" s="504">
        <v>-17405</v>
      </c>
      <c r="E19" s="504">
        <v>-7401</v>
      </c>
      <c r="F19" s="504">
        <v>31791</v>
      </c>
      <c r="G19" s="504">
        <v>8425</v>
      </c>
      <c r="H19" s="504">
        <v>1996</v>
      </c>
      <c r="I19" s="504">
        <v>-57496</v>
      </c>
      <c r="J19" s="504">
        <v>12057</v>
      </c>
      <c r="K19" s="504">
        <v>29988</v>
      </c>
      <c r="L19" s="504">
        <v>-22016</v>
      </c>
      <c r="M19" s="504">
        <v>27342</v>
      </c>
      <c r="N19" s="504">
        <v>86023</v>
      </c>
      <c r="O19" s="504">
        <v>-49427</v>
      </c>
      <c r="P19" s="504">
        <v>-136980</v>
      </c>
      <c r="Q19" s="504">
        <v>30345</v>
      </c>
      <c r="R19" s="504">
        <v>520958.99999999994</v>
      </c>
      <c r="S19" s="504">
        <v>-239229</v>
      </c>
      <c r="T19" s="504">
        <v>-158053</v>
      </c>
      <c r="U19" s="504">
        <v>-59308</v>
      </c>
      <c r="V19" s="504">
        <v>82789</v>
      </c>
      <c r="W19" s="504">
        <v>174602</v>
      </c>
      <c r="X19" s="504">
        <v>308121</v>
      </c>
      <c r="Y19" s="504">
        <v>108767</v>
      </c>
      <c r="Z19" s="504">
        <v>121374</v>
      </c>
      <c r="AA19" s="504">
        <v>71040</v>
      </c>
      <c r="AB19" s="504">
        <v>95448</v>
      </c>
      <c r="AC19" s="504">
        <v>536358</v>
      </c>
      <c r="AD19" s="504"/>
      <c r="AE19" s="504"/>
      <c r="AF19" s="504"/>
      <c r="AG19" s="504"/>
      <c r="AH19" s="504"/>
      <c r="AI19" s="504"/>
      <c r="AJ19" s="91"/>
      <c r="AK19" s="64"/>
      <c r="BM19" s="472" t="str">
        <f>CountryCode &amp; ".T3.F42.S13.MNAC." &amp; RefVintage</f>
        <v>HU.T3.F42.S13.MNAC.S.2025</v>
      </c>
    </row>
    <row r="20" spans="1:65" s="18" customFormat="1" ht="16.5" customHeight="1">
      <c r="A20" s="265" t="s">
        <v>292</v>
      </c>
      <c r="B20" s="388" t="s">
        <v>800</v>
      </c>
      <c r="C20" s="331" t="s">
        <v>446</v>
      </c>
      <c r="D20" s="509">
        <v>15600</v>
      </c>
      <c r="E20" s="510">
        <v>19500</v>
      </c>
      <c r="F20" s="510">
        <v>47000</v>
      </c>
      <c r="G20" s="510">
        <v>23100</v>
      </c>
      <c r="H20" s="510">
        <v>18000</v>
      </c>
      <c r="I20" s="510">
        <v>14900</v>
      </c>
      <c r="J20" s="510">
        <v>23500</v>
      </c>
      <c r="K20" s="510">
        <v>32035.82</v>
      </c>
      <c r="L20" s="510">
        <v>25758.753000000001</v>
      </c>
      <c r="M20" s="510">
        <v>28947.55</v>
      </c>
      <c r="N20" s="510">
        <v>166304</v>
      </c>
      <c r="O20" s="510">
        <v>135514</v>
      </c>
      <c r="P20" s="510">
        <v>26426</v>
      </c>
      <c r="Q20" s="510">
        <v>26526</v>
      </c>
      <c r="R20" s="510">
        <v>732884</v>
      </c>
      <c r="S20" s="510">
        <v>24777.904954000012</v>
      </c>
      <c r="T20" s="510">
        <v>13380.4</v>
      </c>
      <c r="U20" s="510">
        <v>29821.200000000001</v>
      </c>
      <c r="V20" s="510">
        <v>20281</v>
      </c>
      <c r="W20" s="510">
        <v>381355</v>
      </c>
      <c r="X20" s="510">
        <v>560004.17299999995</v>
      </c>
      <c r="Y20" s="510">
        <v>518525.30074199999</v>
      </c>
      <c r="Z20" s="510">
        <v>489836.64529400005</v>
      </c>
      <c r="AA20" s="510">
        <v>468153.81345110625</v>
      </c>
      <c r="AB20" s="510">
        <v>573199.83926169248</v>
      </c>
      <c r="AC20" s="510">
        <v>949834.37186379335</v>
      </c>
      <c r="AD20" s="510"/>
      <c r="AE20" s="510"/>
      <c r="AF20" s="510"/>
      <c r="AG20" s="510"/>
      <c r="AH20" s="510"/>
      <c r="AI20" s="510"/>
      <c r="AJ20" s="91"/>
      <c r="AK20" s="64"/>
      <c r="BM20" s="472" t="str">
        <f>CountryCode &amp; ".T3.F42ACQ.S13.MNAC." &amp; RefVintage</f>
        <v>HU.T3.F42ACQ.S13.MNAC.S.2025</v>
      </c>
    </row>
    <row r="21" spans="1:65" s="18" customFormat="1" ht="16.5" customHeight="1">
      <c r="A21" s="265" t="s">
        <v>293</v>
      </c>
      <c r="B21" s="388" t="s">
        <v>801</v>
      </c>
      <c r="C21" s="331" t="s">
        <v>447</v>
      </c>
      <c r="D21" s="511">
        <v>-33005</v>
      </c>
      <c r="E21" s="512">
        <v>-26901</v>
      </c>
      <c r="F21" s="512">
        <v>-15209</v>
      </c>
      <c r="G21" s="512">
        <v>-14675</v>
      </c>
      <c r="H21" s="512">
        <v>-16004</v>
      </c>
      <c r="I21" s="512">
        <v>-72396</v>
      </c>
      <c r="J21" s="512">
        <v>-11443</v>
      </c>
      <c r="K21" s="512">
        <v>-2047.8199999999997</v>
      </c>
      <c r="L21" s="512">
        <v>-47774.752999999997</v>
      </c>
      <c r="M21" s="512">
        <v>-1605.5499999999993</v>
      </c>
      <c r="N21" s="512">
        <v>-80281</v>
      </c>
      <c r="O21" s="512">
        <v>-184941</v>
      </c>
      <c r="P21" s="512">
        <v>-163406</v>
      </c>
      <c r="Q21" s="512">
        <v>3819</v>
      </c>
      <c r="R21" s="512">
        <v>-211925.00000000006</v>
      </c>
      <c r="S21" s="512">
        <v>-264006.90495400003</v>
      </c>
      <c r="T21" s="512">
        <v>-171433.4</v>
      </c>
      <c r="U21" s="512">
        <v>-89129.2</v>
      </c>
      <c r="V21" s="512">
        <v>62508</v>
      </c>
      <c r="W21" s="512">
        <v>-206753</v>
      </c>
      <c r="X21" s="512">
        <v>-251883.17299999995</v>
      </c>
      <c r="Y21" s="512">
        <v>-409758.30074199999</v>
      </c>
      <c r="Z21" s="512">
        <v>-368462.64529400005</v>
      </c>
      <c r="AA21" s="512">
        <v>-397113.81345110625</v>
      </c>
      <c r="AB21" s="512">
        <v>-477751.83926169248</v>
      </c>
      <c r="AC21" s="512">
        <v>-413476.37186379335</v>
      </c>
      <c r="AD21" s="512"/>
      <c r="AE21" s="512"/>
      <c r="AF21" s="512"/>
      <c r="AG21" s="512"/>
      <c r="AH21" s="512"/>
      <c r="AI21" s="512"/>
      <c r="AJ21" s="91"/>
      <c r="AK21" s="64"/>
      <c r="BM21" s="472" t="str">
        <f>CountryCode &amp; ".T3.F42DIS.S13.MNAC." &amp; RefVintage</f>
        <v>HU.T3.F42DIS.S13.MNAC.S.2025</v>
      </c>
    </row>
    <row r="22" spans="1:65" s="18" customFormat="1" ht="16.5" customHeight="1">
      <c r="A22" s="265" t="s">
        <v>294</v>
      </c>
      <c r="B22" s="388" t="s">
        <v>802</v>
      </c>
      <c r="C22" s="328" t="s">
        <v>472</v>
      </c>
      <c r="D22" s="504">
        <v>164641</v>
      </c>
      <c r="E22" s="504">
        <v>51020</v>
      </c>
      <c r="F22" s="504">
        <v>-433943</v>
      </c>
      <c r="G22" s="504">
        <v>-91312</v>
      </c>
      <c r="H22" s="504">
        <v>-175520</v>
      </c>
      <c r="I22" s="504">
        <v>-25596</v>
      </c>
      <c r="J22" s="504">
        <v>220882</v>
      </c>
      <c r="K22" s="504">
        <v>163304</v>
      </c>
      <c r="L22" s="504">
        <v>-108588</v>
      </c>
      <c r="M22" s="504">
        <v>-109077</v>
      </c>
      <c r="N22" s="504">
        <v>-518821</v>
      </c>
      <c r="O22" s="504">
        <v>-280923</v>
      </c>
      <c r="P22" s="504">
        <v>-71081</v>
      </c>
      <c r="Q22" s="504">
        <v>-162981</v>
      </c>
      <c r="R22" s="504">
        <v>25307</v>
      </c>
      <c r="S22" s="504">
        <v>-1788</v>
      </c>
      <c r="T22" s="504">
        <v>1211449</v>
      </c>
      <c r="U22" s="504">
        <v>-212361</v>
      </c>
      <c r="V22" s="504">
        <v>-98894</v>
      </c>
      <c r="W22" s="504">
        <v>115882</v>
      </c>
      <c r="X22" s="504">
        <v>111897</v>
      </c>
      <c r="Y22" s="504">
        <v>-35746</v>
      </c>
      <c r="Z22" s="504">
        <v>37803</v>
      </c>
      <c r="AA22" s="504">
        <v>-36302</v>
      </c>
      <c r="AB22" s="504">
        <v>188073</v>
      </c>
      <c r="AC22" s="504">
        <v>220448</v>
      </c>
      <c r="AD22" s="504"/>
      <c r="AE22" s="504"/>
      <c r="AF22" s="504"/>
      <c r="AG22" s="504"/>
      <c r="AH22" s="504"/>
      <c r="AI22" s="504"/>
      <c r="AJ22" s="91"/>
      <c r="AK22" s="64"/>
      <c r="BM22" s="472" t="str">
        <f>CountryCode &amp; ".T3.F5.S13.MNAC." &amp; RefVintage</f>
        <v>HU.T3.F5.S13.MNAC.S.2025</v>
      </c>
    </row>
    <row r="23" spans="1:65" s="18" customFormat="1" ht="16.5" customHeight="1">
      <c r="A23" s="265" t="s">
        <v>295</v>
      </c>
      <c r="B23" s="388" t="s">
        <v>803</v>
      </c>
      <c r="C23" s="330" t="s">
        <v>448</v>
      </c>
      <c r="D23" s="504">
        <v>0</v>
      </c>
      <c r="E23" s="504">
        <v>2090</v>
      </c>
      <c r="F23" s="504">
        <v>432</v>
      </c>
      <c r="G23" s="504">
        <v>1797</v>
      </c>
      <c r="H23" s="504">
        <v>1281</v>
      </c>
      <c r="I23" s="504">
        <v>4766</v>
      </c>
      <c r="J23" s="504">
        <v>6967</v>
      </c>
      <c r="K23" s="504">
        <v>-185</v>
      </c>
      <c r="L23" s="504">
        <v>-2301</v>
      </c>
      <c r="M23" s="504">
        <v>2854</v>
      </c>
      <c r="N23" s="504">
        <v>-773</v>
      </c>
      <c r="O23" s="504">
        <v>-5505</v>
      </c>
      <c r="P23" s="504">
        <v>3380</v>
      </c>
      <c r="Q23" s="504">
        <v>-3832</v>
      </c>
      <c r="R23" s="504">
        <v>1018</v>
      </c>
      <c r="S23" s="504">
        <v>-1540</v>
      </c>
      <c r="T23" s="504">
        <v>691015</v>
      </c>
      <c r="U23" s="504">
        <v>-191940</v>
      </c>
      <c r="V23" s="504">
        <v>-235647</v>
      </c>
      <c r="W23" s="504">
        <v>235</v>
      </c>
      <c r="X23" s="504">
        <v>-78187</v>
      </c>
      <c r="Y23" s="504">
        <v>16146</v>
      </c>
      <c r="Z23" s="504">
        <v>22007</v>
      </c>
      <c r="AA23" s="504">
        <v>11210</v>
      </c>
      <c r="AB23" s="504">
        <v>56590</v>
      </c>
      <c r="AC23" s="504">
        <v>21366</v>
      </c>
      <c r="AD23" s="504"/>
      <c r="AE23" s="504"/>
      <c r="AF23" s="504"/>
      <c r="AG23" s="504"/>
      <c r="AH23" s="504"/>
      <c r="AI23" s="504"/>
      <c r="AJ23" s="91"/>
      <c r="AK23" s="64"/>
      <c r="BM23" s="472" t="str">
        <f>CountryCode &amp; ".T3.F5PN.S13.MNAC." &amp; RefVintage</f>
        <v>HU.T3.F5PN.S13.MNAC.S.2025</v>
      </c>
    </row>
    <row r="24" spans="1:65" s="18" customFormat="1" ht="16.5" customHeight="1">
      <c r="A24" s="265" t="s">
        <v>296</v>
      </c>
      <c r="B24" s="388" t="s">
        <v>804</v>
      </c>
      <c r="C24" s="330" t="s">
        <v>473</v>
      </c>
      <c r="D24" s="504">
        <v>164641</v>
      </c>
      <c r="E24" s="504">
        <v>48930</v>
      </c>
      <c r="F24" s="504">
        <v>-434375</v>
      </c>
      <c r="G24" s="504">
        <v>-93109</v>
      </c>
      <c r="H24" s="504">
        <v>-176801</v>
      </c>
      <c r="I24" s="504">
        <v>-30362</v>
      </c>
      <c r="J24" s="504">
        <v>213915</v>
      </c>
      <c r="K24" s="504">
        <v>163489</v>
      </c>
      <c r="L24" s="504">
        <v>-106287</v>
      </c>
      <c r="M24" s="504">
        <v>-111931</v>
      </c>
      <c r="N24" s="504">
        <v>-518048</v>
      </c>
      <c r="O24" s="504">
        <v>-275418</v>
      </c>
      <c r="P24" s="504">
        <v>-74461</v>
      </c>
      <c r="Q24" s="504">
        <v>-159149</v>
      </c>
      <c r="R24" s="504">
        <v>24289</v>
      </c>
      <c r="S24" s="504">
        <v>-248</v>
      </c>
      <c r="T24" s="504">
        <v>520434</v>
      </c>
      <c r="U24" s="504">
        <v>-20421</v>
      </c>
      <c r="V24" s="504">
        <v>136753</v>
      </c>
      <c r="W24" s="504">
        <v>115647</v>
      </c>
      <c r="X24" s="504">
        <v>190084</v>
      </c>
      <c r="Y24" s="504">
        <v>-51892</v>
      </c>
      <c r="Z24" s="504">
        <v>15796</v>
      </c>
      <c r="AA24" s="504">
        <v>-47512</v>
      </c>
      <c r="AB24" s="504">
        <v>131483</v>
      </c>
      <c r="AC24" s="504">
        <v>199082</v>
      </c>
      <c r="AD24" s="504"/>
      <c r="AE24" s="504"/>
      <c r="AF24" s="504"/>
      <c r="AG24" s="504"/>
      <c r="AH24" s="504"/>
      <c r="AI24" s="504"/>
      <c r="AJ24" s="91"/>
      <c r="AK24" s="64"/>
      <c r="BM24" s="472" t="str">
        <f>CountryCode &amp; ".T3.F5OP.S13.MNAC." &amp; RefVintage</f>
        <v>HU.T3.F5OP.S13.MNAC.S.2025</v>
      </c>
    </row>
    <row r="25" spans="1:65" s="18" customFormat="1" ht="16.5" customHeight="1">
      <c r="A25" s="265" t="s">
        <v>297</v>
      </c>
      <c r="B25" s="388" t="s">
        <v>805</v>
      </c>
      <c r="C25" s="331" t="s">
        <v>446</v>
      </c>
      <c r="D25" s="513">
        <v>261955</v>
      </c>
      <c r="E25" s="514">
        <v>281359</v>
      </c>
      <c r="F25" s="514">
        <v>18100</v>
      </c>
      <c r="G25" s="514">
        <v>56678</v>
      </c>
      <c r="H25" s="514">
        <v>27503</v>
      </c>
      <c r="I25" s="514">
        <v>68463</v>
      </c>
      <c r="J25" s="514">
        <v>296777</v>
      </c>
      <c r="K25" s="514">
        <v>263114</v>
      </c>
      <c r="L25" s="514">
        <v>22400</v>
      </c>
      <c r="M25" s="514">
        <v>24570</v>
      </c>
      <c r="N25" s="514">
        <v>38650</v>
      </c>
      <c r="O25" s="514">
        <v>47076</v>
      </c>
      <c r="P25" s="514">
        <v>33203</v>
      </c>
      <c r="Q25" s="514">
        <v>30744</v>
      </c>
      <c r="R25" s="514">
        <v>47750.5</v>
      </c>
      <c r="S25" s="514">
        <v>38693.43361</v>
      </c>
      <c r="T25" s="514">
        <v>559433.65711000003</v>
      </c>
      <c r="U25" s="514">
        <v>29559.273840000002</v>
      </c>
      <c r="V25" s="514">
        <v>169649.81787</v>
      </c>
      <c r="W25" s="514">
        <v>198288.93400000001</v>
      </c>
      <c r="X25" s="514">
        <v>228416.5</v>
      </c>
      <c r="Y25" s="514">
        <v>96367.334850999992</v>
      </c>
      <c r="Z25" s="514">
        <v>38288.566265999994</v>
      </c>
      <c r="AA25" s="514">
        <v>10950</v>
      </c>
      <c r="AB25" s="514">
        <v>275257</v>
      </c>
      <c r="AC25" s="514">
        <v>643044.71681136009</v>
      </c>
      <c r="AD25" s="514"/>
      <c r="AE25" s="514"/>
      <c r="AF25" s="514"/>
      <c r="AG25" s="514"/>
      <c r="AH25" s="514"/>
      <c r="AI25" s="514"/>
      <c r="AJ25" s="91"/>
      <c r="AK25" s="64"/>
      <c r="BM25" s="472" t="str">
        <f>CountryCode &amp; ".T3.F5OPACQ.S13.MNAC." &amp; RefVintage</f>
        <v>HU.T3.F5OPACQ.S13.MNAC.S.2025</v>
      </c>
    </row>
    <row r="26" spans="1:65" s="18" customFormat="1" ht="16.5" customHeight="1" thickBot="1">
      <c r="A26" s="265" t="s">
        <v>298</v>
      </c>
      <c r="B26" s="388" t="s">
        <v>806</v>
      </c>
      <c r="C26" s="331" t="s">
        <v>447</v>
      </c>
      <c r="D26" s="513">
        <v>-97314</v>
      </c>
      <c r="E26" s="514">
        <v>-232429</v>
      </c>
      <c r="F26" s="514">
        <v>-452475</v>
      </c>
      <c r="G26" s="514">
        <v>-149787</v>
      </c>
      <c r="H26" s="514">
        <v>-204304</v>
      </c>
      <c r="I26" s="514">
        <v>-98825</v>
      </c>
      <c r="J26" s="514">
        <v>-82862</v>
      </c>
      <c r="K26" s="514">
        <v>-99625</v>
      </c>
      <c r="L26" s="514">
        <v>-128687</v>
      </c>
      <c r="M26" s="514">
        <v>-136501</v>
      </c>
      <c r="N26" s="514">
        <v>-556698</v>
      </c>
      <c r="O26" s="514">
        <v>-322494</v>
      </c>
      <c r="P26" s="514">
        <v>-107664</v>
      </c>
      <c r="Q26" s="514">
        <v>-189893</v>
      </c>
      <c r="R26" s="514">
        <v>-23461.5</v>
      </c>
      <c r="S26" s="514">
        <v>-38941.43361</v>
      </c>
      <c r="T26" s="514">
        <v>-38999.65711</v>
      </c>
      <c r="U26" s="514">
        <v>-49980.273840000002</v>
      </c>
      <c r="V26" s="514">
        <v>-32896.817869999999</v>
      </c>
      <c r="W26" s="514">
        <v>-82641.933999999994</v>
      </c>
      <c r="X26" s="514">
        <v>-38332.5</v>
      </c>
      <c r="Y26" s="514">
        <v>-148259.33485099999</v>
      </c>
      <c r="Z26" s="514">
        <v>-22492.566265999998</v>
      </c>
      <c r="AA26" s="514">
        <v>-58462</v>
      </c>
      <c r="AB26" s="514">
        <v>-143774</v>
      </c>
      <c r="AC26" s="514">
        <v>-443962.71681136009</v>
      </c>
      <c r="AD26" s="514"/>
      <c r="AE26" s="514"/>
      <c r="AF26" s="514"/>
      <c r="AG26" s="514"/>
      <c r="AH26" s="514"/>
      <c r="AI26" s="514"/>
      <c r="AJ26" s="91"/>
      <c r="AK26" s="64"/>
      <c r="BM26" s="472" t="str">
        <f>CountryCode &amp; ".T3.F5OPDIS.S13.MNAC." &amp; RefVintage</f>
        <v>HU.T3.F5OPDIS.S13.MNAC.S.2025</v>
      </c>
    </row>
    <row r="27" spans="1:65" s="18" customFormat="1" ht="16.5" customHeight="1">
      <c r="A27" s="321" t="s">
        <v>488</v>
      </c>
      <c r="B27" s="395" t="s">
        <v>807</v>
      </c>
      <c r="C27" s="328" t="s">
        <v>458</v>
      </c>
      <c r="D27" s="504">
        <v>0</v>
      </c>
      <c r="E27" s="504">
        <v>0</v>
      </c>
      <c r="F27" s="504">
        <v>-393</v>
      </c>
      <c r="G27" s="504">
        <v>-796</v>
      </c>
      <c r="H27" s="504">
        <v>-116997</v>
      </c>
      <c r="I27" s="504">
        <v>-103942</v>
      </c>
      <c r="J27" s="504">
        <v>-53544</v>
      </c>
      <c r="K27" s="504">
        <v>-62217</v>
      </c>
      <c r="L27" s="504">
        <v>297</v>
      </c>
      <c r="M27" s="504">
        <v>-14574</v>
      </c>
      <c r="N27" s="504">
        <v>-18193</v>
      </c>
      <c r="O27" s="504">
        <v>-21035</v>
      </c>
      <c r="P27" s="504">
        <v>-14498</v>
      </c>
      <c r="Q27" s="504">
        <v>-14006</v>
      </c>
      <c r="R27" s="504">
        <v>-120509</v>
      </c>
      <c r="S27" s="504">
        <v>-85220</v>
      </c>
      <c r="T27" s="504">
        <v>-74234</v>
      </c>
      <c r="U27" s="504">
        <v>-130419.99999999999</v>
      </c>
      <c r="V27" s="504">
        <v>-115473</v>
      </c>
      <c r="W27" s="504">
        <v>-99952</v>
      </c>
      <c r="X27" s="504">
        <v>-273927</v>
      </c>
      <c r="Y27" s="504">
        <v>-131514</v>
      </c>
      <c r="Z27" s="504">
        <v>-162557</v>
      </c>
      <c r="AA27" s="504">
        <v>-92394</v>
      </c>
      <c r="AB27" s="504">
        <v>-182460</v>
      </c>
      <c r="AC27" s="504">
        <v>-258743</v>
      </c>
      <c r="AD27" s="504"/>
      <c r="AE27" s="504"/>
      <c r="AF27" s="504"/>
      <c r="AG27" s="504"/>
      <c r="AH27" s="504"/>
      <c r="AI27" s="504"/>
      <c r="AJ27" s="91"/>
      <c r="AK27" s="64"/>
      <c r="BM27" s="472" t="str">
        <f>CountryCode &amp; ".T3.F71.S13.MNAC." &amp; RefVintage</f>
        <v>HU.T3.F71.S13.MNAC.S.2025</v>
      </c>
    </row>
    <row r="28" spans="1:65" s="18" customFormat="1" ht="16.5" customHeight="1" thickBot="1">
      <c r="A28" s="322" t="s">
        <v>489</v>
      </c>
      <c r="B28" s="395" t="s">
        <v>808</v>
      </c>
      <c r="C28" s="328" t="s">
        <v>460</v>
      </c>
      <c r="D28" s="504">
        <v>27853</v>
      </c>
      <c r="E28" s="504">
        <v>31905</v>
      </c>
      <c r="F28" s="504">
        <v>96956</v>
      </c>
      <c r="G28" s="504">
        <v>20991</v>
      </c>
      <c r="H28" s="504">
        <v>117687</v>
      </c>
      <c r="I28" s="504">
        <v>27513</v>
      </c>
      <c r="J28" s="504">
        <v>47812</v>
      </c>
      <c r="K28" s="504">
        <v>129356</v>
      </c>
      <c r="L28" s="504">
        <v>39985</v>
      </c>
      <c r="M28" s="504">
        <v>177300</v>
      </c>
      <c r="N28" s="504">
        <v>65955</v>
      </c>
      <c r="O28" s="504">
        <v>77501</v>
      </c>
      <c r="P28" s="504">
        <v>75243</v>
      </c>
      <c r="Q28" s="504">
        <v>35956</v>
      </c>
      <c r="R28" s="504">
        <v>144621</v>
      </c>
      <c r="S28" s="504">
        <v>46867</v>
      </c>
      <c r="T28" s="504">
        <v>3217</v>
      </c>
      <c r="U28" s="504">
        <v>-20104</v>
      </c>
      <c r="V28" s="504">
        <v>311828</v>
      </c>
      <c r="W28" s="504">
        <v>109735</v>
      </c>
      <c r="X28" s="504">
        <v>544169</v>
      </c>
      <c r="Y28" s="504">
        <v>-339860</v>
      </c>
      <c r="Z28" s="504">
        <v>371883</v>
      </c>
      <c r="AA28" s="504">
        <v>167273</v>
      </c>
      <c r="AB28" s="504">
        <v>316142</v>
      </c>
      <c r="AC28" s="504">
        <v>100336</v>
      </c>
      <c r="AD28" s="504"/>
      <c r="AE28" s="504"/>
      <c r="AF28" s="504"/>
      <c r="AG28" s="504"/>
      <c r="AH28" s="504"/>
      <c r="AI28" s="504"/>
      <c r="AJ28" s="91"/>
      <c r="AK28" s="64"/>
      <c r="BM28" s="472" t="str">
        <f>CountryCode &amp; ".T3.F8.S13.MNAC." &amp; RefVintage</f>
        <v>HU.T3.F8.S13.MNAC.S.2025</v>
      </c>
    </row>
    <row r="29" spans="1:65" s="18" customFormat="1" ht="16.5" customHeight="1">
      <c r="A29" s="265" t="s">
        <v>299</v>
      </c>
      <c r="B29" s="388" t="s">
        <v>809</v>
      </c>
      <c r="C29" s="328" t="s">
        <v>463</v>
      </c>
      <c r="D29" s="504">
        <v>92</v>
      </c>
      <c r="E29" s="504">
        <v>74</v>
      </c>
      <c r="F29" s="504">
        <v>74</v>
      </c>
      <c r="G29" s="504">
        <v>142</v>
      </c>
      <c r="H29" s="504">
        <v>6</v>
      </c>
      <c r="I29" s="504">
        <v>50</v>
      </c>
      <c r="J29" s="504">
        <v>132</v>
      </c>
      <c r="K29" s="504">
        <v>122</v>
      </c>
      <c r="L29" s="504">
        <v>136</v>
      </c>
      <c r="M29" s="504">
        <v>506</v>
      </c>
      <c r="N29" s="504">
        <v>684</v>
      </c>
      <c r="O29" s="504">
        <v>14</v>
      </c>
      <c r="P29" s="504">
        <v>-180</v>
      </c>
      <c r="Q29" s="504">
        <v>76</v>
      </c>
      <c r="R29" s="504">
        <v>-14</v>
      </c>
      <c r="S29" s="504">
        <v>-148</v>
      </c>
      <c r="T29" s="504">
        <v>-72</v>
      </c>
      <c r="U29" s="504">
        <v>190</v>
      </c>
      <c r="V29" s="504">
        <v>-410</v>
      </c>
      <c r="W29" s="504">
        <v>-74</v>
      </c>
      <c r="X29" s="504">
        <v>-46</v>
      </c>
      <c r="Y29" s="504">
        <v>-136</v>
      </c>
      <c r="Z29" s="504">
        <v>-38</v>
      </c>
      <c r="AA29" s="504">
        <v>222</v>
      </c>
      <c r="AB29" s="504">
        <v>1442</v>
      </c>
      <c r="AC29" s="504">
        <v>78</v>
      </c>
      <c r="AD29" s="504"/>
      <c r="AE29" s="504"/>
      <c r="AF29" s="504"/>
      <c r="AG29" s="504"/>
      <c r="AH29" s="504"/>
      <c r="AI29" s="504"/>
      <c r="AJ29" s="91"/>
      <c r="AK29" s="64"/>
      <c r="BM29" s="472" t="str">
        <f>CountryCode &amp; ".T3.OFA.S13.MNAC." &amp; RefVintage</f>
        <v>HU.T3.OFA.S13.MNAC.S.2025</v>
      </c>
    </row>
    <row r="30" spans="1:65" s="18" customFormat="1" ht="16.5" customHeight="1">
      <c r="A30" s="265"/>
      <c r="B30" s="129"/>
      <c r="C30" s="332"/>
      <c r="D30" s="92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300</v>
      </c>
      <c r="B31" s="388" t="s">
        <v>810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87014.999999999534</v>
      </c>
      <c r="E31" s="336">
        <f t="shared" si="2"/>
        <v>-62912.999999999534</v>
      </c>
      <c r="F31" s="336">
        <f t="shared" si="2"/>
        <v>185448.99999999948</v>
      </c>
      <c r="G31" s="336">
        <f t="shared" si="2"/>
        <v>204046.00000000093</v>
      </c>
      <c r="H31" s="336">
        <f t="shared" si="2"/>
        <v>178302.99999999965</v>
      </c>
      <c r="I31" s="336">
        <f t="shared" si="2"/>
        <v>225280.99999999994</v>
      </c>
      <c r="J31" s="336">
        <f t="shared" si="2"/>
        <v>-464141.00000000035</v>
      </c>
      <c r="K31" s="336">
        <f t="shared" si="2"/>
        <v>115606.00000000099</v>
      </c>
      <c r="L31" s="336">
        <f t="shared" si="2"/>
        <v>86674.999999999942</v>
      </c>
      <c r="M31" s="336">
        <f t="shared" si="2"/>
        <v>-503304.00000000146</v>
      </c>
      <c r="N31" s="336">
        <f t="shared" si="2"/>
        <v>-59585.999999999272</v>
      </c>
      <c r="O31" s="336">
        <f t="shared" si="2"/>
        <v>-98389.99999999936</v>
      </c>
      <c r="P31" s="336">
        <f t="shared" si="2"/>
        <v>-129506.0000000018</v>
      </c>
      <c r="Q31" s="336">
        <f t="shared" si="2"/>
        <v>351698.99999999948</v>
      </c>
      <c r="R31" s="336">
        <f t="shared" si="2"/>
        <v>-25911.999999996828</v>
      </c>
      <c r="S31" s="336">
        <f t="shared" si="2"/>
        <v>529703.99999999977</v>
      </c>
      <c r="T31" s="336">
        <f t="shared" si="2"/>
        <v>-1754506</v>
      </c>
      <c r="U31" s="336">
        <f t="shared" si="2"/>
        <v>-706081.00000000175</v>
      </c>
      <c r="V31" s="336">
        <f t="shared" si="2"/>
        <v>156629.00000000116</v>
      </c>
      <c r="W31" s="336">
        <f t="shared" si="2"/>
        <v>372899.99999999959</v>
      </c>
      <c r="X31" s="336">
        <f t="shared" si="2"/>
        <v>359900.00000000105</v>
      </c>
      <c r="Y31" s="336">
        <f t="shared" si="2"/>
        <v>-272875.0000000007</v>
      </c>
      <c r="Z31" s="336">
        <f t="shared" si="2"/>
        <v>86574.999999998254</v>
      </c>
      <c r="AA31" s="336">
        <f t="shared" si="2"/>
        <v>189994.00000000131</v>
      </c>
      <c r="AB31" s="336">
        <f t="shared" si="2"/>
        <v>44319.000000001572</v>
      </c>
      <c r="AC31" s="336">
        <f t="shared" si="2"/>
        <v>770638.99999999732</v>
      </c>
      <c r="AD31" s="336" t="str">
        <f t="shared" si="2"/>
        <v/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".T3.ADJ.S13.MNAC." &amp; RefVintage</f>
        <v>HU.T3.ADJ.S13.MNAC.S.2025</v>
      </c>
    </row>
    <row r="32" spans="1:65" s="18" customFormat="1" ht="16.5" customHeight="1" thickBot="1">
      <c r="A32" s="265" t="s">
        <v>301</v>
      </c>
      <c r="B32" s="388" t="s">
        <v>811</v>
      </c>
      <c r="C32" s="328" t="s">
        <v>474</v>
      </c>
      <c r="D32" s="504">
        <v>0</v>
      </c>
      <c r="E32" s="504">
        <v>0</v>
      </c>
      <c r="F32" s="504">
        <v>666</v>
      </c>
      <c r="G32" s="504">
        <v>3317</v>
      </c>
      <c r="H32" s="504">
        <v>136801</v>
      </c>
      <c r="I32" s="504">
        <v>95954</v>
      </c>
      <c r="J32" s="504">
        <v>66428</v>
      </c>
      <c r="K32" s="504">
        <v>51337</v>
      </c>
      <c r="L32" s="504">
        <v>35829</v>
      </c>
      <c r="M32" s="504">
        <v>39288</v>
      </c>
      <c r="N32" s="504">
        <v>29802</v>
      </c>
      <c r="O32" s="504">
        <v>32900</v>
      </c>
      <c r="P32" s="504">
        <v>34160</v>
      </c>
      <c r="Q32" s="504">
        <v>28645</v>
      </c>
      <c r="R32" s="504">
        <v>293485</v>
      </c>
      <c r="S32" s="504">
        <v>25090</v>
      </c>
      <c r="T32" s="504">
        <v>27592</v>
      </c>
      <c r="U32" s="504">
        <v>18620</v>
      </c>
      <c r="V32" s="504">
        <v>35243</v>
      </c>
      <c r="W32" s="504">
        <v>67400</v>
      </c>
      <c r="X32" s="504">
        <v>22191</v>
      </c>
      <c r="Y32" s="504">
        <v>29878</v>
      </c>
      <c r="Z32" s="504">
        <v>58559</v>
      </c>
      <c r="AA32" s="504">
        <v>3576</v>
      </c>
      <c r="AB32" s="504">
        <v>7904</v>
      </c>
      <c r="AC32" s="504">
        <v>10986</v>
      </c>
      <c r="AD32" s="504"/>
      <c r="AE32" s="504"/>
      <c r="AF32" s="504"/>
      <c r="AG32" s="504"/>
      <c r="AH32" s="504"/>
      <c r="AI32" s="504"/>
      <c r="AJ32" s="91"/>
      <c r="AK32" s="64"/>
      <c r="BM32" s="472" t="str">
        <f>CountryCode &amp; ".T3.LIA.S13.MNAC." &amp; RefVintage</f>
        <v>HU.T3.LIA.S13.MNAC.S.2025</v>
      </c>
    </row>
    <row r="33" spans="1:65" s="18" customFormat="1" ht="16.5" customHeight="1" thickBot="1">
      <c r="A33" s="247" t="s">
        <v>490</v>
      </c>
      <c r="B33" s="395" t="s">
        <v>812</v>
      </c>
      <c r="C33" s="328" t="s">
        <v>461</v>
      </c>
      <c r="D33" s="504">
        <v>960</v>
      </c>
      <c r="E33" s="504">
        <v>-26245</v>
      </c>
      <c r="F33" s="504">
        <v>-62039</v>
      </c>
      <c r="G33" s="504">
        <v>-66533</v>
      </c>
      <c r="H33" s="504">
        <v>-68417</v>
      </c>
      <c r="I33" s="504">
        <v>-23397</v>
      </c>
      <c r="J33" s="504">
        <v>-367350</v>
      </c>
      <c r="K33" s="504">
        <v>147877</v>
      </c>
      <c r="L33" s="504">
        <v>-206031</v>
      </c>
      <c r="M33" s="504">
        <v>-289159</v>
      </c>
      <c r="N33" s="504">
        <v>-117048</v>
      </c>
      <c r="O33" s="504">
        <v>-125682</v>
      </c>
      <c r="P33" s="504">
        <v>-88750</v>
      </c>
      <c r="Q33" s="504">
        <v>66982</v>
      </c>
      <c r="R33" s="504">
        <v>-320174</v>
      </c>
      <c r="S33" s="504">
        <v>24929</v>
      </c>
      <c r="T33" s="504">
        <v>-3170417</v>
      </c>
      <c r="U33" s="504">
        <v>-8668</v>
      </c>
      <c r="V33" s="504">
        <v>-109547</v>
      </c>
      <c r="W33" s="504">
        <v>-222969</v>
      </c>
      <c r="X33" s="504">
        <v>215574</v>
      </c>
      <c r="Y33" s="504">
        <v>-318394</v>
      </c>
      <c r="Z33" s="504">
        <v>-69456</v>
      </c>
      <c r="AA33" s="504">
        <v>-177287</v>
      </c>
      <c r="AB33" s="504">
        <v>-181180</v>
      </c>
      <c r="AC33" s="504">
        <v>12896</v>
      </c>
      <c r="AD33" s="504"/>
      <c r="AE33" s="504"/>
      <c r="AF33" s="504"/>
      <c r="AG33" s="504"/>
      <c r="AH33" s="504"/>
      <c r="AI33" s="504"/>
      <c r="AJ33" s="91"/>
      <c r="AK33" s="64"/>
      <c r="BM33" s="472" t="str">
        <f>CountryCode &amp; ".T3.OAP.S13.MNAC." &amp; RefVintage</f>
        <v>HU.T3.OAP.S13.MNAC.S.2025</v>
      </c>
    </row>
    <row r="34" spans="1:65" s="18" customFormat="1" ht="16.5" customHeight="1">
      <c r="A34" s="265" t="s">
        <v>302</v>
      </c>
      <c r="B34" s="388" t="s">
        <v>813</v>
      </c>
      <c r="C34" s="328" t="s">
        <v>475</v>
      </c>
      <c r="D34" s="504">
        <v>0</v>
      </c>
      <c r="E34" s="504">
        <v>0</v>
      </c>
      <c r="F34" s="504">
        <v>0</v>
      </c>
      <c r="G34" s="504">
        <v>0</v>
      </c>
      <c r="H34" s="504">
        <v>0</v>
      </c>
      <c r="I34" s="504">
        <v>0</v>
      </c>
      <c r="J34" s="504">
        <v>0</v>
      </c>
      <c r="K34" s="504">
        <v>-1618</v>
      </c>
      <c r="L34" s="504">
        <v>-3394</v>
      </c>
      <c r="M34" s="504">
        <v>-981</v>
      </c>
      <c r="N34" s="504">
        <v>-7900</v>
      </c>
      <c r="O34" s="504">
        <v>-16091.999999999998</v>
      </c>
      <c r="P34" s="504">
        <v>-9459</v>
      </c>
      <c r="Q34" s="504">
        <v>-989</v>
      </c>
      <c r="R34" s="504">
        <v>53</v>
      </c>
      <c r="S34" s="504">
        <v>6491</v>
      </c>
      <c r="T34" s="504">
        <v>1010.9999999999999</v>
      </c>
      <c r="U34" s="504">
        <v>3214</v>
      </c>
      <c r="V34" s="504">
        <v>6963</v>
      </c>
      <c r="W34" s="504">
        <v>1765</v>
      </c>
      <c r="X34" s="504">
        <v>522</v>
      </c>
      <c r="Y34" s="504">
        <v>921</v>
      </c>
      <c r="Z34" s="504">
        <v>91</v>
      </c>
      <c r="AA34" s="504">
        <v>279</v>
      </c>
      <c r="AB34" s="504">
        <v>-77016</v>
      </c>
      <c r="AC34" s="504">
        <v>-102475</v>
      </c>
      <c r="AD34" s="504"/>
      <c r="AE34" s="504"/>
      <c r="AF34" s="504"/>
      <c r="AG34" s="504"/>
      <c r="AH34" s="504"/>
      <c r="AI34" s="504"/>
      <c r="AJ34" s="91"/>
      <c r="AK34" s="64"/>
      <c r="BM34" s="472" t="str">
        <f>CountryCode &amp; ".T3.OLIA.S13.MNAC." &amp; RefVintage</f>
        <v>HU.T3.OLIA.S13.MNAC.S.2025</v>
      </c>
    </row>
    <row r="35" spans="1:65" s="18" customFormat="1" ht="16.5" customHeight="1">
      <c r="A35" s="265"/>
      <c r="B35" s="129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303</v>
      </c>
      <c r="B36" s="388" t="s">
        <v>814</v>
      </c>
      <c r="C36" s="328" t="s">
        <v>66</v>
      </c>
      <c r="D36" s="504">
        <v>32695.890459734925</v>
      </c>
      <c r="E36" s="504">
        <v>37421.000064396823</v>
      </c>
      <c r="F36" s="504">
        <v>-10459.604967092331</v>
      </c>
      <c r="G36" s="504">
        <v>2865.1185862605644</v>
      </c>
      <c r="H36" s="504">
        <v>-4167.753982390991</v>
      </c>
      <c r="I36" s="504">
        <v>-25073.598291800976</v>
      </c>
      <c r="J36" s="504">
        <v>12616.262094486956</v>
      </c>
      <c r="K36" s="504">
        <v>60005.441971853768</v>
      </c>
      <c r="L36" s="504">
        <v>58253.99870812623</v>
      </c>
      <c r="M36" s="504">
        <v>79381.430857535408</v>
      </c>
      <c r="N36" s="504">
        <v>-63807.047560254432</v>
      </c>
      <c r="O36" s="504">
        <v>100505.23826055496</v>
      </c>
      <c r="P36" s="504">
        <v>-4791.2668489966563</v>
      </c>
      <c r="Q36" s="504">
        <v>99194.254960756545</v>
      </c>
      <c r="R36" s="504">
        <v>-9686.1024564868785</v>
      </c>
      <c r="S36" s="504">
        <v>-24306.202655274319</v>
      </c>
      <c r="T36" s="504">
        <v>2122.0000000012078</v>
      </c>
      <c r="U36" s="504">
        <v>18800.999999999476</v>
      </c>
      <c r="V36" s="504">
        <v>-50567.000000000007</v>
      </c>
      <c r="W36" s="504">
        <v>-316628.99999999959</v>
      </c>
      <c r="X36" s="504">
        <v>-172335.99999999997</v>
      </c>
      <c r="Y36" s="504">
        <v>-103482.99999999996</v>
      </c>
      <c r="Z36" s="504">
        <v>-36379.000000000124</v>
      </c>
      <c r="AA36" s="504">
        <v>4609.0000000000819</v>
      </c>
      <c r="AB36" s="504">
        <v>-184595.00000000009</v>
      </c>
      <c r="AC36" s="504">
        <v>-9636.9999999999436</v>
      </c>
      <c r="AD36" s="504"/>
      <c r="AE36" s="504"/>
      <c r="AF36" s="504"/>
      <c r="AG36" s="504"/>
      <c r="AH36" s="504"/>
      <c r="AI36" s="504"/>
      <c r="AJ36" s="91"/>
      <c r="AK36" s="64"/>
      <c r="BM36" s="472" t="str">
        <f>CountryCode &amp; ".T3.ISS_A.S13.MNAC." &amp; RefVintage</f>
        <v>HU.T3.ISS_A.S13.MNAC.S.2025</v>
      </c>
    </row>
    <row r="37" spans="1:65" s="18" customFormat="1" ht="16.5" customHeight="1">
      <c r="A37" s="265" t="s">
        <v>304</v>
      </c>
      <c r="B37" s="388" t="s">
        <v>815</v>
      </c>
      <c r="C37" s="328" t="s">
        <v>476</v>
      </c>
      <c r="D37" s="504">
        <v>-32616.999999999982</v>
      </c>
      <c r="E37" s="504">
        <v>-102230</v>
      </c>
      <c r="F37" s="504">
        <v>-12053.892657222241</v>
      </c>
      <c r="G37" s="504">
        <v>-14554.048785347235</v>
      </c>
      <c r="H37" s="504">
        <v>14823.973056523506</v>
      </c>
      <c r="I37" s="504">
        <v>37485.957254142253</v>
      </c>
      <c r="J37" s="504">
        <v>-1674.7929302006903</v>
      </c>
      <c r="K37" s="504">
        <v>-30973.97740417263</v>
      </c>
      <c r="L37" s="504">
        <v>-44466.589294996025</v>
      </c>
      <c r="M37" s="504">
        <v>-118002.45742518643</v>
      </c>
      <c r="N37" s="504">
        <v>-30060.709025922355</v>
      </c>
      <c r="O37" s="504">
        <v>-65487.026946775331</v>
      </c>
      <c r="P37" s="504">
        <v>-43631.83324388395</v>
      </c>
      <c r="Q37" s="504">
        <v>-56808.486791450377</v>
      </c>
      <c r="R37" s="504">
        <v>-4582.4481545134904</v>
      </c>
      <c r="S37" s="504">
        <v>-16319.8288591947</v>
      </c>
      <c r="T37" s="504">
        <v>1396.8039321779454</v>
      </c>
      <c r="U37" s="504">
        <v>-31831.576480937485</v>
      </c>
      <c r="V37" s="504">
        <v>20995.183948660233</v>
      </c>
      <c r="W37" s="504">
        <v>146235.32971682004</v>
      </c>
      <c r="X37" s="504">
        <v>70545.547930169982</v>
      </c>
      <c r="Y37" s="504">
        <v>99287.510148430025</v>
      </c>
      <c r="Z37" s="504">
        <v>85522.252618419981</v>
      </c>
      <c r="AA37" s="504">
        <v>41158.543681700015</v>
      </c>
      <c r="AB37" s="504">
        <v>44996.416015509989</v>
      </c>
      <c r="AC37" s="504">
        <v>-25007.113785100006</v>
      </c>
      <c r="AD37" s="504"/>
      <c r="AE37" s="504"/>
      <c r="AF37" s="504"/>
      <c r="AG37" s="504"/>
      <c r="AH37" s="504"/>
      <c r="AI37" s="504"/>
      <c r="AJ37" s="91"/>
      <c r="AK37" s="64"/>
      <c r="BM37" s="472" t="str">
        <f>CountryCode &amp; ".T3.D41_A.S13.MNAC." &amp; RefVintage</f>
        <v>HU.T3.D41_A.S13.MNAC.S.2025</v>
      </c>
    </row>
    <row r="38" spans="1:65" s="167" customFormat="1" ht="16.5" customHeight="1">
      <c r="A38" s="265" t="s">
        <v>305</v>
      </c>
      <c r="B38" s="388" t="s">
        <v>816</v>
      </c>
      <c r="C38" s="335" t="s">
        <v>477</v>
      </c>
      <c r="D38" s="504">
        <v>0</v>
      </c>
      <c r="E38" s="504">
        <v>0</v>
      </c>
      <c r="F38" s="504">
        <v>0</v>
      </c>
      <c r="G38" s="504">
        <v>0</v>
      </c>
      <c r="H38" s="504">
        <v>0</v>
      </c>
      <c r="I38" s="504">
        <v>0</v>
      </c>
      <c r="J38" s="504">
        <v>800</v>
      </c>
      <c r="K38" s="504">
        <v>700</v>
      </c>
      <c r="L38" s="504">
        <v>200</v>
      </c>
      <c r="M38" s="504">
        <v>-3100</v>
      </c>
      <c r="N38" s="504">
        <v>600</v>
      </c>
      <c r="O38" s="504">
        <v>-460</v>
      </c>
      <c r="P38" s="504">
        <v>-1217</v>
      </c>
      <c r="Q38" s="504">
        <v>-6236</v>
      </c>
      <c r="R38" s="504">
        <v>-43667</v>
      </c>
      <c r="S38" s="504">
        <v>2282.8423509999998</v>
      </c>
      <c r="T38" s="504">
        <v>2641.7199390000001</v>
      </c>
      <c r="U38" s="504">
        <v>-316.82495600000004</v>
      </c>
      <c r="V38" s="504">
        <v>18299.852350999998</v>
      </c>
      <c r="W38" s="504">
        <v>76129.038169999956</v>
      </c>
      <c r="X38" s="504">
        <v>99876.091973000017</v>
      </c>
      <c r="Y38" s="504">
        <v>90875.845011000012</v>
      </c>
      <c r="Z38" s="504">
        <v>97314.229301999992</v>
      </c>
      <c r="AA38" s="504">
        <v>43785.098940000003</v>
      </c>
      <c r="AB38" s="504">
        <v>71580.814941999983</v>
      </c>
      <c r="AC38" s="504">
        <v>38847.524599999997</v>
      </c>
      <c r="AD38" s="504"/>
      <c r="AE38" s="504"/>
      <c r="AF38" s="504"/>
      <c r="AG38" s="504"/>
      <c r="AH38" s="504"/>
      <c r="AI38" s="504"/>
      <c r="AJ38" s="91"/>
      <c r="AK38" s="64"/>
      <c r="BM38" s="473" t="str">
        <f>CountryCode &amp; ".T3.RED_A.S13.MNAC." &amp; RefVintage</f>
        <v>HU.T3.RED_A.S13.MNAC.S.2025</v>
      </c>
    </row>
    <row r="39" spans="1:65" s="18" customFormat="1" ht="16.5" customHeight="1">
      <c r="A39" s="265"/>
      <c r="B39" s="129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306</v>
      </c>
      <c r="B40" s="388" t="s">
        <v>817</v>
      </c>
      <c r="C40" s="328" t="s">
        <v>94</v>
      </c>
      <c r="D40" s="504">
        <v>85976.109540264588</v>
      </c>
      <c r="E40" s="504">
        <v>28140.999935603642</v>
      </c>
      <c r="F40" s="504">
        <v>305132.49762431404</v>
      </c>
      <c r="G40" s="504">
        <v>278950.9301990876</v>
      </c>
      <c r="H40" s="504">
        <v>99262.780925867148</v>
      </c>
      <c r="I40" s="504">
        <v>140311.64103765867</v>
      </c>
      <c r="J40" s="504">
        <v>-174960.46916428662</v>
      </c>
      <c r="K40" s="504">
        <v>-115523.46456768014</v>
      </c>
      <c r="L40" s="504">
        <v>246283.59058686974</v>
      </c>
      <c r="M40" s="504">
        <v>-210730.97343235044</v>
      </c>
      <c r="N40" s="504">
        <v>128827.75658617751</v>
      </c>
      <c r="O40" s="504">
        <v>-24074.211313779</v>
      </c>
      <c r="P40" s="504">
        <v>-14012.899907121202</v>
      </c>
      <c r="Q40" s="504">
        <v>220911.23183069332</v>
      </c>
      <c r="R40" s="504">
        <v>46444.550611003535</v>
      </c>
      <c r="S40" s="504">
        <v>502108.18916346878</v>
      </c>
      <c r="T40" s="504">
        <v>1381147.4761288208</v>
      </c>
      <c r="U40" s="504">
        <v>-705899.59856306377</v>
      </c>
      <c r="V40" s="504">
        <v>235241.96370034094</v>
      </c>
      <c r="W40" s="504">
        <v>559219.63211317919</v>
      </c>
      <c r="X40" s="504">
        <v>114421.36009683099</v>
      </c>
      <c r="Y40" s="504">
        <v>-71960.355159430765</v>
      </c>
      <c r="Z40" s="504">
        <v>-52144.481920421589</v>
      </c>
      <c r="AA40" s="504">
        <v>272373.35737830121</v>
      </c>
      <c r="AB40" s="504">
        <v>280484.76904249168</v>
      </c>
      <c r="AC40" s="504">
        <v>833274.58918509725</v>
      </c>
      <c r="AD40" s="504"/>
      <c r="AE40" s="504"/>
      <c r="AF40" s="504"/>
      <c r="AG40" s="504"/>
      <c r="AH40" s="504"/>
      <c r="AI40" s="504"/>
      <c r="AJ40" s="91"/>
      <c r="AK40" s="64"/>
      <c r="BM40" s="472" t="str">
        <f>CountryCode &amp; ".T3.FREV_A.S13.MNAC." &amp; RefVintage</f>
        <v>HU.T3.FREV_A.S13.MNAC.S.2025</v>
      </c>
    </row>
    <row r="41" spans="1:65" s="18" customFormat="1" ht="16.5" customHeight="1">
      <c r="A41" s="265" t="s">
        <v>515</v>
      </c>
      <c r="B41" s="388" t="s">
        <v>818</v>
      </c>
      <c r="C41" s="328" t="s">
        <v>478</v>
      </c>
      <c r="D41" s="504">
        <v>0</v>
      </c>
      <c r="E41" s="504">
        <v>0</v>
      </c>
      <c r="F41" s="504">
        <v>-35797</v>
      </c>
      <c r="G41" s="504">
        <v>0</v>
      </c>
      <c r="H41" s="504">
        <v>0</v>
      </c>
      <c r="I41" s="504">
        <v>0</v>
      </c>
      <c r="J41" s="504">
        <v>0</v>
      </c>
      <c r="K41" s="504">
        <v>3801.9999999999995</v>
      </c>
      <c r="L41" s="504">
        <v>0</v>
      </c>
      <c r="M41" s="504">
        <v>0</v>
      </c>
      <c r="N41" s="504">
        <v>0</v>
      </c>
      <c r="O41" s="504">
        <v>0</v>
      </c>
      <c r="P41" s="504">
        <v>-1804</v>
      </c>
      <c r="Q41" s="504">
        <v>0</v>
      </c>
      <c r="R41" s="504">
        <v>12215</v>
      </c>
      <c r="S41" s="504">
        <v>9429</v>
      </c>
      <c r="T41" s="504">
        <v>0</v>
      </c>
      <c r="U41" s="504">
        <v>0</v>
      </c>
      <c r="V41" s="504">
        <v>0</v>
      </c>
      <c r="W41" s="504">
        <v>61749</v>
      </c>
      <c r="X41" s="504">
        <v>9106</v>
      </c>
      <c r="Y41" s="504">
        <v>0</v>
      </c>
      <c r="Z41" s="504">
        <v>3068.0000000000009</v>
      </c>
      <c r="AA41" s="504">
        <v>1500</v>
      </c>
      <c r="AB41" s="504">
        <v>82143.999999999985</v>
      </c>
      <c r="AC41" s="504">
        <v>11754</v>
      </c>
      <c r="AD41" s="504"/>
      <c r="AE41" s="504"/>
      <c r="AF41" s="504"/>
      <c r="AG41" s="504"/>
      <c r="AH41" s="504"/>
      <c r="AI41" s="504"/>
      <c r="AJ41" s="91"/>
      <c r="AK41" s="64"/>
      <c r="BM41" s="472" t="str">
        <f>CountryCode &amp; ".T3.K61.S13.MNAC." &amp; RefVintage</f>
        <v>HU.T3.K61.S13.MNAC.S.2025</v>
      </c>
    </row>
    <row r="42" spans="1:65" s="18" customFormat="1" ht="16.5" customHeight="1">
      <c r="A42" s="265" t="s">
        <v>307</v>
      </c>
      <c r="B42" s="388" t="s">
        <v>819</v>
      </c>
      <c r="C42" s="328" t="s">
        <v>479</v>
      </c>
      <c r="D42" s="504">
        <v>0</v>
      </c>
      <c r="E42" s="504">
        <v>0</v>
      </c>
      <c r="F42" s="504">
        <v>0</v>
      </c>
      <c r="G42" s="504">
        <v>0</v>
      </c>
      <c r="H42" s="504">
        <v>0</v>
      </c>
      <c r="I42" s="504">
        <v>0</v>
      </c>
      <c r="J42" s="504">
        <v>0</v>
      </c>
      <c r="K42" s="504">
        <v>0</v>
      </c>
      <c r="L42" s="504">
        <v>0</v>
      </c>
      <c r="M42" s="504">
        <v>0</v>
      </c>
      <c r="N42" s="504">
        <v>0</v>
      </c>
      <c r="O42" s="504">
        <v>0</v>
      </c>
      <c r="P42" s="504">
        <v>0</v>
      </c>
      <c r="Q42" s="504">
        <v>0</v>
      </c>
      <c r="R42" s="504">
        <v>0</v>
      </c>
      <c r="S42" s="504">
        <v>0</v>
      </c>
      <c r="T42" s="504">
        <v>0</v>
      </c>
      <c r="U42" s="504">
        <v>0</v>
      </c>
      <c r="V42" s="504">
        <v>0</v>
      </c>
      <c r="W42" s="504">
        <v>0</v>
      </c>
      <c r="X42" s="504">
        <v>0</v>
      </c>
      <c r="Y42" s="504">
        <v>0</v>
      </c>
      <c r="Z42" s="504">
        <v>0</v>
      </c>
      <c r="AA42" s="504">
        <v>0</v>
      </c>
      <c r="AB42" s="504">
        <v>0</v>
      </c>
      <c r="AC42" s="504">
        <v>0</v>
      </c>
      <c r="AD42" s="504"/>
      <c r="AE42" s="504"/>
      <c r="AF42" s="504"/>
      <c r="AG42" s="504"/>
      <c r="AH42" s="504"/>
      <c r="AI42" s="504"/>
      <c r="AJ42" s="91"/>
      <c r="AK42" s="64"/>
      <c r="BM42" s="472" t="str">
        <f>CountryCode &amp; ".T3.OCVO_A.S13.MNAC." &amp; RefVintage</f>
        <v>HU.T3.OCVO_A.S13.MNAC.S.2025</v>
      </c>
    </row>
    <row r="43" spans="1:65" s="18" customFormat="1" ht="16.5" customHeight="1">
      <c r="A43" s="265"/>
      <c r="B43" s="129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308</v>
      </c>
      <c r="B44" s="388" t="s">
        <v>820</v>
      </c>
      <c r="C44" s="333" t="s">
        <v>64</v>
      </c>
      <c r="D44" s="504">
        <f>D45</f>
        <v>49336.658999999985</v>
      </c>
      <c r="E44" s="504">
        <f t="shared" ref="E44:AC44" si="3">E45</f>
        <v>41711</v>
      </c>
      <c r="F44" s="504">
        <f t="shared" si="3"/>
        <v>44687.160000000091</v>
      </c>
      <c r="G44" s="504">
        <f t="shared" si="3"/>
        <v>69210.390909090755</v>
      </c>
      <c r="H44" s="504">
        <f t="shared" si="3"/>
        <v>-58499.000000000015</v>
      </c>
      <c r="I44" s="504">
        <f t="shared" si="3"/>
        <v>212.99700000014855</v>
      </c>
      <c r="J44" s="504">
        <f t="shared" si="3"/>
        <v>-5938</v>
      </c>
      <c r="K44" s="504">
        <f t="shared" si="3"/>
        <v>44291.000000000175</v>
      </c>
      <c r="L44" s="504">
        <f t="shared" si="3"/>
        <v>29814.999999999825</v>
      </c>
      <c r="M44" s="504">
        <f t="shared" si="3"/>
        <v>31055.000000000058</v>
      </c>
      <c r="N44" s="504">
        <f t="shared" si="3"/>
        <v>23449.384615384479</v>
      </c>
      <c r="O44" s="504">
        <f t="shared" si="3"/>
        <v>-10914.999999999702</v>
      </c>
      <c r="P44" s="504">
        <f t="shared" si="3"/>
        <v>-55014.000000000058</v>
      </c>
      <c r="Q44" s="504">
        <f t="shared" si="3"/>
        <v>-68367.999999999942</v>
      </c>
      <c r="R44" s="504">
        <f t="shared" si="3"/>
        <v>-294.9999999998472</v>
      </c>
      <c r="S44" s="504">
        <f t="shared" si="3"/>
        <v>22505.999999999884</v>
      </c>
      <c r="T44" s="504">
        <f t="shared" si="3"/>
        <v>-11547.999999999534</v>
      </c>
      <c r="U44" s="504">
        <f t="shared" si="3"/>
        <v>65081.761999999988</v>
      </c>
      <c r="V44" s="504">
        <f t="shared" si="3"/>
        <v>-28722.500000000029</v>
      </c>
      <c r="W44" s="504">
        <f t="shared" si="3"/>
        <v>12617.109799000551</v>
      </c>
      <c r="X44" s="504">
        <f t="shared" si="3"/>
        <v>-75945.176564000416</v>
      </c>
      <c r="Y44" s="504">
        <f t="shared" si="3"/>
        <v>-39189.754720400451</v>
      </c>
      <c r="Z44" s="504">
        <f t="shared" si="3"/>
        <v>-2897.1537990020743</v>
      </c>
      <c r="AA44" s="504">
        <f t="shared" si="3"/>
        <v>4818.867633999791</v>
      </c>
      <c r="AB44" s="504">
        <f t="shared" si="3"/>
        <v>6914.0780839999352</v>
      </c>
      <c r="AC44" s="504">
        <f t="shared" si="3"/>
        <v>4281.8095351457596</v>
      </c>
      <c r="AD44" s="504"/>
      <c r="AE44" s="504"/>
      <c r="AF44" s="504"/>
      <c r="AG44" s="504"/>
      <c r="AH44" s="504"/>
      <c r="AI44" s="504"/>
      <c r="AJ44" s="91"/>
      <c r="AK44" s="64"/>
      <c r="BM44" s="472" t="str">
        <f>CountryCode &amp; ".T3.SD.S13.MNAC." &amp; RefVintage</f>
        <v>HU.T3.SD.S13.MNAC.S.2025</v>
      </c>
    </row>
    <row r="45" spans="1:65" s="18" customFormat="1" ht="16.5" customHeight="1">
      <c r="A45" s="265" t="s">
        <v>309</v>
      </c>
      <c r="B45" s="388" t="s">
        <v>821</v>
      </c>
      <c r="C45" s="328" t="s">
        <v>72</v>
      </c>
      <c r="D45" s="504">
        <f>D48-D10-D12-D32-D33-D34-D36-D37-D38-D40-D41-D42</f>
        <v>49336.658999999985</v>
      </c>
      <c r="E45" s="504">
        <f t="shared" ref="E45:AC45" si="4">E48-E10-E12-E32-E33-E34-E36-E37-E38-E40-E41-E42</f>
        <v>41711</v>
      </c>
      <c r="F45" s="504">
        <f t="shared" si="4"/>
        <v>44687.160000000091</v>
      </c>
      <c r="G45" s="504">
        <f t="shared" si="4"/>
        <v>69210.390909090755</v>
      </c>
      <c r="H45" s="504">
        <f t="shared" si="4"/>
        <v>-58499.000000000015</v>
      </c>
      <c r="I45" s="504">
        <f t="shared" si="4"/>
        <v>212.99700000014855</v>
      </c>
      <c r="J45" s="504">
        <f t="shared" si="4"/>
        <v>-5938</v>
      </c>
      <c r="K45" s="504">
        <f t="shared" si="4"/>
        <v>44291.000000000175</v>
      </c>
      <c r="L45" s="504">
        <f t="shared" si="4"/>
        <v>29814.999999999825</v>
      </c>
      <c r="M45" s="504">
        <f t="shared" si="4"/>
        <v>31055.000000000058</v>
      </c>
      <c r="N45" s="504">
        <f t="shared" si="4"/>
        <v>23449.384615384479</v>
      </c>
      <c r="O45" s="504">
        <f t="shared" si="4"/>
        <v>-10914.999999999702</v>
      </c>
      <c r="P45" s="504">
        <f t="shared" si="4"/>
        <v>-55014.000000000058</v>
      </c>
      <c r="Q45" s="504">
        <f t="shared" si="4"/>
        <v>-68367.999999999942</v>
      </c>
      <c r="R45" s="504">
        <f t="shared" si="4"/>
        <v>-294.9999999998472</v>
      </c>
      <c r="S45" s="504">
        <f t="shared" si="4"/>
        <v>22505.999999999884</v>
      </c>
      <c r="T45" s="504">
        <f t="shared" si="4"/>
        <v>-11547.999999999534</v>
      </c>
      <c r="U45" s="504">
        <f t="shared" si="4"/>
        <v>65081.761999999988</v>
      </c>
      <c r="V45" s="504">
        <f t="shared" si="4"/>
        <v>-28722.500000000029</v>
      </c>
      <c r="W45" s="504">
        <f t="shared" si="4"/>
        <v>12617.109799000551</v>
      </c>
      <c r="X45" s="504">
        <f t="shared" si="4"/>
        <v>-75945.176564000416</v>
      </c>
      <c r="Y45" s="504">
        <f t="shared" si="4"/>
        <v>-39189.754720400451</v>
      </c>
      <c r="Z45" s="504">
        <f t="shared" si="4"/>
        <v>-2897.1537990020743</v>
      </c>
      <c r="AA45" s="504">
        <f t="shared" si="4"/>
        <v>4818.867633999791</v>
      </c>
      <c r="AB45" s="504">
        <f t="shared" si="4"/>
        <v>6914.0780839999352</v>
      </c>
      <c r="AC45" s="504">
        <f t="shared" si="4"/>
        <v>4281.8095351457596</v>
      </c>
      <c r="AD45" s="504"/>
      <c r="AE45" s="504"/>
      <c r="AF45" s="504"/>
      <c r="AG45" s="504"/>
      <c r="AH45" s="504"/>
      <c r="AI45" s="504"/>
      <c r="AJ45" s="91"/>
      <c r="AK45" s="64"/>
      <c r="BM45" s="472" t="str">
        <f>CountryCode &amp; ".T3.B9_SD.S13.MNAC." &amp; RefVintage</f>
        <v>HU.T3.B9_SD.S13.MNAC.S.2025</v>
      </c>
    </row>
    <row r="46" spans="1:65" s="18" customFormat="1" ht="16.5" customHeight="1">
      <c r="A46" s="265" t="s">
        <v>310</v>
      </c>
      <c r="B46" s="388" t="s">
        <v>822</v>
      </c>
      <c r="C46" s="328" t="s">
        <v>63</v>
      </c>
      <c r="D46" s="504">
        <v>0</v>
      </c>
      <c r="E46" s="504">
        <v>0</v>
      </c>
      <c r="F46" s="504">
        <v>0</v>
      </c>
      <c r="G46" s="504">
        <v>0</v>
      </c>
      <c r="H46" s="504">
        <v>0</v>
      </c>
      <c r="I46" s="504">
        <v>0</v>
      </c>
      <c r="J46" s="504">
        <v>0</v>
      </c>
      <c r="K46" s="504">
        <v>0</v>
      </c>
      <c r="L46" s="504">
        <v>0</v>
      </c>
      <c r="M46" s="504">
        <v>0</v>
      </c>
      <c r="N46" s="504">
        <v>0</v>
      </c>
      <c r="O46" s="504">
        <v>0</v>
      </c>
      <c r="P46" s="504">
        <v>0</v>
      </c>
      <c r="Q46" s="504">
        <v>0</v>
      </c>
      <c r="R46" s="504">
        <v>0</v>
      </c>
      <c r="S46" s="504">
        <v>0</v>
      </c>
      <c r="T46" s="504">
        <v>0</v>
      </c>
      <c r="U46" s="504">
        <v>0</v>
      </c>
      <c r="V46" s="504">
        <v>0</v>
      </c>
      <c r="W46" s="504">
        <v>0</v>
      </c>
      <c r="X46" s="504">
        <v>0</v>
      </c>
      <c r="Y46" s="504">
        <v>0</v>
      </c>
      <c r="Z46" s="504">
        <v>0</v>
      </c>
      <c r="AA46" s="504">
        <v>0</v>
      </c>
      <c r="AB46" s="504">
        <v>0</v>
      </c>
      <c r="AC46" s="504">
        <v>0</v>
      </c>
      <c r="AD46" s="504"/>
      <c r="AE46" s="504"/>
      <c r="AF46" s="504"/>
      <c r="AG46" s="504"/>
      <c r="AH46" s="504"/>
      <c r="AI46" s="504"/>
      <c r="AJ46" s="91"/>
      <c r="AK46" s="64"/>
      <c r="BM46" s="472" t="str">
        <f>CountryCode &amp; ".T3.OSD.S13.MNAC." &amp; RefVintage</f>
        <v>HU.T3.OSD.S13.MNAC.S.2025</v>
      </c>
    </row>
    <row r="47" spans="1:65" s="18" customFormat="1" ht="11.25" customHeight="1" thickBot="1">
      <c r="A47" s="265"/>
      <c r="B47" s="129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20.25" customHeight="1" thickTop="1" thickBot="1">
      <c r="A48" s="265" t="s">
        <v>311</v>
      </c>
      <c r="B48" s="396" t="s">
        <v>823</v>
      </c>
      <c r="C48" s="287" t="s">
        <v>97</v>
      </c>
      <c r="D48" s="515">
        <v>1001584.9999999995</v>
      </c>
      <c r="E48" s="515">
        <v>176846.00000000047</v>
      </c>
      <c r="F48" s="515">
        <v>418693.99999999953</v>
      </c>
      <c r="G48" s="515">
        <v>813303.00000000081</v>
      </c>
      <c r="H48" s="515">
        <v>709631.99999999965</v>
      </c>
      <c r="I48" s="515">
        <v>392759</v>
      </c>
      <c r="J48" s="515">
        <v>624118.99999999965</v>
      </c>
      <c r="K48" s="515">
        <v>1643291.0000000012</v>
      </c>
      <c r="L48" s="515">
        <v>1426801.9999999998</v>
      </c>
      <c r="M48" s="515">
        <v>1306296.9999999986</v>
      </c>
      <c r="N48" s="515">
        <v>1251369.0000000007</v>
      </c>
      <c r="O48" s="515">
        <v>2010871.0000000009</v>
      </c>
      <c r="P48" s="515">
        <v>1188918.9999999981</v>
      </c>
      <c r="Q48" s="515">
        <v>2679836.9999999995</v>
      </c>
      <c r="R48" s="515">
        <v>1141016.0000000033</v>
      </c>
      <c r="S48" s="515">
        <v>1295123.9999999998</v>
      </c>
      <c r="T48" s="515">
        <v>937233.00000000023</v>
      </c>
      <c r="U48" s="516">
        <v>-264866.0000000018</v>
      </c>
      <c r="V48" s="516">
        <v>768970.00000000116</v>
      </c>
      <c r="W48" s="516">
        <v>1678159.9999999998</v>
      </c>
      <c r="X48" s="516">
        <v>1382540.0000000009</v>
      </c>
      <c r="Y48" s="516">
        <v>613424.9999999993</v>
      </c>
      <c r="Z48" s="516">
        <v>1217186.9999999981</v>
      </c>
      <c r="AA48" s="516">
        <v>1649666.0000000012</v>
      </c>
      <c r="AB48" s="516">
        <v>1183597.0000000016</v>
      </c>
      <c r="AC48" s="516">
        <v>7249395.9999999972</v>
      </c>
      <c r="AD48" s="516"/>
      <c r="AE48" s="516"/>
      <c r="AF48" s="516"/>
      <c r="AG48" s="516"/>
      <c r="AH48" s="516"/>
      <c r="AI48" s="516"/>
      <c r="AJ48" s="6"/>
      <c r="AK48" s="64"/>
      <c r="BM48" s="472" t="str">
        <f>CountryCode &amp; ".T3.CHDEBT.S13.MNAC." &amp; RefVintage</f>
        <v>HU.T3.CHDEBT.S13.MNAC.S.2025</v>
      </c>
    </row>
    <row r="49" spans="1:65" s="18" customFormat="1" ht="9" customHeight="1" thickTop="1" thickBot="1">
      <c r="A49" s="127"/>
      <c r="B49" s="129"/>
      <c r="C49" s="149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4"/>
      <c r="BM49" s="472"/>
    </row>
    <row r="50" spans="1:65" ht="20.25" thickTop="1" thickBot="1">
      <c r="A50" s="127"/>
      <c r="B50" s="186"/>
      <c r="C50" s="323" t="s">
        <v>577</v>
      </c>
      <c r="D50" s="324"/>
      <c r="E50" s="324"/>
      <c r="F50" s="324"/>
      <c r="G50" s="324"/>
      <c r="H50" s="324"/>
      <c r="I50" s="324"/>
      <c r="J50" s="324"/>
      <c r="K50" s="324"/>
      <c r="L50" s="324"/>
      <c r="M50" s="324"/>
      <c r="N50" s="324"/>
      <c r="O50" s="324"/>
      <c r="P50" s="324"/>
      <c r="Q50" s="324"/>
      <c r="R50" s="324"/>
      <c r="S50" s="324"/>
      <c r="T50" s="324"/>
      <c r="U50" s="324"/>
      <c r="V50" s="324"/>
      <c r="W50" s="324"/>
      <c r="X50" s="324"/>
      <c r="Y50" s="324"/>
      <c r="Z50" s="324"/>
      <c r="AA50" s="324"/>
      <c r="AB50" s="324"/>
      <c r="AC50" s="324"/>
      <c r="AD50" s="324"/>
      <c r="AE50" s="324"/>
      <c r="AF50" s="324"/>
      <c r="AG50" s="324"/>
      <c r="AH50" s="324"/>
      <c r="AI50" s="324"/>
      <c r="AJ50" s="325"/>
      <c r="AK50" s="50"/>
      <c r="AM50" s="13"/>
    </row>
    <row r="51" spans="1:65" ht="8.25" customHeight="1" thickTop="1">
      <c r="A51" s="127"/>
      <c r="B51" s="129"/>
      <c r="C51" s="151"/>
      <c r="D51" s="68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50"/>
      <c r="AM51" s="13"/>
    </row>
    <row r="52" spans="1:65" ht="15.75">
      <c r="A52" s="127"/>
      <c r="B52" s="129"/>
      <c r="C52" s="152"/>
      <c r="D52" s="13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50"/>
      <c r="AM52" s="13"/>
    </row>
    <row r="53" spans="1:65" ht="15.75">
      <c r="A53" s="127"/>
      <c r="B53" s="129"/>
      <c r="C53" s="201" t="s">
        <v>95</v>
      </c>
      <c r="D53" s="201"/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5"/>
      <c r="Q53" s="195"/>
      <c r="R53" s="195"/>
      <c r="S53" s="195"/>
      <c r="T53" s="195"/>
      <c r="U53" s="195"/>
      <c r="V53" s="195"/>
      <c r="W53" s="195"/>
      <c r="X53" s="195"/>
      <c r="Y53" s="195"/>
      <c r="Z53" s="195"/>
      <c r="AA53" s="195"/>
      <c r="AB53" s="195"/>
      <c r="AC53" s="195"/>
      <c r="AD53" s="195"/>
      <c r="AE53" s="195"/>
      <c r="AF53" s="195"/>
      <c r="AG53" s="195"/>
      <c r="AH53" s="195"/>
      <c r="AI53" s="195"/>
      <c r="AJ53" s="195"/>
      <c r="AK53" s="50"/>
      <c r="AM53" s="13"/>
    </row>
    <row r="54" spans="1:65" ht="15.75">
      <c r="A54" s="127"/>
      <c r="B54" s="129"/>
      <c r="C54" s="199" t="s">
        <v>96</v>
      </c>
      <c r="D54" s="201"/>
      <c r="E54" s="195"/>
      <c r="F54" s="195"/>
      <c r="G54" s="195"/>
      <c r="H54" s="195"/>
      <c r="I54" s="195"/>
      <c r="J54" s="195"/>
      <c r="K54" s="195"/>
      <c r="L54" s="195"/>
      <c r="M54" s="195"/>
      <c r="N54" s="195"/>
      <c r="O54" s="195"/>
      <c r="P54" s="195"/>
      <c r="Q54" s="195"/>
      <c r="R54" s="195"/>
      <c r="S54" s="195"/>
      <c r="T54" s="195"/>
      <c r="U54" s="195"/>
      <c r="V54" s="195"/>
      <c r="W54" s="195"/>
      <c r="X54" s="195"/>
      <c r="Y54" s="195"/>
      <c r="Z54" s="195"/>
      <c r="AA54" s="195"/>
      <c r="AB54" s="195"/>
      <c r="AC54" s="195"/>
      <c r="AD54" s="195"/>
      <c r="AE54" s="195"/>
      <c r="AF54" s="195"/>
      <c r="AG54" s="195"/>
      <c r="AH54" s="195"/>
      <c r="AI54" s="195"/>
      <c r="AJ54" s="195"/>
      <c r="AK54" s="50"/>
      <c r="AM54" s="13"/>
    </row>
    <row r="55" spans="1:65" ht="18.75" customHeight="1">
      <c r="A55" s="127"/>
      <c r="B55" s="129"/>
      <c r="C55" s="199" t="s">
        <v>462</v>
      </c>
      <c r="D55" s="130"/>
      <c r="E55" s="195"/>
      <c r="F55" s="195"/>
      <c r="G55" s="195"/>
      <c r="H55" s="195"/>
      <c r="I55" s="195"/>
      <c r="J55" s="195"/>
      <c r="K55" s="195"/>
      <c r="L55" s="195"/>
      <c r="M55" s="195"/>
      <c r="N55" s="195"/>
      <c r="O55" s="195"/>
      <c r="P55" s="195"/>
      <c r="Q55" s="195"/>
      <c r="R55" s="195"/>
      <c r="S55" s="195"/>
      <c r="T55" s="195"/>
      <c r="U55" s="195"/>
      <c r="V55" s="195"/>
      <c r="W55" s="195"/>
      <c r="X55" s="195"/>
      <c r="Y55" s="195"/>
      <c r="Z55" s="195"/>
      <c r="AA55" s="195"/>
      <c r="AB55" s="195"/>
      <c r="AC55" s="195"/>
      <c r="AD55" s="195"/>
      <c r="AE55" s="195"/>
      <c r="AF55" s="195"/>
      <c r="AG55" s="195"/>
      <c r="AH55" s="195"/>
      <c r="AI55" s="195"/>
      <c r="AJ55" s="195"/>
      <c r="AK55" s="50"/>
      <c r="AM55" s="13"/>
    </row>
    <row r="56" spans="1:65" ht="9.75" customHeight="1" thickBot="1">
      <c r="A56" s="153"/>
      <c r="B56" s="154"/>
      <c r="C56" s="155"/>
      <c r="D56" s="70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2"/>
      <c r="AM56" s="13"/>
    </row>
    <row r="57" spans="1:65" ht="16.5" thickTop="1">
      <c r="B57" s="187"/>
      <c r="C57" s="3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</row>
    <row r="59" spans="1:65" ht="61.9" customHeight="1">
      <c r="C59" s="298" t="s">
        <v>119</v>
      </c>
      <c r="D59" s="549" t="str">
        <f>IF(OR(COUNTA(D10:D10,D12:D29,D31:D34,D36:D38,D40:D42,D44:D46,D48:D48)=33,NOT(ISNUMBER(D7))),"OK","NOT fully completed, pls.fill with L, M or 0")</f>
        <v>OK</v>
      </c>
      <c r="E59" s="549" t="str">
        <f t="shared" ref="E59:AI59" si="5">IF(OR(COUNTA(E10:E10,E12:E29,E31:E34,E36:E38,E40:E42,E44:E46,E48:E48)=33,NOT(ISNUMBER(E7))),"OK","NOT fully completed, pls.fill with L, M or 0")</f>
        <v>OK</v>
      </c>
      <c r="F59" s="549" t="str">
        <f t="shared" si="5"/>
        <v>OK</v>
      </c>
      <c r="G59" s="549" t="str">
        <f t="shared" si="5"/>
        <v>OK</v>
      </c>
      <c r="H59" s="549" t="str">
        <f t="shared" si="5"/>
        <v>OK</v>
      </c>
      <c r="I59" s="549" t="str">
        <f t="shared" si="5"/>
        <v>OK</v>
      </c>
      <c r="J59" s="549" t="str">
        <f t="shared" si="5"/>
        <v>OK</v>
      </c>
      <c r="K59" s="549" t="str">
        <f t="shared" si="5"/>
        <v>OK</v>
      </c>
      <c r="L59" s="549" t="str">
        <f t="shared" si="5"/>
        <v>OK</v>
      </c>
      <c r="M59" s="549" t="str">
        <f t="shared" si="5"/>
        <v>OK</v>
      </c>
      <c r="N59" s="549" t="str">
        <f t="shared" si="5"/>
        <v>OK</v>
      </c>
      <c r="O59" s="549" t="str">
        <f t="shared" si="5"/>
        <v>OK</v>
      </c>
      <c r="P59" s="549" t="str">
        <f t="shared" si="5"/>
        <v>OK</v>
      </c>
      <c r="Q59" s="549" t="str">
        <f t="shared" si="5"/>
        <v>OK</v>
      </c>
      <c r="R59" s="549" t="str">
        <f t="shared" si="5"/>
        <v>OK</v>
      </c>
      <c r="S59" s="549" t="str">
        <f t="shared" si="5"/>
        <v>OK</v>
      </c>
      <c r="T59" s="549" t="str">
        <f t="shared" si="5"/>
        <v>OK</v>
      </c>
      <c r="U59" s="549" t="str">
        <f t="shared" si="5"/>
        <v>OK</v>
      </c>
      <c r="V59" s="549" t="str">
        <f t="shared" si="5"/>
        <v>OK</v>
      </c>
      <c r="W59" s="549" t="str">
        <f t="shared" si="5"/>
        <v>OK</v>
      </c>
      <c r="X59" s="549" t="str">
        <f t="shared" si="5"/>
        <v>OK</v>
      </c>
      <c r="Y59" s="549" t="str">
        <f t="shared" si="5"/>
        <v>OK</v>
      </c>
      <c r="Z59" s="549" t="str">
        <f t="shared" si="5"/>
        <v>OK</v>
      </c>
      <c r="AA59" s="549" t="str">
        <f t="shared" si="5"/>
        <v>OK</v>
      </c>
      <c r="AB59" s="549" t="str">
        <f t="shared" si="5"/>
        <v>OK</v>
      </c>
      <c r="AC59" s="549" t="str">
        <f t="shared" si="5"/>
        <v>OK</v>
      </c>
      <c r="AD59" s="549" t="str">
        <f t="shared" si="5"/>
        <v>OK</v>
      </c>
      <c r="AE59" s="549" t="str">
        <f t="shared" si="5"/>
        <v>OK</v>
      </c>
      <c r="AF59" s="549" t="str">
        <f t="shared" si="5"/>
        <v>OK</v>
      </c>
      <c r="AG59" s="549" t="str">
        <f t="shared" si="5"/>
        <v>OK</v>
      </c>
      <c r="AH59" s="549" t="str">
        <f t="shared" si="5"/>
        <v>OK</v>
      </c>
      <c r="AI59" s="549" t="str">
        <f t="shared" si="5"/>
        <v>OK</v>
      </c>
      <c r="AJ59" s="291"/>
      <c r="AK59" s="171"/>
      <c r="AL59" s="29"/>
    </row>
    <row r="60" spans="1:65">
      <c r="C60" s="172" t="s">
        <v>120</v>
      </c>
      <c r="D60" s="242">
        <v>1995</v>
      </c>
      <c r="E60" s="242">
        <f>D60+1</f>
        <v>1996</v>
      </c>
      <c r="F60" s="242">
        <f t="shared" ref="F60:AI60" si="6">E60+1</f>
        <v>1997</v>
      </c>
      <c r="G60" s="242">
        <f t="shared" si="6"/>
        <v>1998</v>
      </c>
      <c r="H60" s="242">
        <f t="shared" si="6"/>
        <v>1999</v>
      </c>
      <c r="I60" s="242">
        <f t="shared" si="6"/>
        <v>2000</v>
      </c>
      <c r="J60" s="242">
        <f t="shared" si="6"/>
        <v>2001</v>
      </c>
      <c r="K60" s="242">
        <f t="shared" si="6"/>
        <v>2002</v>
      </c>
      <c r="L60" s="242">
        <f t="shared" si="6"/>
        <v>2003</v>
      </c>
      <c r="M60" s="242">
        <f t="shared" si="6"/>
        <v>2004</v>
      </c>
      <c r="N60" s="242">
        <f t="shared" si="6"/>
        <v>2005</v>
      </c>
      <c r="O60" s="242">
        <f t="shared" si="6"/>
        <v>2006</v>
      </c>
      <c r="P60" s="242">
        <f t="shared" si="6"/>
        <v>2007</v>
      </c>
      <c r="Q60" s="242">
        <f t="shared" si="6"/>
        <v>2008</v>
      </c>
      <c r="R60" s="242">
        <f t="shared" si="6"/>
        <v>2009</v>
      </c>
      <c r="S60" s="242">
        <f t="shared" si="6"/>
        <v>2010</v>
      </c>
      <c r="T60" s="242">
        <f t="shared" si="6"/>
        <v>2011</v>
      </c>
      <c r="U60" s="242">
        <f t="shared" ref="U60:AH60" si="7">T60+1</f>
        <v>2012</v>
      </c>
      <c r="V60" s="242">
        <f t="shared" si="7"/>
        <v>2013</v>
      </c>
      <c r="W60" s="242">
        <f t="shared" si="7"/>
        <v>2014</v>
      </c>
      <c r="X60" s="242">
        <f t="shared" si="7"/>
        <v>2015</v>
      </c>
      <c r="Y60" s="242">
        <f t="shared" si="7"/>
        <v>2016</v>
      </c>
      <c r="Z60" s="242">
        <f t="shared" si="7"/>
        <v>2017</v>
      </c>
      <c r="AA60" s="242">
        <f t="shared" si="7"/>
        <v>2018</v>
      </c>
      <c r="AB60" s="242">
        <f t="shared" si="7"/>
        <v>2019</v>
      </c>
      <c r="AC60" s="242">
        <f t="shared" si="7"/>
        <v>2020</v>
      </c>
      <c r="AD60" s="242">
        <f t="shared" si="7"/>
        <v>2021</v>
      </c>
      <c r="AE60" s="242">
        <f t="shared" si="7"/>
        <v>2022</v>
      </c>
      <c r="AF60" s="242">
        <f t="shared" si="7"/>
        <v>2023</v>
      </c>
      <c r="AG60" s="242">
        <f t="shared" si="7"/>
        <v>2024</v>
      </c>
      <c r="AH60" s="242">
        <f t="shared" si="7"/>
        <v>2025</v>
      </c>
      <c r="AI60" s="242">
        <f t="shared" si="6"/>
        <v>2026</v>
      </c>
      <c r="AJ60" s="173"/>
      <c r="AK60" s="174"/>
      <c r="AL60" s="29"/>
    </row>
    <row r="61" spans="1:65" ht="15.75">
      <c r="C61" s="292" t="s">
        <v>509</v>
      </c>
      <c r="D61" s="293">
        <f>IF(AND(D48="0",D10="0",D12="0",D31="0",D44="0")=0,IF(AND(D48="L",D10="L",D12="L",D31="L",D44="L")="NC",IF(D48="M",0,D48)-IF(D10="M",0,D10)-IF(D12="M",0,D12)-IF(D31="M",0,D31)-IF(D44="M",0,D44)))</f>
        <v>0</v>
      </c>
      <c r="E61" s="293">
        <f t="shared" ref="E61:S61" si="8">IF(AND(E48="0",E10="0",E12="0",E31="0",E44="0")=0,IF(AND(E48="L",E10="L",E12="L",E31="L",E44="L")="NC",IF(E48="M",0,E48)-IF(E10="M",0,E10)-IF(E12="M",0,E12)-IF(E31="M",0,E31)-IF(E44="M",0,E44)))</f>
        <v>0</v>
      </c>
      <c r="F61" s="293">
        <f t="shared" si="8"/>
        <v>0</v>
      </c>
      <c r="G61" s="293">
        <f t="shared" si="8"/>
        <v>0</v>
      </c>
      <c r="H61" s="293">
        <f t="shared" si="8"/>
        <v>1.4551915228366852E-11</v>
      </c>
      <c r="I61" s="293">
        <f t="shared" si="8"/>
        <v>0</v>
      </c>
      <c r="J61" s="293">
        <f t="shared" si="8"/>
        <v>0</v>
      </c>
      <c r="K61" s="293">
        <f t="shared" si="8"/>
        <v>0</v>
      </c>
      <c r="L61" s="293">
        <f t="shared" si="8"/>
        <v>0</v>
      </c>
      <c r="M61" s="293">
        <f t="shared" si="8"/>
        <v>0</v>
      </c>
      <c r="N61" s="293">
        <f t="shared" si="8"/>
        <v>0</v>
      </c>
      <c r="O61" s="293">
        <f t="shared" si="8"/>
        <v>-7.2759576141834259E-12</v>
      </c>
      <c r="P61" s="293">
        <f t="shared" si="8"/>
        <v>0</v>
      </c>
      <c r="Q61" s="293">
        <f t="shared" si="8"/>
        <v>0</v>
      </c>
      <c r="R61" s="293">
        <f t="shared" si="8"/>
        <v>-7.2759576141834259E-12</v>
      </c>
      <c r="S61" s="293">
        <f t="shared" si="8"/>
        <v>1.1641532182693481E-10</v>
      </c>
      <c r="T61" s="293">
        <f t="shared" ref="T61:AH61" si="9">IF(AND(T48="0",T10="0",T12="0",T31="0",T44="0")=0,IF(AND(T48="L",T10="L",T12="L",T31="L",T44="L")="NC",IF(T48="M",0,T48)-IF(T10="M",0,T10)-IF(T12="M",0,T12)-IF(T31="M",0,T31)-IF(T44="M",0,T44)))</f>
        <v>-2.3283064365386963E-10</v>
      </c>
      <c r="U61" s="293">
        <f t="shared" si="9"/>
        <v>0</v>
      </c>
      <c r="V61" s="293">
        <f t="shared" si="9"/>
        <v>2.9103830456733704E-11</v>
      </c>
      <c r="W61" s="293">
        <f t="shared" si="9"/>
        <v>5.8207660913467407E-11</v>
      </c>
      <c r="X61" s="293">
        <f t="shared" si="9"/>
        <v>-1.4551915228366852E-11</v>
      </c>
      <c r="Y61" s="293">
        <f t="shared" si="9"/>
        <v>1.4551915228366852E-11</v>
      </c>
      <c r="Z61" s="293">
        <f t="shared" si="9"/>
        <v>1.546140993013978E-11</v>
      </c>
      <c r="AA61" s="293">
        <f t="shared" si="9"/>
        <v>-2.9103830456733704E-11</v>
      </c>
      <c r="AB61" s="293">
        <f t="shared" si="9"/>
        <v>-7.2759576141834259E-11</v>
      </c>
      <c r="AC61" s="293">
        <f t="shared" si="9"/>
        <v>-1.1641532182693481E-10</v>
      </c>
      <c r="AD61" s="293">
        <f t="shared" si="9"/>
        <v>0</v>
      </c>
      <c r="AE61" s="293">
        <f t="shared" si="9"/>
        <v>0</v>
      </c>
      <c r="AF61" s="293">
        <f t="shared" si="9"/>
        <v>0</v>
      </c>
      <c r="AG61" s="293">
        <f t="shared" si="9"/>
        <v>0</v>
      </c>
      <c r="AH61" s="293">
        <f t="shared" si="9"/>
        <v>0</v>
      </c>
      <c r="AI61" s="293">
        <f t="shared" ref="AI61" si="10">IF(AND(AI48="0",AI10="0",AI12="0",AI31="0",AI44="0")=0,IF(AND(AI48="L",AI10="L",AI12="L",AI31="L",AI44="L")="NC",IF(AI48="M",0,AI48)-IF(AI10="M",0,AI10)-IF(AI12="M",0,AI12)-IF(AI31="M",0,AI31)-IF(AI44="M",0,AI44)))</f>
        <v>0</v>
      </c>
      <c r="AJ61" s="337"/>
      <c r="AK61" s="174"/>
      <c r="AL61" s="29"/>
    </row>
    <row r="62" spans="1:65" ht="15.75">
      <c r="C62" s="292" t="s">
        <v>517</v>
      </c>
      <c r="D62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2" s="293">
        <f t="shared" ref="E62:S62" si="11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2" s="293">
        <f t="shared" si="11"/>
        <v>0</v>
      </c>
      <c r="G62" s="293">
        <f t="shared" si="11"/>
        <v>0</v>
      </c>
      <c r="H62" s="293">
        <f t="shared" si="11"/>
        <v>0</v>
      </c>
      <c r="I62" s="293">
        <f t="shared" si="11"/>
        <v>0</v>
      </c>
      <c r="J62" s="293">
        <f t="shared" si="11"/>
        <v>0</v>
      </c>
      <c r="K62" s="293">
        <f t="shared" si="11"/>
        <v>0</v>
      </c>
      <c r="L62" s="293">
        <f t="shared" si="11"/>
        <v>0</v>
      </c>
      <c r="M62" s="293">
        <f t="shared" si="11"/>
        <v>0</v>
      </c>
      <c r="N62" s="293">
        <f t="shared" si="11"/>
        <v>0</v>
      </c>
      <c r="O62" s="293">
        <f t="shared" si="11"/>
        <v>0</v>
      </c>
      <c r="P62" s="293">
        <f t="shared" si="11"/>
        <v>0</v>
      </c>
      <c r="Q62" s="293">
        <f t="shared" si="11"/>
        <v>0</v>
      </c>
      <c r="R62" s="293">
        <f t="shared" si="11"/>
        <v>5.8207660913467407E-11</v>
      </c>
      <c r="S62" s="293">
        <f t="shared" si="11"/>
        <v>0</v>
      </c>
      <c r="T62" s="293">
        <f t="shared" ref="T62:AH62" si="12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2" s="293">
        <f t="shared" si="12"/>
        <v>-1.4551915228366852E-11</v>
      </c>
      <c r="V62" s="293">
        <f t="shared" si="12"/>
        <v>0</v>
      </c>
      <c r="W62" s="293">
        <f t="shared" si="12"/>
        <v>0</v>
      </c>
      <c r="X62" s="293">
        <f t="shared" si="12"/>
        <v>0</v>
      </c>
      <c r="Y62" s="293">
        <f t="shared" si="12"/>
        <v>0</v>
      </c>
      <c r="Z62" s="293">
        <f t="shared" si="12"/>
        <v>0</v>
      </c>
      <c r="AA62" s="293">
        <f t="shared" si="12"/>
        <v>0</v>
      </c>
      <c r="AB62" s="293">
        <f t="shared" si="12"/>
        <v>0</v>
      </c>
      <c r="AC62" s="293">
        <f t="shared" si="12"/>
        <v>0</v>
      </c>
      <c r="AD62" s="293">
        <f t="shared" si="12"/>
        <v>0</v>
      </c>
      <c r="AE62" s="293">
        <f t="shared" si="12"/>
        <v>0</v>
      </c>
      <c r="AF62" s="293">
        <f t="shared" si="12"/>
        <v>0</v>
      </c>
      <c r="AG62" s="293">
        <f t="shared" si="12"/>
        <v>0</v>
      </c>
      <c r="AH62" s="293">
        <f t="shared" si="12"/>
        <v>0</v>
      </c>
      <c r="AI62" s="293">
        <f t="shared" ref="AI62" si="13">IF(AND(AI12="0",AI13="0",AI14="0",AI15="0",AI22="0",AI27="0",AI28="0",AI29="0"),0,IF(AND(AI12="L",AI13="L",AI14="L",AI15="L",AI22="L",AI27="L",AI28="L",AI29="L"),"NC",IF(AI12="M",0,AI12)-IF(AI13="M",0,AI13)-IF(AI14="M",0,AI14)-IF(AI15="M",0,AI15)-IF(AI22="M",0,AI22)-IF(AI27="M",0,AI27)-IF(AI28="M",0,AI28)-IF(AI29="M",0,AI29)))</f>
        <v>0</v>
      </c>
      <c r="AJ62" s="337"/>
      <c r="AK62" s="174"/>
      <c r="AL62" s="29"/>
    </row>
    <row r="63" spans="1:65" ht="15.75">
      <c r="C63" s="339" t="s">
        <v>138</v>
      </c>
      <c r="D63" s="293">
        <f>IF(AND(D15="0",D18="0",D19="0"),0,IF(AND(D15="L",D18="L",D19="L"),"NC",IF(D15="M",0,D15)-IF(D18="M",0,D18)-IF(D19="M",0,D19)))</f>
        <v>0</v>
      </c>
      <c r="E63" s="293">
        <f t="shared" ref="E63:S63" si="14">IF(AND(E15="0",E18="0",E19="0"),0,IF(AND(E15="L",E18="L",E19="L"),"NC",IF(E15="M",0,E15)-IF(E18="M",0,E18)-IF(E19="M",0,E19)))</f>
        <v>0</v>
      </c>
      <c r="F63" s="293">
        <f t="shared" si="14"/>
        <v>0</v>
      </c>
      <c r="G63" s="293">
        <f t="shared" si="14"/>
        <v>0</v>
      </c>
      <c r="H63" s="293">
        <f t="shared" si="14"/>
        <v>0</v>
      </c>
      <c r="I63" s="293">
        <f t="shared" si="14"/>
        <v>0</v>
      </c>
      <c r="J63" s="293">
        <f t="shared" si="14"/>
        <v>0</v>
      </c>
      <c r="K63" s="293">
        <f t="shared" si="14"/>
        <v>0</v>
      </c>
      <c r="L63" s="293">
        <f t="shared" si="14"/>
        <v>0</v>
      </c>
      <c r="M63" s="293">
        <f t="shared" si="14"/>
        <v>0</v>
      </c>
      <c r="N63" s="293">
        <f t="shared" si="14"/>
        <v>0</v>
      </c>
      <c r="O63" s="293">
        <f t="shared" si="14"/>
        <v>0</v>
      </c>
      <c r="P63" s="293">
        <f t="shared" si="14"/>
        <v>0</v>
      </c>
      <c r="Q63" s="293">
        <f t="shared" si="14"/>
        <v>0</v>
      </c>
      <c r="R63" s="293">
        <f t="shared" si="14"/>
        <v>0</v>
      </c>
      <c r="S63" s="293">
        <f t="shared" si="14"/>
        <v>0</v>
      </c>
      <c r="T63" s="293">
        <f t="shared" ref="T63:AH63" si="15">IF(AND(T15="0",T18="0",T19="0"),0,IF(AND(T15="L",T18="L",T19="L"),"NC",IF(T15="M",0,T15)-IF(T18="M",0,T18)-IF(T19="M",0,T19)))</f>
        <v>0</v>
      </c>
      <c r="U63" s="293">
        <f t="shared" si="15"/>
        <v>0</v>
      </c>
      <c r="V63" s="293">
        <f t="shared" si="15"/>
        <v>0</v>
      </c>
      <c r="W63" s="293">
        <f t="shared" si="15"/>
        <v>0</v>
      </c>
      <c r="X63" s="293">
        <f t="shared" si="15"/>
        <v>0</v>
      </c>
      <c r="Y63" s="293">
        <f t="shared" si="15"/>
        <v>0</v>
      </c>
      <c r="Z63" s="293">
        <f t="shared" si="15"/>
        <v>0</v>
      </c>
      <c r="AA63" s="293">
        <f t="shared" si="15"/>
        <v>0</v>
      </c>
      <c r="AB63" s="293">
        <f t="shared" si="15"/>
        <v>0</v>
      </c>
      <c r="AC63" s="293">
        <f t="shared" si="15"/>
        <v>0</v>
      </c>
      <c r="AD63" s="293">
        <f t="shared" si="15"/>
        <v>0</v>
      </c>
      <c r="AE63" s="293">
        <f t="shared" si="15"/>
        <v>0</v>
      </c>
      <c r="AF63" s="293">
        <f t="shared" si="15"/>
        <v>0</v>
      </c>
      <c r="AG63" s="293">
        <f t="shared" si="15"/>
        <v>0</v>
      </c>
      <c r="AH63" s="293">
        <f t="shared" si="15"/>
        <v>0</v>
      </c>
      <c r="AI63" s="293">
        <f t="shared" ref="AI63" si="16">IF(AND(AI15="0",AI18="0",AI19="0"),0,IF(AND(AI15="L",AI18="L",AI19="L"),"NC",IF(AI15="M",0,AI15)-IF(AI18="M",0,AI18)-IF(AI19="M",0,AI19)))</f>
        <v>0</v>
      </c>
      <c r="AJ63" s="337"/>
      <c r="AK63" s="174"/>
      <c r="AL63" s="29"/>
    </row>
    <row r="64" spans="1:65" ht="15.75">
      <c r="C64" s="478" t="s">
        <v>131</v>
      </c>
      <c r="D64" s="293">
        <f t="shared" ref="D64:S64" si="17">IF(AND(D16="",D17=""),0,IF(AND(D16="L",D17="L"),"NC",IF(D15="M",0,D15)-IF(D16="M",0,D16)-IF(D17="M",0,D17)))</f>
        <v>0</v>
      </c>
      <c r="E64" s="293">
        <f t="shared" si="17"/>
        <v>0</v>
      </c>
      <c r="F64" s="293">
        <f t="shared" si="17"/>
        <v>0</v>
      </c>
      <c r="G64" s="293">
        <f t="shared" si="17"/>
        <v>0</v>
      </c>
      <c r="H64" s="293">
        <f t="shared" si="17"/>
        <v>0</v>
      </c>
      <c r="I64" s="293">
        <f t="shared" si="17"/>
        <v>0</v>
      </c>
      <c r="J64" s="293">
        <f t="shared" si="17"/>
        <v>0</v>
      </c>
      <c r="K64" s="293">
        <f t="shared" si="17"/>
        <v>0</v>
      </c>
      <c r="L64" s="293">
        <f t="shared" si="17"/>
        <v>0</v>
      </c>
      <c r="M64" s="293">
        <f t="shared" si="17"/>
        <v>0</v>
      </c>
      <c r="N64" s="293">
        <f t="shared" si="17"/>
        <v>0</v>
      </c>
      <c r="O64" s="293">
        <f t="shared" si="17"/>
        <v>0</v>
      </c>
      <c r="P64" s="293">
        <f t="shared" si="17"/>
        <v>0</v>
      </c>
      <c r="Q64" s="293">
        <f t="shared" si="17"/>
        <v>0</v>
      </c>
      <c r="R64" s="293">
        <f t="shared" si="17"/>
        <v>0</v>
      </c>
      <c r="S64" s="293">
        <f t="shared" si="17"/>
        <v>0</v>
      </c>
      <c r="T64" s="293">
        <f t="shared" ref="T64:AH64" si="18">IF(AND(T16="",T17=""),0,IF(AND(T16="L",T17="L"),"NC",IF(T15="M",0,T15)-IF(T16="M",0,T16)-IF(T17="M",0,T17)))</f>
        <v>0</v>
      </c>
      <c r="U64" s="293">
        <f t="shared" si="18"/>
        <v>0</v>
      </c>
      <c r="V64" s="293">
        <f t="shared" si="18"/>
        <v>0</v>
      </c>
      <c r="W64" s="293">
        <f t="shared" si="18"/>
        <v>0</v>
      </c>
      <c r="X64" s="293">
        <f t="shared" si="18"/>
        <v>0</v>
      </c>
      <c r="Y64" s="293">
        <f t="shared" si="18"/>
        <v>0</v>
      </c>
      <c r="Z64" s="293">
        <f t="shared" si="18"/>
        <v>0</v>
      </c>
      <c r="AA64" s="293">
        <f t="shared" si="18"/>
        <v>0</v>
      </c>
      <c r="AB64" s="293">
        <f t="shared" si="18"/>
        <v>0</v>
      </c>
      <c r="AC64" s="293">
        <f t="shared" si="18"/>
        <v>0</v>
      </c>
      <c r="AD64" s="293">
        <f t="shared" si="18"/>
        <v>0</v>
      </c>
      <c r="AE64" s="293">
        <f t="shared" si="18"/>
        <v>0</v>
      </c>
      <c r="AF64" s="293">
        <f t="shared" si="18"/>
        <v>0</v>
      </c>
      <c r="AG64" s="293">
        <f t="shared" si="18"/>
        <v>0</v>
      </c>
      <c r="AH64" s="293">
        <f t="shared" si="18"/>
        <v>0</v>
      </c>
      <c r="AI64" s="293">
        <f t="shared" ref="AI64" si="19">IF(AND(AI16="",AI17=""),0,IF(AND(AI16="L",AI17="L"),"NC",IF(AI15="M",0,AI15)-IF(AI16="M",0,AI16)-IF(AI17="M",0,AI17)))</f>
        <v>0</v>
      </c>
      <c r="AJ64" s="337"/>
      <c r="AK64" s="174"/>
      <c r="AL64" s="29"/>
    </row>
    <row r="65" spans="1:64" ht="15.75">
      <c r="C65" s="478" t="s">
        <v>136</v>
      </c>
      <c r="D65" s="293">
        <f t="shared" ref="D65:S65" si="20">IF(AND(D20="",D21=""),0,IF(AND(D20="L",D21="L"),"NC",IF(D19="M",0,D19)-IF(D20="M",0,D20)-IF(D21="M",0,D21)))</f>
        <v>0</v>
      </c>
      <c r="E65" s="293">
        <f t="shared" si="20"/>
        <v>0</v>
      </c>
      <c r="F65" s="293">
        <f t="shared" si="20"/>
        <v>0</v>
      </c>
      <c r="G65" s="293">
        <f t="shared" si="20"/>
        <v>0</v>
      </c>
      <c r="H65" s="293">
        <f t="shared" si="20"/>
        <v>0</v>
      </c>
      <c r="I65" s="293">
        <f t="shared" si="20"/>
        <v>0</v>
      </c>
      <c r="J65" s="293">
        <f t="shared" si="20"/>
        <v>0</v>
      </c>
      <c r="K65" s="293">
        <f t="shared" si="20"/>
        <v>0</v>
      </c>
      <c r="L65" s="293">
        <f t="shared" si="20"/>
        <v>0</v>
      </c>
      <c r="M65" s="293">
        <f t="shared" si="20"/>
        <v>0</v>
      </c>
      <c r="N65" s="293">
        <f t="shared" si="20"/>
        <v>0</v>
      </c>
      <c r="O65" s="293">
        <f t="shared" si="20"/>
        <v>0</v>
      </c>
      <c r="P65" s="293">
        <f t="shared" si="20"/>
        <v>0</v>
      </c>
      <c r="Q65" s="293">
        <f t="shared" si="20"/>
        <v>0</v>
      </c>
      <c r="R65" s="293">
        <f t="shared" si="20"/>
        <v>0</v>
      </c>
      <c r="S65" s="293">
        <f t="shared" si="20"/>
        <v>0</v>
      </c>
      <c r="T65" s="293">
        <f t="shared" ref="T65:AH65" si="21">IF(AND(T20="",T21=""),0,IF(AND(T20="L",T21="L"),"NC",IF(T19="M",0,T19)-IF(T20="M",0,T20)-IF(T21="M",0,T21)))</f>
        <v>0</v>
      </c>
      <c r="U65" s="293">
        <f t="shared" si="21"/>
        <v>0</v>
      </c>
      <c r="V65" s="293">
        <f t="shared" si="21"/>
        <v>0</v>
      </c>
      <c r="W65" s="293">
        <f t="shared" si="21"/>
        <v>0</v>
      </c>
      <c r="X65" s="293">
        <f t="shared" si="21"/>
        <v>0</v>
      </c>
      <c r="Y65" s="293">
        <f t="shared" si="21"/>
        <v>0</v>
      </c>
      <c r="Z65" s="293">
        <f t="shared" si="21"/>
        <v>0</v>
      </c>
      <c r="AA65" s="293">
        <f t="shared" si="21"/>
        <v>0</v>
      </c>
      <c r="AB65" s="293">
        <f t="shared" si="21"/>
        <v>0</v>
      </c>
      <c r="AC65" s="293">
        <f t="shared" si="21"/>
        <v>0</v>
      </c>
      <c r="AD65" s="293">
        <f t="shared" si="21"/>
        <v>0</v>
      </c>
      <c r="AE65" s="293">
        <f t="shared" si="21"/>
        <v>0</v>
      </c>
      <c r="AF65" s="293">
        <f t="shared" si="21"/>
        <v>0</v>
      </c>
      <c r="AG65" s="293">
        <f t="shared" si="21"/>
        <v>0</v>
      </c>
      <c r="AH65" s="293">
        <f t="shared" si="21"/>
        <v>0</v>
      </c>
      <c r="AI65" s="293">
        <f t="shared" ref="AI65" si="22">IF(AND(AI20="",AI21=""),0,IF(AND(AI20="L",AI21="L"),"NC",IF(AI19="M",0,AI19)-IF(AI20="M",0,AI20)-IF(AI21="M",0,AI21)))</f>
        <v>0</v>
      </c>
      <c r="AJ65" s="337"/>
      <c r="AK65" s="174"/>
      <c r="AL65" s="29"/>
    </row>
    <row r="66" spans="1:64" ht="15.75">
      <c r="C66" s="478" t="s">
        <v>139</v>
      </c>
      <c r="D66" s="293">
        <f t="shared" ref="D66:S66" si="23">IF(AND(D22="0",D23="0",D24="0"),0,IF(AND(D22="L",D23="L",D24="L"),"NC",IF(D22="M",0,D22)-IF(D23="M",0,D23)-IF(D24="M",0,D24)))</f>
        <v>0</v>
      </c>
      <c r="E66" s="293">
        <f t="shared" si="23"/>
        <v>0</v>
      </c>
      <c r="F66" s="293">
        <f t="shared" si="23"/>
        <v>0</v>
      </c>
      <c r="G66" s="293">
        <f t="shared" si="23"/>
        <v>0</v>
      </c>
      <c r="H66" s="293">
        <f t="shared" si="23"/>
        <v>0</v>
      </c>
      <c r="I66" s="293">
        <f t="shared" si="23"/>
        <v>0</v>
      </c>
      <c r="J66" s="293">
        <f t="shared" si="23"/>
        <v>0</v>
      </c>
      <c r="K66" s="293">
        <f t="shared" si="23"/>
        <v>0</v>
      </c>
      <c r="L66" s="293">
        <f t="shared" si="23"/>
        <v>0</v>
      </c>
      <c r="M66" s="293">
        <f t="shared" si="23"/>
        <v>0</v>
      </c>
      <c r="N66" s="293">
        <f t="shared" si="23"/>
        <v>0</v>
      </c>
      <c r="O66" s="293">
        <f t="shared" si="23"/>
        <v>0</v>
      </c>
      <c r="P66" s="293">
        <f t="shared" si="23"/>
        <v>0</v>
      </c>
      <c r="Q66" s="293">
        <f t="shared" si="23"/>
        <v>0</v>
      </c>
      <c r="R66" s="293">
        <f t="shared" si="23"/>
        <v>0</v>
      </c>
      <c r="S66" s="293">
        <f t="shared" si="23"/>
        <v>0</v>
      </c>
      <c r="T66" s="293">
        <f t="shared" ref="T66:AH66" si="24">IF(AND(T22="0",T23="0",T24="0"),0,IF(AND(T22="L",T23="L",T24="L"),"NC",IF(T22="M",0,T22)-IF(T23="M",0,T23)-IF(T24="M",0,T24)))</f>
        <v>0</v>
      </c>
      <c r="U66" s="293">
        <f t="shared" si="24"/>
        <v>0</v>
      </c>
      <c r="V66" s="293">
        <f t="shared" si="24"/>
        <v>0</v>
      </c>
      <c r="W66" s="293">
        <f t="shared" si="24"/>
        <v>0</v>
      </c>
      <c r="X66" s="293">
        <f t="shared" si="24"/>
        <v>0</v>
      </c>
      <c r="Y66" s="293">
        <f t="shared" si="24"/>
        <v>0</v>
      </c>
      <c r="Z66" s="293">
        <f t="shared" si="24"/>
        <v>0</v>
      </c>
      <c r="AA66" s="293">
        <f t="shared" si="24"/>
        <v>0</v>
      </c>
      <c r="AB66" s="293">
        <f t="shared" si="24"/>
        <v>0</v>
      </c>
      <c r="AC66" s="293">
        <f t="shared" si="24"/>
        <v>0</v>
      </c>
      <c r="AD66" s="293">
        <f t="shared" si="24"/>
        <v>0</v>
      </c>
      <c r="AE66" s="293">
        <f t="shared" si="24"/>
        <v>0</v>
      </c>
      <c r="AF66" s="293">
        <f t="shared" si="24"/>
        <v>0</v>
      </c>
      <c r="AG66" s="293">
        <f t="shared" si="24"/>
        <v>0</v>
      </c>
      <c r="AH66" s="293">
        <f t="shared" si="24"/>
        <v>0</v>
      </c>
      <c r="AI66" s="293">
        <f t="shared" ref="AI66" si="25">IF(AND(AI22="0",AI23="0",AI24="0"),0,IF(AND(AI22="L",AI23="L",AI24="L"),"NC",IF(AI22="M",0,AI22)-IF(AI23="M",0,AI23)-IF(AI24="M",0,AI24)))</f>
        <v>0</v>
      </c>
      <c r="AJ66" s="337"/>
      <c r="AK66" s="174"/>
      <c r="AL66" s="29"/>
    </row>
    <row r="67" spans="1:64" ht="15.75">
      <c r="C67" s="478" t="s">
        <v>137</v>
      </c>
      <c r="D67" s="293">
        <f t="shared" ref="D67:S67" si="26">IF(AND(D25="",D26=""),0,IF(AND(D25="L",D26="L"),"NC",IF(D24="M",0,D24)-IF(D25="M",0,D25)-IF(D26="M",0,D26)))</f>
        <v>0</v>
      </c>
      <c r="E67" s="293">
        <f t="shared" si="26"/>
        <v>0</v>
      </c>
      <c r="F67" s="293">
        <f t="shared" si="26"/>
        <v>0</v>
      </c>
      <c r="G67" s="293">
        <f t="shared" si="26"/>
        <v>0</v>
      </c>
      <c r="H67" s="293">
        <f t="shared" si="26"/>
        <v>0</v>
      </c>
      <c r="I67" s="293">
        <f t="shared" si="26"/>
        <v>0</v>
      </c>
      <c r="J67" s="293">
        <f t="shared" si="26"/>
        <v>0</v>
      </c>
      <c r="K67" s="293">
        <f t="shared" si="26"/>
        <v>0</v>
      </c>
      <c r="L67" s="293">
        <f t="shared" si="26"/>
        <v>0</v>
      </c>
      <c r="M67" s="293">
        <f t="shared" si="26"/>
        <v>0</v>
      </c>
      <c r="N67" s="293">
        <f t="shared" si="26"/>
        <v>0</v>
      </c>
      <c r="O67" s="293">
        <f t="shared" si="26"/>
        <v>0</v>
      </c>
      <c r="P67" s="293">
        <f t="shared" si="26"/>
        <v>0</v>
      </c>
      <c r="Q67" s="293">
        <f t="shared" si="26"/>
        <v>0</v>
      </c>
      <c r="R67" s="293">
        <f t="shared" si="26"/>
        <v>0</v>
      </c>
      <c r="S67" s="293">
        <f t="shared" si="26"/>
        <v>0</v>
      </c>
      <c r="T67" s="293">
        <f t="shared" ref="T67:AH67" si="27">IF(AND(T25="",T26=""),0,IF(AND(T25="L",T26="L"),"NC",IF(T24="M",0,T24)-IF(T25="M",0,T25)-IF(T26="M",0,T26)))</f>
        <v>-2.9103830456733704E-11</v>
      </c>
      <c r="U67" s="293">
        <f t="shared" si="27"/>
        <v>0</v>
      </c>
      <c r="V67" s="293">
        <f t="shared" si="27"/>
        <v>0</v>
      </c>
      <c r="W67" s="293">
        <f t="shared" si="27"/>
        <v>-1.4551915228366852E-11</v>
      </c>
      <c r="X67" s="293">
        <f t="shared" si="27"/>
        <v>0</v>
      </c>
      <c r="Y67" s="293">
        <f t="shared" si="27"/>
        <v>0</v>
      </c>
      <c r="Z67" s="293">
        <f t="shared" si="27"/>
        <v>3.637978807091713E-12</v>
      </c>
      <c r="AA67" s="293">
        <f t="shared" si="27"/>
        <v>0</v>
      </c>
      <c r="AB67" s="293">
        <f t="shared" si="27"/>
        <v>0</v>
      </c>
      <c r="AC67" s="293">
        <f t="shared" si="27"/>
        <v>0</v>
      </c>
      <c r="AD67" s="293">
        <f t="shared" si="27"/>
        <v>0</v>
      </c>
      <c r="AE67" s="293">
        <f t="shared" si="27"/>
        <v>0</v>
      </c>
      <c r="AF67" s="293">
        <f t="shared" si="27"/>
        <v>0</v>
      </c>
      <c r="AG67" s="293">
        <f t="shared" si="27"/>
        <v>0</v>
      </c>
      <c r="AH67" s="293">
        <f t="shared" si="27"/>
        <v>0</v>
      </c>
      <c r="AI67" s="293">
        <f t="shared" ref="AI67" si="28">IF(AND(AI25="",AI26=""),0,IF(AND(AI25="L",AI26="L"),"NC",IF(AI24="M",0,AI24)-IF(AI25="M",0,AI25)-IF(AI26="M",0,AI26)))</f>
        <v>0</v>
      </c>
      <c r="AJ67" s="337"/>
      <c r="AK67" s="174"/>
      <c r="AL67" s="29"/>
    </row>
    <row r="68" spans="1:64" ht="23.25">
      <c r="C68" s="478" t="s">
        <v>1010</v>
      </c>
      <c r="D68" s="293">
        <f t="shared" ref="D68:S68" si="29"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68" s="293">
        <f t="shared" si="29"/>
        <v>0</v>
      </c>
      <c r="F68" s="293">
        <f t="shared" si="29"/>
        <v>0</v>
      </c>
      <c r="G68" s="293">
        <f t="shared" si="29"/>
        <v>0</v>
      </c>
      <c r="H68" s="293">
        <f t="shared" si="29"/>
        <v>-1.4551915228366852E-11</v>
      </c>
      <c r="I68" s="293">
        <f t="shared" si="29"/>
        <v>0</v>
      </c>
      <c r="J68" s="293">
        <f t="shared" si="29"/>
        <v>0</v>
      </c>
      <c r="K68" s="293">
        <f t="shared" si="29"/>
        <v>-1.4097167877480388E-11</v>
      </c>
      <c r="L68" s="293">
        <f t="shared" si="29"/>
        <v>0</v>
      </c>
      <c r="M68" s="293">
        <f t="shared" si="29"/>
        <v>5.8207660913467407E-11</v>
      </c>
      <c r="N68" s="293">
        <f t="shared" si="29"/>
        <v>0</v>
      </c>
      <c r="O68" s="293">
        <f t="shared" si="29"/>
        <v>7.2759576141834259E-12</v>
      </c>
      <c r="P68" s="293">
        <f t="shared" si="29"/>
        <v>7.2759576141834259E-12</v>
      </c>
      <c r="Q68" s="293">
        <f t="shared" si="29"/>
        <v>0</v>
      </c>
      <c r="R68" s="293">
        <f t="shared" si="29"/>
        <v>-2.1827872842550278E-11</v>
      </c>
      <c r="S68" s="293">
        <f t="shared" si="29"/>
        <v>0</v>
      </c>
      <c r="T68" s="293">
        <f t="shared" ref="T68:AH68" si="30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2.3283064365386963E-10</v>
      </c>
      <c r="U68" s="293">
        <f t="shared" si="30"/>
        <v>1.1641532182693481E-10</v>
      </c>
      <c r="V68" s="293">
        <f t="shared" si="30"/>
        <v>-2.9103830456733704E-11</v>
      </c>
      <c r="W68" s="293">
        <f t="shared" si="30"/>
        <v>-1.1641532182693481E-10</v>
      </c>
      <c r="X68" s="293">
        <f t="shared" si="30"/>
        <v>7.2759576141834259E-11</v>
      </c>
      <c r="Y68" s="293">
        <f t="shared" si="30"/>
        <v>-1.4551915228366852E-11</v>
      </c>
      <c r="Z68" s="293">
        <f t="shared" si="30"/>
        <v>-1.546140993013978E-11</v>
      </c>
      <c r="AA68" s="293">
        <f t="shared" si="30"/>
        <v>0</v>
      </c>
      <c r="AB68" s="293">
        <f t="shared" si="30"/>
        <v>1.4551915228366852E-11</v>
      </c>
      <c r="AC68" s="293">
        <f t="shared" si="30"/>
        <v>1.1641532182693481E-10</v>
      </c>
      <c r="AD68" s="293">
        <f t="shared" si="30"/>
        <v>0</v>
      </c>
      <c r="AE68" s="293">
        <f t="shared" si="30"/>
        <v>0</v>
      </c>
      <c r="AF68" s="293">
        <f t="shared" si="30"/>
        <v>0</v>
      </c>
      <c r="AG68" s="293">
        <f t="shared" si="30"/>
        <v>0</v>
      </c>
      <c r="AH68" s="293">
        <f t="shared" si="30"/>
        <v>0</v>
      </c>
      <c r="AI68" s="293">
        <f t="shared" ref="AI68" si="31">IF(AND(AI31="0",AI32="0",AI33="0",AI34="0",AI36="0",AI37="0",AI38="0",AI40="0",AI41="0",AI42="0"),0,IF(AND(AI31="L",AI32="L",AI33="L",AI34="L",AI36="L",AI37="L",AI38="L",AI40="L",AI41="L",AI42="L"),"NC",IF(AI31="M",0,AI31)-IF(AI32="M",0,AI32)-IF(AI33="M",0,AI33)-IF(AI34="M",0,AI34)-IF(AI36="M",0,AI36)-IF(AI37="M",0,AI37)-IF(AI38="M",0,AI38)-IF(AI40="M",0,AI40)-IF(AI41="M",0,AI41)-IF(AI42="M",0,AI42)))</f>
        <v>0</v>
      </c>
      <c r="AJ68" s="337"/>
      <c r="AK68" s="174"/>
      <c r="AL68" s="29"/>
    </row>
    <row r="69" spans="1:64" ht="15.75">
      <c r="C69" s="478" t="s">
        <v>132</v>
      </c>
      <c r="D69" s="293">
        <f t="shared" ref="D69:S69" si="32">IF(AND(D44="0",D45="0",D46="0"),0,IF(AND(D44="L",D45="L",D46="L"),"NC",IF(D44="M",0,D44)-IF(D45="M",0,D45)-IF(D46="M",0,D46)))</f>
        <v>0</v>
      </c>
      <c r="E69" s="293">
        <f t="shared" si="32"/>
        <v>0</v>
      </c>
      <c r="F69" s="293">
        <f t="shared" si="32"/>
        <v>0</v>
      </c>
      <c r="G69" s="293">
        <f t="shared" si="32"/>
        <v>0</v>
      </c>
      <c r="H69" s="293">
        <f t="shared" si="32"/>
        <v>0</v>
      </c>
      <c r="I69" s="293">
        <f t="shared" si="32"/>
        <v>0</v>
      </c>
      <c r="J69" s="293">
        <f t="shared" si="32"/>
        <v>0</v>
      </c>
      <c r="K69" s="293">
        <f t="shared" si="32"/>
        <v>0</v>
      </c>
      <c r="L69" s="293">
        <f t="shared" si="32"/>
        <v>0</v>
      </c>
      <c r="M69" s="293">
        <f t="shared" si="32"/>
        <v>0</v>
      </c>
      <c r="N69" s="293">
        <f t="shared" si="32"/>
        <v>0</v>
      </c>
      <c r="O69" s="293">
        <f t="shared" si="32"/>
        <v>0</v>
      </c>
      <c r="P69" s="293">
        <f t="shared" si="32"/>
        <v>0</v>
      </c>
      <c r="Q69" s="293">
        <f t="shared" si="32"/>
        <v>0</v>
      </c>
      <c r="R69" s="293">
        <f t="shared" si="32"/>
        <v>0</v>
      </c>
      <c r="S69" s="293">
        <f t="shared" si="32"/>
        <v>0</v>
      </c>
      <c r="T69" s="293">
        <f t="shared" ref="T69:AH69" si="33">IF(AND(T44="0",T45="0",T46="0"),0,IF(AND(T44="L",T45="L",T46="L"),"NC",IF(T44="M",0,T44)-IF(T45="M",0,T45)-IF(T46="M",0,T46)))</f>
        <v>0</v>
      </c>
      <c r="U69" s="293">
        <f t="shared" si="33"/>
        <v>0</v>
      </c>
      <c r="V69" s="293">
        <f t="shared" si="33"/>
        <v>0</v>
      </c>
      <c r="W69" s="293">
        <f t="shared" si="33"/>
        <v>0</v>
      </c>
      <c r="X69" s="293">
        <f t="shared" si="33"/>
        <v>0</v>
      </c>
      <c r="Y69" s="293">
        <f t="shared" si="33"/>
        <v>0</v>
      </c>
      <c r="Z69" s="293">
        <f t="shared" si="33"/>
        <v>0</v>
      </c>
      <c r="AA69" s="293">
        <f t="shared" si="33"/>
        <v>0</v>
      </c>
      <c r="AB69" s="293">
        <f t="shared" si="33"/>
        <v>0</v>
      </c>
      <c r="AC69" s="293">
        <f t="shared" si="33"/>
        <v>0</v>
      </c>
      <c r="AD69" s="293">
        <f t="shared" si="33"/>
        <v>0</v>
      </c>
      <c r="AE69" s="293">
        <f t="shared" si="33"/>
        <v>0</v>
      </c>
      <c r="AF69" s="293">
        <f t="shared" si="33"/>
        <v>0</v>
      </c>
      <c r="AG69" s="293">
        <f t="shared" si="33"/>
        <v>0</v>
      </c>
      <c r="AH69" s="293">
        <f t="shared" si="33"/>
        <v>0</v>
      </c>
      <c r="AI69" s="293">
        <f t="shared" ref="AI69" si="34">IF(AND(AI44="0",AI45="0",AI46="0"),0,IF(AND(AI44="L",AI45="L",AI46="L"),"NC",IF(AI44="M",0,AI44)-IF(AI45="M",0,AI45)-IF(AI46="M",0,AI46)))</f>
        <v>0</v>
      </c>
      <c r="AJ69" s="173"/>
      <c r="AK69" s="174"/>
    </row>
    <row r="70" spans="1:64" ht="15.75">
      <c r="C70" s="479" t="s">
        <v>126</v>
      </c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  <c r="R70" s="176"/>
      <c r="S70" s="176"/>
      <c r="T70" s="176"/>
      <c r="U70" s="176"/>
      <c r="V70" s="176"/>
      <c r="W70" s="176"/>
      <c r="X70" s="176"/>
      <c r="Y70" s="176"/>
      <c r="Z70" s="176"/>
      <c r="AA70" s="176"/>
      <c r="AB70" s="176"/>
      <c r="AC70" s="176"/>
      <c r="AD70" s="176"/>
      <c r="AE70" s="176"/>
      <c r="AF70" s="176"/>
      <c r="AG70" s="176"/>
      <c r="AH70" s="176"/>
      <c r="AI70" s="176"/>
      <c r="AJ70" s="173"/>
      <c r="AK70" s="174"/>
    </row>
    <row r="71" spans="1:64" ht="15.75">
      <c r="C71" s="478" t="s">
        <v>133</v>
      </c>
      <c r="D71" s="176">
        <f>IF(AND('Table 1'!E10="0",'Table 3A'!D10="0"),0,IF(AND('Table 1'!E10="L",'Table 3A'!D10="L"),"NC",IF('Table 1'!E10="M",0,'Table 1'!E10)+IF('Table 3A'!D10="M",0,'Table 3A'!D10)))</f>
        <v>0</v>
      </c>
      <c r="E71" s="176">
        <f>IF(AND('Table 1'!F10="0",'Table 3A'!E10="0"),0,IF(AND('Table 1'!F10="L",'Table 3A'!E10="L"),"NC",IF('Table 1'!F10="M",0,'Table 1'!F10)+IF('Table 3A'!E10="M",0,'Table 3A'!E10)))</f>
        <v>0</v>
      </c>
      <c r="F71" s="176">
        <f>IF(AND('Table 1'!G10="0",'Table 3A'!F10="0"),0,IF(AND('Table 1'!G10="L",'Table 3A'!F10="L"),"NC",IF('Table 1'!G10="M",0,'Table 1'!G10)+IF('Table 3A'!F10="M",0,'Table 3A'!F10)))</f>
        <v>0</v>
      </c>
      <c r="G71" s="176">
        <f>IF(AND('Table 1'!H10="0",'Table 3A'!G10="0"),0,IF(AND('Table 1'!H10="L",'Table 3A'!G10="L"),"NC",IF('Table 1'!H10="M",0,'Table 1'!H10)+IF('Table 3A'!G10="M",0,'Table 3A'!G10)))</f>
        <v>0</v>
      </c>
      <c r="H71" s="176">
        <f>IF(AND('Table 1'!I10="0",'Table 3A'!H10="0"),0,IF(AND('Table 1'!I10="L",'Table 3A'!H10="L"),"NC",IF('Table 1'!I10="M",0,'Table 1'!I10)+IF('Table 3A'!H10="M",0,'Table 3A'!H10)))</f>
        <v>0</v>
      </c>
      <c r="I71" s="176">
        <f>IF(AND('Table 1'!J10="0",'Table 3A'!I10="0"),0,IF(AND('Table 1'!J10="L",'Table 3A'!I10="L"),"NC",IF('Table 1'!J10="M",0,'Table 1'!J10)+IF('Table 3A'!I10="M",0,'Table 3A'!I10)))</f>
        <v>0</v>
      </c>
      <c r="J71" s="176">
        <f>IF(AND('Table 1'!K10="0",'Table 3A'!J10="0"),0,IF(AND('Table 1'!K10="L",'Table 3A'!J10="L"),"NC",IF('Table 1'!K10="M",0,'Table 1'!K10)+IF('Table 3A'!J10="M",0,'Table 3A'!J10)))</f>
        <v>0</v>
      </c>
      <c r="K71" s="176">
        <f>IF(AND('Table 1'!L10="0",'Table 3A'!K10="0"),0,IF(AND('Table 1'!L10="L",'Table 3A'!K10="L"),"NC",IF('Table 1'!L10="M",0,'Table 1'!L10)+IF('Table 3A'!K10="M",0,'Table 3A'!K10)))</f>
        <v>0</v>
      </c>
      <c r="L71" s="176">
        <f>IF(AND('Table 1'!M10="0",'Table 3A'!L10="0"),0,IF(AND('Table 1'!M10="L",'Table 3A'!L10="L"),"NC",IF('Table 1'!M10="M",0,'Table 1'!M10)+IF('Table 3A'!L10="M",0,'Table 3A'!L10)))</f>
        <v>0</v>
      </c>
      <c r="M71" s="176">
        <f>IF(AND('Table 1'!N10="0",'Table 3A'!M10="0"),0,IF(AND('Table 1'!N10="L",'Table 3A'!M10="L"),"NC",IF('Table 1'!N10="M",0,'Table 1'!N10)+IF('Table 3A'!M10="M",0,'Table 3A'!M10)))</f>
        <v>0</v>
      </c>
      <c r="N71" s="176">
        <f>IF(AND('Table 1'!O10="0",'Table 3A'!N10="0"),0,IF(AND('Table 1'!O10="L",'Table 3A'!N10="L"),"NC",IF('Table 1'!O10="M",0,'Table 1'!O10)+IF('Table 3A'!N10="M",0,'Table 3A'!N10)))</f>
        <v>0</v>
      </c>
      <c r="O71" s="176">
        <f>IF(AND('Table 1'!P10="0",'Table 3A'!O10="0"),0,IF(AND('Table 1'!P10="L",'Table 3A'!O10="L"),"NC",IF('Table 1'!P10="M",0,'Table 1'!P10)+IF('Table 3A'!O10="M",0,'Table 3A'!O10)))</f>
        <v>0</v>
      </c>
      <c r="P71" s="176">
        <f>IF(AND('Table 1'!Q10="0",'Table 3A'!P10="0"),0,IF(AND('Table 1'!Q10="L",'Table 3A'!P10="L"),"NC",IF('Table 1'!Q10="M",0,'Table 1'!Q10)+IF('Table 3A'!P10="M",0,'Table 3A'!P10)))</f>
        <v>0</v>
      </c>
      <c r="Q71" s="176">
        <f>IF(AND('Table 1'!R10="0",'Table 3A'!Q10="0"),0,IF(AND('Table 1'!R10="L",'Table 3A'!Q10="L"),"NC",IF('Table 1'!R10="M",0,'Table 1'!R10)+IF('Table 3A'!Q10="M",0,'Table 3A'!Q10)))</f>
        <v>0</v>
      </c>
      <c r="R71" s="176">
        <f>IF(AND('Table 1'!S10="0",'Table 3A'!R10="0"),0,IF(AND('Table 1'!S10="L",'Table 3A'!R10="L"),"NC",IF('Table 1'!S10="M",0,'Table 1'!S10)+IF('Table 3A'!R10="M",0,'Table 3A'!R10)))</f>
        <v>0</v>
      </c>
      <c r="S71" s="176">
        <f>IF(AND('Table 1'!T10="0",'Table 3A'!S10="0"),0,IF(AND('Table 1'!T10="L",'Table 3A'!S10="L"),"NC",IF('Table 1'!T10="M",0,'Table 1'!T10)+IF('Table 3A'!S10="M",0,'Table 3A'!S10)))</f>
        <v>0</v>
      </c>
      <c r="T71" s="176">
        <f>IF(AND('Table 1'!U10="0",'Table 3A'!T10="0"),0,IF(AND('Table 1'!U10="L",'Table 3A'!T10="L"),"NC",IF('Table 1'!U10="M",0,'Table 1'!U10)+IF('Table 3A'!T10="M",0,'Table 3A'!T10)))</f>
        <v>0</v>
      </c>
      <c r="U71" s="176">
        <f>IF(AND('Table 1'!V10="0",'Table 3A'!U10="0"),0,IF(AND('Table 1'!V10="L",'Table 3A'!U10="L"),"NC",IF('Table 1'!V10="M",0,'Table 1'!V10)+IF('Table 3A'!U10="M",0,'Table 3A'!U10)))</f>
        <v>0</v>
      </c>
      <c r="V71" s="176">
        <f>IF(AND('Table 1'!W10="0",'Table 3A'!V10="0"),0,IF(AND('Table 1'!W10="L",'Table 3A'!V10="L"),"NC",IF('Table 1'!W10="M",0,'Table 1'!W10)+IF('Table 3A'!V10="M",0,'Table 3A'!V10)))</f>
        <v>0</v>
      </c>
      <c r="W71" s="176">
        <f>IF(AND('Table 1'!X10="0",'Table 3A'!W10="0"),0,IF(AND('Table 1'!X10="L",'Table 3A'!W10="L"),"NC",IF('Table 1'!X10="M",0,'Table 1'!X10)+IF('Table 3A'!W10="M",0,'Table 3A'!W10)))</f>
        <v>0</v>
      </c>
      <c r="X71" s="176">
        <f>IF(AND('Table 1'!Y10="0",'Table 3A'!X10="0"),0,IF(AND('Table 1'!Y10="L",'Table 3A'!X10="L"),"NC",IF('Table 1'!Y10="M",0,'Table 1'!Y10)+IF('Table 3A'!X10="M",0,'Table 3A'!X10)))</f>
        <v>0</v>
      </c>
      <c r="Y71" s="176">
        <f>IF(AND('Table 1'!Z10="0",'Table 3A'!Y10="0"),0,IF(AND('Table 1'!Z10="L",'Table 3A'!Y10="L"),"NC",IF('Table 1'!Z10="M",0,'Table 1'!Z10)+IF('Table 3A'!Y10="M",0,'Table 3A'!Y10)))</f>
        <v>0</v>
      </c>
      <c r="Z71" s="176">
        <f>IF(AND('Table 1'!AA10="0",'Table 3A'!Z10="0"),0,IF(AND('Table 1'!AA10="L",'Table 3A'!Z10="L"),"NC",IF('Table 1'!AA10="M",0,'Table 1'!AA10)+IF('Table 3A'!Z10="M",0,'Table 3A'!Z10)))</f>
        <v>0</v>
      </c>
      <c r="AA71" s="176">
        <f>IF(AND('Table 1'!AB10="0",'Table 3A'!AA10="0"),0,IF(AND('Table 1'!AB10="L",'Table 3A'!AA10="L"),"NC",IF('Table 1'!AB10="M",0,'Table 1'!AB10)+IF('Table 3A'!AA10="M",0,'Table 3A'!AA10)))</f>
        <v>0</v>
      </c>
      <c r="AB71" s="176">
        <f>IF(AND('Table 1'!AC10="0",'Table 3A'!AB10="0"),0,IF(AND('Table 1'!AC10="L",'Table 3A'!AB10="L"),"NC",IF('Table 1'!AC10="M",0,'Table 1'!AC10)+IF('Table 3A'!AB10="M",0,'Table 3A'!AB10)))</f>
        <v>0</v>
      </c>
      <c r="AC71" s="176">
        <f>IF(AND('Table 1'!AD10="0",'Table 3A'!AC10="0"),0,IF(AND('Table 1'!AD10="L",'Table 3A'!AC10="L"),"NC",IF('Table 1'!AD10="M",0,'Table 1'!AD10)+IF('Table 3A'!AC10="M",0,'Table 3A'!AC10)))</f>
        <v>0</v>
      </c>
      <c r="AD71" s="176">
        <f>IF(AND('Table 1'!AE10="0",'Table 3A'!AD10="0"),0,IF(AND('Table 1'!AE10="L",'Table 3A'!AD10="L"),"NC",IF('Table 1'!AE10="M",0,'Table 1'!AE10)+IF('Table 3A'!AD10="M",0,'Table 3A'!AD10)))</f>
        <v>0</v>
      </c>
      <c r="AE71" s="176">
        <f>IF(AND('Table 1'!AF10="0",'Table 3A'!AE10="0"),0,IF(AND('Table 1'!AF10="L",'Table 3A'!AE10="L"),"NC",IF('Table 1'!AF10="M",0,'Table 1'!AF10)+IF('Table 3A'!AE10="M",0,'Table 3A'!AE10)))</f>
        <v>0</v>
      </c>
      <c r="AF71" s="176">
        <f>IF(AND('Table 1'!AG10="0",'Table 3A'!AF10="0"),0,IF(AND('Table 1'!AG10="L",'Table 3A'!AF10="L"),"NC",IF('Table 1'!AG10="M",0,'Table 1'!AG10)+IF('Table 3A'!AF10="M",0,'Table 3A'!AF10)))</f>
        <v>0</v>
      </c>
      <c r="AG71" s="176">
        <f>IF(AND('Table 1'!AH10="0",'Table 3A'!AG10="0"),0,IF(AND('Table 1'!AH10="L",'Table 3A'!AG10="L"),"NC",IF('Table 1'!AH10="M",0,'Table 1'!AH10)+IF('Table 3A'!AG10="M",0,'Table 3A'!AG10)))</f>
        <v>0</v>
      </c>
      <c r="AH71" s="176">
        <f>IF(AND('Table 1'!AI10="0",'Table 3A'!AH10="0"),0,IF(AND('Table 1'!AI10="L",'Table 3A'!AH10="L"),"NC",IF('Table 1'!AI10="M",0,'Table 1'!AI10)+IF('Table 3A'!AH10="M",0,'Table 3A'!AH10)))</f>
        <v>0</v>
      </c>
      <c r="AI71" s="176">
        <f>IF(AND('Table 1'!AJ10="0",'Table 3A'!AI10="0"),0,IF(AND('Table 1'!AJ10="L",'Table 3A'!AI10="L"),"NC",IF('Table 1'!AJ10="M",0,'Table 1'!AJ10)+IF('Table 3A'!AI10="M",0,'Table 3A'!AI10)))</f>
        <v>0</v>
      </c>
      <c r="AJ71" s="173"/>
      <c r="AK71" s="174"/>
    </row>
    <row r="72" spans="1:64" ht="15.75">
      <c r="C72" s="478" t="s">
        <v>134</v>
      </c>
      <c r="D72" s="176"/>
      <c r="E72" s="176">
        <f>IF(OR(E48="L",'Table 1'!F18="L",'Table 1'!E18="L",ISBLANK(E48),ISBLANK('Table 1'!F18),ISBLANK('Table 1'!E18)),"NC",IF(E48="M",0,E48)-IF('Table 1'!F18="M",0,'Table 1'!F18)+IF('Table 1'!E18="M",0,'Table 1'!E18))</f>
        <v>0</v>
      </c>
      <c r="F72" s="176">
        <f>IF(OR(F48="L",'Table 1'!G18="L",'Table 1'!F18="L",ISBLANK(F48),ISBLANK('Table 1'!G18),ISBLANK('Table 1'!F18)),"NC",IF(F48="M",0,F48)-IF('Table 1'!G18="M",0,'Table 1'!G18)+IF('Table 1'!F18="M",0,'Table 1'!F18))</f>
        <v>0</v>
      </c>
      <c r="G72" s="176">
        <f>IF(OR(G48="L",'Table 1'!H18="L",'Table 1'!G18="L",ISBLANK(G48),ISBLANK('Table 1'!H18),ISBLANK('Table 1'!G18)),"NC",IF(G48="M",0,G48)-IF('Table 1'!H18="M",0,'Table 1'!H18)+IF('Table 1'!G18="M",0,'Table 1'!G18))</f>
        <v>9.3132257461547852E-10</v>
      </c>
      <c r="H72" s="176">
        <f>IF(OR(H48="L",'Table 1'!I18="L",'Table 1'!H18="L",ISBLANK(H48),ISBLANK('Table 1'!I18),ISBLANK('Table 1'!H18)),"NC",IF(H48="M",0,H48)-IF('Table 1'!I18="M",0,'Table 1'!I18)+IF('Table 1'!H18="M",0,'Table 1'!H18))</f>
        <v>0</v>
      </c>
      <c r="I72" s="176">
        <f>IF(OR(I48="L",'Table 1'!J18="L",'Table 1'!I18="L",ISBLANK(I48),ISBLANK('Table 1'!J18),ISBLANK('Table 1'!I18)),"NC",IF(I48="M",0,I48)-IF('Table 1'!J18="M",0,'Table 1'!J18)+IF('Table 1'!I18="M",0,'Table 1'!I18))</f>
        <v>-9.3132257461547852E-10</v>
      </c>
      <c r="J72" s="176">
        <f>IF(OR(J48="L",'Table 1'!K18="L",'Table 1'!J18="L",ISBLANK(J48),ISBLANK('Table 1'!K18),ISBLANK('Table 1'!J18)),"NC",IF(J48="M",0,J48)-IF('Table 1'!K18="M",0,'Table 1'!K18)+IF('Table 1'!J18="M",0,'Table 1'!J18))</f>
        <v>9.3132257461547852E-10</v>
      </c>
      <c r="K72" s="176">
        <f>IF(OR(K48="L",'Table 1'!L18="L",'Table 1'!K18="L",ISBLANK(K48),ISBLANK('Table 1'!L18),ISBLANK('Table 1'!K18)),"NC",IF(K48="M",0,K48)-IF('Table 1'!L18="M",0,'Table 1'!L18)+IF('Table 1'!K18="M",0,'Table 1'!K18))</f>
        <v>9.3132257461547852E-10</v>
      </c>
      <c r="L72" s="176">
        <f>IF(OR(L48="L",'Table 1'!M18="L",'Table 1'!L18="L",ISBLANK(L48),ISBLANK('Table 1'!M18),ISBLANK('Table 1'!L18)),"NC",IF(L48="M",0,L48)-IF('Table 1'!M18="M",0,'Table 1'!M18)+IF('Table 1'!L18="M",0,'Table 1'!L18))</f>
        <v>0</v>
      </c>
      <c r="M72" s="176">
        <f>IF(OR(M48="L",'Table 1'!N18="L",'Table 1'!M18="L",ISBLANK(M48),ISBLANK('Table 1'!N18),ISBLANK('Table 1'!M18)),"NC",IF(M48="M",0,M48)-IF('Table 1'!N18="M",0,'Table 1'!N18)+IF('Table 1'!M18="M",0,'Table 1'!M18))</f>
        <v>-1.862645149230957E-9</v>
      </c>
      <c r="N72" s="176">
        <f>IF(OR(N48="L",'Table 1'!O18="L",'Table 1'!N18="L",ISBLANK(N48),ISBLANK('Table 1'!O18),ISBLANK('Table 1'!N18)),"NC",IF(N48="M",0,N48)-IF('Table 1'!O18="M",0,'Table 1'!O18)+IF('Table 1'!N18="M",0,'Table 1'!N18))</f>
        <v>0</v>
      </c>
      <c r="O72" s="176">
        <f>IF(OR(O48="L",'Table 1'!P18="L",'Table 1'!O18="L",ISBLANK(O48),ISBLANK('Table 1'!P18),ISBLANK('Table 1'!O18)),"NC",IF(O48="M",0,O48)-IF('Table 1'!P18="M",0,'Table 1'!P18)+IF('Table 1'!O18="M",0,'Table 1'!O18))</f>
        <v>0</v>
      </c>
      <c r="P72" s="176">
        <f>IF(OR(P48="L",'Table 1'!Q18="L",'Table 1'!P18="L",ISBLANK(P48),ISBLANK('Table 1'!Q18),ISBLANK('Table 1'!P18)),"NC",IF(P48="M",0,P48)-IF('Table 1'!Q18="M",0,'Table 1'!Q18)+IF('Table 1'!P18="M",0,'Table 1'!P18))</f>
        <v>-1.862645149230957E-9</v>
      </c>
      <c r="Q72" s="176">
        <f>IF(OR(Q48="L",'Table 1'!R18="L",'Table 1'!Q18="L",ISBLANK(Q48),ISBLANK('Table 1'!R18),ISBLANK('Table 1'!Q18)),"NC",IF(Q48="M",0,Q48)-IF('Table 1'!R18="M",0,'Table 1'!R18)+IF('Table 1'!Q18="M",0,'Table 1'!Q18))</f>
        <v>0</v>
      </c>
      <c r="R72" s="176">
        <f>IF(OR(R48="L",'Table 1'!S18="L",'Table 1'!R18="L",ISBLANK(R48),ISBLANK('Table 1'!S18),ISBLANK('Table 1'!R18)),"NC",IF(R48="M",0,R48)-IF('Table 1'!S18="M",0,'Table 1'!S18)+IF('Table 1'!R18="M",0,'Table 1'!R18))</f>
        <v>3.7252902984619141E-9</v>
      </c>
      <c r="S72" s="176">
        <f>IF(OR(S48="L",'Table 1'!T18="L",'Table 1'!S18="L",ISBLANK(S48),ISBLANK('Table 1'!T18),ISBLANK('Table 1'!S18)),"NC",IF(S48="M",0,S48)-IF('Table 1'!T18="M",0,'Table 1'!T18)+IF('Table 1'!S18="M",0,'Table 1'!S18))</f>
        <v>0</v>
      </c>
      <c r="T72" s="176">
        <f>IF(OR(T48="L",'Table 1'!U18="L",'Table 1'!T18="L",ISBLANK(T48),ISBLANK('Table 1'!U18),ISBLANK('Table 1'!T18)),"NC",IF(T48="M",0,T48)-IF('Table 1'!U18="M",0,'Table 1'!U18)+IF('Table 1'!T18="M",0,'Table 1'!T18))</f>
        <v>0</v>
      </c>
      <c r="U72" s="176">
        <f>IF(OR(U48="L",'Table 1'!V18="L",'Table 1'!U18="L",ISBLANK(U48),ISBLANK('Table 1'!V18),ISBLANK('Table 1'!U18)),"NC",IF(U48="M",0,U48)-IF('Table 1'!V18="M",0,'Table 1'!V18)+IF('Table 1'!U18="M",0,'Table 1'!U18))</f>
        <v>0</v>
      </c>
      <c r="V72" s="176">
        <f>IF(OR(V48="L",'Table 1'!W18="L",'Table 1'!V18="L",ISBLANK(V48),ISBLANK('Table 1'!W18),ISBLANK('Table 1'!V18)),"NC",IF(V48="M",0,V48)-IF('Table 1'!W18="M",0,'Table 1'!W18)+IF('Table 1'!V18="M",0,'Table 1'!V18))</f>
        <v>3.7252902984619141E-9</v>
      </c>
      <c r="W72" s="176">
        <f>IF(OR(W48="L",'Table 1'!X18="L",'Table 1'!W18="L",ISBLANK(W48),ISBLANK('Table 1'!X18),ISBLANK('Table 1'!W18)),"NC",IF(W48="M",0,W48)-IF('Table 1'!X18="M",0,'Table 1'!X18)+IF('Table 1'!W18="M",0,'Table 1'!W18))</f>
        <v>-3.7252902984619141E-9</v>
      </c>
      <c r="X72" s="176">
        <f>IF(OR(X48="L",'Table 1'!Y18="L",'Table 1'!X18="L",ISBLANK(X48),ISBLANK('Table 1'!Y18),ISBLANK('Table 1'!X18)),"NC",IF(X48="M",0,X48)-IF('Table 1'!Y18="M",0,'Table 1'!Y18)+IF('Table 1'!X18="M",0,'Table 1'!X18))</f>
        <v>0</v>
      </c>
      <c r="Y72" s="176">
        <f>IF(OR(Y48="L",'Table 1'!Z18="L",'Table 1'!Y18="L",ISBLANK(Y48),ISBLANK('Table 1'!Z18),ISBLANK('Table 1'!Y18)),"NC",IF(Y48="M",0,Y48)-IF('Table 1'!Z18="M",0,'Table 1'!Z18)+IF('Table 1'!Y18="M",0,'Table 1'!Y18))</f>
        <v>0</v>
      </c>
      <c r="Z72" s="176">
        <f>IF(OR(Z48="L",'Table 1'!AA18="L",'Table 1'!Z18="L",ISBLANK(Z48),ISBLANK('Table 1'!AA18),ISBLANK('Table 1'!Z18)),"NC",IF(Z48="M",0,Z48)-IF('Table 1'!AA18="M",0,'Table 1'!AA18)+IF('Table 1'!Z18="M",0,'Table 1'!Z18))</f>
        <v>0</v>
      </c>
      <c r="AA72" s="176">
        <f>IF(OR(AA48="L",'Table 1'!AB18="L",'Table 1'!AA18="L",ISBLANK(AA48),ISBLANK('Table 1'!AB18),ISBLANK('Table 1'!AA18)),"NC",IF(AA48="M",0,AA48)-IF('Table 1'!AB18="M",0,'Table 1'!AB18)+IF('Table 1'!AA18="M",0,'Table 1'!AA18))</f>
        <v>3.7252902984619141E-9</v>
      </c>
      <c r="AB72" s="176">
        <f>IF(OR(AB48="L",'Table 1'!AC18="L",'Table 1'!AB18="L",ISBLANK(AB48),ISBLANK('Table 1'!AC18),ISBLANK('Table 1'!AB18)),"NC",IF(AB48="M",0,AB48)-IF('Table 1'!AC18="M",0,'Table 1'!AC18)+IF('Table 1'!AB18="M",0,'Table 1'!AB18))</f>
        <v>-7.4505805969238281E-9</v>
      </c>
      <c r="AC72" s="176">
        <f>IF(OR(AC48="L",'Table 1'!AD18="L",'Table 1'!AC18="L",ISBLANK(AC48),ISBLANK('Table 1'!AD18),ISBLANK('Table 1'!AC18)),"NC",IF(AC48="M",0,AC48)-IF('Table 1'!AD18="M",0,'Table 1'!AD18)+IF('Table 1'!AC18="M",0,'Table 1'!AC18))</f>
        <v>0</v>
      </c>
      <c r="AD72" s="176" t="str">
        <f>IF(OR(AD48="L",'Table 1'!AE18="L",'Table 1'!AD18="L",ISBLANK(AD48),ISBLANK('Table 1'!AE18),ISBLANK('Table 1'!AD18)),"NC",IF(AD48="M",0,AD48)-IF('Table 1'!AE18="M",0,'Table 1'!AE18)+IF('Table 1'!AD18="M",0,'Table 1'!AD18))</f>
        <v>NC</v>
      </c>
      <c r="AE72" s="176" t="str">
        <f>IF(OR(AE48="L",'Table 1'!AF18="L",'Table 1'!AE18="L",ISBLANK(AE48),ISBLANK('Table 1'!AF18),ISBLANK('Table 1'!AE18)),"NC",IF(AE48="M",0,AE48)-IF('Table 1'!AF18="M",0,'Table 1'!AF18)+IF('Table 1'!AE18="M",0,'Table 1'!AE18))</f>
        <v>NC</v>
      </c>
      <c r="AF72" s="176" t="str">
        <f>IF(OR(AF48="L",'Table 1'!AG18="L",'Table 1'!AF18="L",ISBLANK(AF48),ISBLANK('Table 1'!AG18),ISBLANK('Table 1'!AF18)),"NC",IF(AF48="M",0,AF48)-IF('Table 1'!AG18="M",0,'Table 1'!AG18)+IF('Table 1'!AF18="M",0,'Table 1'!AF18))</f>
        <v>NC</v>
      </c>
      <c r="AG72" s="176" t="str">
        <f>IF(OR(AG48="L",'Table 1'!AH18="L",'Table 1'!AG18="L",ISBLANK(AG48),ISBLANK('Table 1'!AH18),ISBLANK('Table 1'!AG18)),"NC",IF(AG48="M",0,AG48)-IF('Table 1'!AH18="M",0,'Table 1'!AH18)+IF('Table 1'!AG18="M",0,'Table 1'!AG18))</f>
        <v>NC</v>
      </c>
      <c r="AH72" s="176" t="str">
        <f>IF(OR(AH48="L",'Table 1'!AI18="L",'Table 1'!AH18="L",ISBLANK(AH48),ISBLANK('Table 1'!AI18),ISBLANK('Table 1'!AH18)),"NC",IF(AH48="M",0,AH48)-IF('Table 1'!AI18="M",0,'Table 1'!AI18)+IF('Table 1'!AH18="M",0,'Table 1'!AH18))</f>
        <v>NC</v>
      </c>
      <c r="AI72" s="176" t="str">
        <f>IF(OR(AI48="L",'Table 1'!AJ18="L",'Table 1'!AI18="L",ISBLANK(AI48),ISBLANK('Table 1'!AJ18),ISBLANK('Table 1'!AI18)),"NC",IF(AI48="M",0,AI48)-IF('Table 1'!AJ18="M",0,'Table 1'!AJ18)+IF('Table 1'!AI18="M",0,'Table 1'!AI18))</f>
        <v>NC</v>
      </c>
      <c r="AJ72" s="173"/>
      <c r="AK72" s="174"/>
    </row>
    <row r="73" spans="1:64" ht="15.75">
      <c r="C73" s="478" t="s">
        <v>135</v>
      </c>
      <c r="D73" s="176">
        <f>IF(AND('Table 1'!E18="0",'Table 3B'!D51="0",'Table 3C'!D51="0",'Table 3D'!D51="0",'Table 3E'!D51="0"),0,IF(AND('Table 1'!E18="L",'Table 3B'!D51="L",'Table 3C'!D51="L",'Table 3D'!D51="L",'Table 3E'!D51="L"),"NC",IF('Table 1'!E18="M",0,'Table 1'!E18)-SUM('Table 3B'!D51,'Table 3C'!D51,'Table 3D'!D51,'Table 3E'!D51)))</f>
        <v>0</v>
      </c>
      <c r="E73" s="176">
        <f>IF(AND('Table 1'!F18="0",'Table 3B'!E51="0",'Table 3C'!E51="0",'Table 3D'!E51="0",'Table 3E'!E51="0"),0,IF(AND('Table 1'!F18="L",'Table 3B'!E51="L",'Table 3C'!E51="L",'Table 3D'!E51="L",'Table 3E'!E51="L"),"NC",IF('Table 1'!F18="M",0,'Table 1'!F18)-SUM('Table 3B'!E51,'Table 3C'!E51,'Table 3D'!E51,'Table 3E'!E51)))</f>
        <v>0</v>
      </c>
      <c r="F73" s="176">
        <f>IF(AND('Table 1'!G18="0",'Table 3B'!F51="0",'Table 3C'!F51="0",'Table 3D'!F51="0",'Table 3E'!F51="0"),0,IF(AND('Table 1'!G18="L",'Table 3B'!F51="L",'Table 3C'!F51="L",'Table 3D'!F51="L",'Table 3E'!F51="L"),"NC",IF('Table 1'!G18="M",0,'Table 1'!G18)-SUM('Table 3B'!F51,'Table 3C'!F51,'Table 3D'!F51,'Table 3E'!F51)))</f>
        <v>0</v>
      </c>
      <c r="G73" s="176">
        <f>IF(AND('Table 1'!H18="0",'Table 3B'!G51="0",'Table 3C'!G51="0",'Table 3D'!G51="0",'Table 3E'!G51="0"),0,IF(AND('Table 1'!H18="L",'Table 3B'!G51="L",'Table 3C'!G51="L",'Table 3D'!G51="L",'Table 3E'!G51="L"),"NC",IF('Table 1'!H18="M",0,'Table 1'!H18)-SUM('Table 3B'!G51,'Table 3C'!G51,'Table 3D'!G51,'Table 3E'!G51)))</f>
        <v>0</v>
      </c>
      <c r="H73" s="176">
        <f>IF(AND('Table 1'!I18="0",'Table 3B'!H51="0",'Table 3C'!H51="0",'Table 3D'!H51="0",'Table 3E'!H51="0"),0,IF(AND('Table 1'!I18="L",'Table 3B'!H51="L",'Table 3C'!H51="L",'Table 3D'!H51="L",'Table 3E'!H51="L"),"NC",IF('Table 1'!I18="M",0,'Table 1'!I18)-SUM('Table 3B'!H51,'Table 3C'!H51,'Table 3D'!H51,'Table 3E'!H51)))</f>
        <v>0</v>
      </c>
      <c r="I73" s="176">
        <f>IF(AND('Table 1'!J18="0",'Table 3B'!I51="0",'Table 3C'!I51="0",'Table 3D'!I51="0",'Table 3E'!I51="0"),0,IF(AND('Table 1'!J18="L",'Table 3B'!I51="L",'Table 3C'!I51="L",'Table 3D'!I51="L",'Table 3E'!I51="L"),"NC",IF('Table 1'!J18="M",0,'Table 1'!J18)-SUM('Table 3B'!I51,'Table 3C'!I51,'Table 3D'!I51,'Table 3E'!I51)))</f>
        <v>9.3132257461547852E-10</v>
      </c>
      <c r="J73" s="176">
        <f>IF(AND('Table 1'!K18="0",'Table 3B'!J51="0",'Table 3C'!J51="0",'Table 3D'!J51="0",'Table 3E'!J51="0"),0,IF(AND('Table 1'!K18="L",'Table 3B'!J51="L",'Table 3C'!J51="L",'Table 3D'!J51="L",'Table 3E'!J51="L"),"NC",IF('Table 1'!K18="M",0,'Table 1'!K18)-SUM('Table 3B'!J51,'Table 3C'!J51,'Table 3D'!J51,'Table 3E'!J51)))</f>
        <v>0</v>
      </c>
      <c r="K73" s="176">
        <f>IF(AND('Table 1'!L18="0",'Table 3B'!K51="0",'Table 3C'!K51="0",'Table 3D'!K51="0",'Table 3E'!K51="0"),0,IF(AND('Table 1'!L18="L",'Table 3B'!K51="L",'Table 3C'!K51="L",'Table 3D'!K51="L",'Table 3E'!K51="L"),"NC",IF('Table 1'!L18="M",0,'Table 1'!L18)-SUM('Table 3B'!K51,'Table 3C'!K51,'Table 3D'!K51,'Table 3E'!K51)))</f>
        <v>0</v>
      </c>
      <c r="L73" s="176">
        <f>IF(AND('Table 1'!M18="0",'Table 3B'!L51="0",'Table 3C'!L51="0",'Table 3D'!L51="0",'Table 3E'!L51="0"),0,IF(AND('Table 1'!M18="L",'Table 3B'!L51="L",'Table 3C'!L51="L",'Table 3D'!L51="L",'Table 3E'!L51="L"),"NC",IF('Table 1'!M18="M",0,'Table 1'!M18)-SUM('Table 3B'!L51,'Table 3C'!L51,'Table 3D'!L51,'Table 3E'!L51)))</f>
        <v>0</v>
      </c>
      <c r="M73" s="176">
        <f>IF(AND('Table 1'!N18="0",'Table 3B'!M51="0",'Table 3C'!M51="0",'Table 3D'!M51="0",'Table 3E'!M51="0"),0,IF(AND('Table 1'!N18="L",'Table 3B'!M51="L",'Table 3C'!M51="L",'Table 3D'!M51="L",'Table 3E'!M51="L"),"NC",IF('Table 1'!N18="M",0,'Table 1'!N18)-SUM('Table 3B'!M51,'Table 3C'!M51,'Table 3D'!M51,'Table 3E'!M51)))</f>
        <v>0</v>
      </c>
      <c r="N73" s="176">
        <f>IF(AND('Table 1'!O18="0",'Table 3B'!N51="0",'Table 3C'!N51="0",'Table 3D'!N51="0",'Table 3E'!N51="0"),0,IF(AND('Table 1'!O18="L",'Table 3B'!N51="L",'Table 3C'!N51="L",'Table 3D'!N51="L",'Table 3E'!N51="L"),"NC",IF('Table 1'!O18="M",0,'Table 1'!O18)-SUM('Table 3B'!N51,'Table 3C'!N51,'Table 3D'!N51,'Table 3E'!N51)))</f>
        <v>0</v>
      </c>
      <c r="O73" s="176">
        <f>IF(AND('Table 1'!P18="0",'Table 3B'!O51="0",'Table 3C'!O51="0",'Table 3D'!O51="0",'Table 3E'!O51="0"),0,IF(AND('Table 1'!P18="L",'Table 3B'!O51="L",'Table 3C'!O51="L",'Table 3D'!O51="L",'Table 3E'!O51="L"),"NC",IF('Table 1'!P18="M",0,'Table 1'!P18)-SUM('Table 3B'!O51,'Table 3C'!O51,'Table 3D'!O51,'Table 3E'!O51)))</f>
        <v>0</v>
      </c>
      <c r="P73" s="176">
        <f>IF(AND('Table 1'!Q18="0",'Table 3B'!P51="0",'Table 3C'!P51="0",'Table 3D'!P51="0",'Table 3E'!P51="0"),0,IF(AND('Table 1'!Q18="L",'Table 3B'!P51="L",'Table 3C'!P51="L",'Table 3D'!P51="L",'Table 3E'!P51="L"),"NC",IF('Table 1'!Q18="M",0,'Table 1'!Q18)-SUM('Table 3B'!P51,'Table 3C'!P51,'Table 3D'!P51,'Table 3E'!P51)))</f>
        <v>0</v>
      </c>
      <c r="Q73" s="176">
        <f>IF(AND('Table 1'!R18="0",'Table 3B'!Q51="0",'Table 3C'!Q51="0",'Table 3D'!Q51="0",'Table 3E'!Q51="0"),0,IF(AND('Table 1'!R18="L",'Table 3B'!Q51="L",'Table 3C'!Q51="L",'Table 3D'!Q51="L",'Table 3E'!Q51="L"),"NC",IF('Table 1'!R18="M",0,'Table 1'!R18)-SUM('Table 3B'!Q51,'Table 3C'!Q51,'Table 3D'!Q51,'Table 3E'!Q51)))</f>
        <v>0</v>
      </c>
      <c r="R73" s="176">
        <f>IF(AND('Table 1'!S18="0",'Table 3B'!R51="0",'Table 3C'!R51="0",'Table 3D'!R51="0",'Table 3E'!R51="0"),0,IF(AND('Table 1'!S18="L",'Table 3B'!R51="L",'Table 3C'!R51="L",'Table 3D'!R51="L",'Table 3E'!R51="L"),"NC",IF('Table 1'!S18="M",0,'Table 1'!S18)-SUM('Table 3B'!R51,'Table 3C'!R51,'Table 3D'!R51,'Table 3E'!R51)))</f>
        <v>0</v>
      </c>
      <c r="S73" s="176">
        <f>IF(AND('Table 1'!T18="0",'Table 3B'!S51="0",'Table 3C'!S51="0",'Table 3D'!S51="0",'Table 3E'!S51="0"),0,IF(AND('Table 1'!T18="L",'Table 3B'!S51="L",'Table 3C'!S51="L",'Table 3D'!S51="L",'Table 3E'!S51="L"),"NC",IF('Table 1'!T18="M",0,'Table 1'!T18)-SUM('Table 3B'!S51,'Table 3C'!S51,'Table 3D'!S51,'Table 3E'!S51)))</f>
        <v>0</v>
      </c>
      <c r="T73" s="176">
        <f>IF(AND('Table 1'!U18="0",'Table 3B'!T51="0",'Table 3C'!T51="0",'Table 3D'!T51="0",'Table 3E'!T51="0"),0,IF(AND('Table 1'!U18="L",'Table 3B'!T51="L",'Table 3C'!T51="L",'Table 3D'!T51="L",'Table 3E'!T51="L"),"NC",IF('Table 1'!U18="M",0,'Table 1'!U18)-SUM('Table 3B'!T51,'Table 3C'!T51,'Table 3D'!T51,'Table 3E'!T51)))</f>
        <v>0</v>
      </c>
      <c r="U73" s="176">
        <f>IF(AND('Table 1'!V18="0",'Table 3B'!U51="0",'Table 3C'!U51="0",'Table 3D'!U51="0",'Table 3E'!U51="0"),0,IF(AND('Table 1'!V18="L",'Table 3B'!U51="L",'Table 3C'!U51="L",'Table 3D'!U51="L",'Table 3E'!U51="L"),"NC",IF('Table 1'!V18="M",0,'Table 1'!V18)-SUM('Table 3B'!U51,'Table 3C'!U51,'Table 3D'!U51,'Table 3E'!U51)))</f>
        <v>0</v>
      </c>
      <c r="V73" s="176">
        <f>IF(AND('Table 1'!W18="0",'Table 3B'!V51="0",'Table 3C'!V51="0",'Table 3D'!V51="0",'Table 3E'!V51="0"),0,IF(AND('Table 1'!W18="L",'Table 3B'!V51="L",'Table 3C'!V51="L",'Table 3D'!V51="L",'Table 3E'!V51="L"),"NC",IF('Table 1'!W18="M",0,'Table 1'!W18)-SUM('Table 3B'!V51,'Table 3C'!V51,'Table 3D'!V51,'Table 3E'!V51)))</f>
        <v>-3.7252902984619141E-9</v>
      </c>
      <c r="W73" s="176">
        <f>IF(AND('Table 1'!X18="0",'Table 3B'!W51="0",'Table 3C'!W51="0",'Table 3D'!W51="0",'Table 3E'!W51="0"),0,IF(AND('Table 1'!X18="L",'Table 3B'!W51="L",'Table 3C'!W51="L",'Table 3D'!W51="L",'Table 3E'!W51="L"),"NC",IF('Table 1'!X18="M",0,'Table 1'!X18)-SUM('Table 3B'!W51,'Table 3C'!W51,'Table 3D'!W51,'Table 3E'!W51)))</f>
        <v>0</v>
      </c>
      <c r="X73" s="176">
        <f>IF(AND('Table 1'!Y18="0",'Table 3B'!X51="0",'Table 3C'!X51="0",'Table 3D'!X51="0",'Table 3E'!X51="0"),0,IF(AND('Table 1'!Y18="L",'Table 3B'!X51="L",'Table 3C'!X51="L",'Table 3D'!X51="L",'Table 3E'!X51="L"),"NC",IF('Table 1'!Y18="M",0,'Table 1'!Y18)-SUM('Table 3B'!X51,'Table 3C'!X51,'Table 3D'!X51,'Table 3E'!X51)))</f>
        <v>0</v>
      </c>
      <c r="Y73" s="176">
        <f>IF(AND('Table 1'!Z18="0",'Table 3B'!Y51="0",'Table 3C'!Y51="0",'Table 3D'!Y51="0",'Table 3E'!Y51="0"),0,IF(AND('Table 1'!Z18="L",'Table 3B'!Y51="L",'Table 3C'!Y51="L",'Table 3D'!Y51="L",'Table 3E'!Y51="L"),"NC",IF('Table 1'!Z18="M",0,'Table 1'!Z18)-SUM('Table 3B'!Y51,'Table 3C'!Y51,'Table 3D'!Y51,'Table 3E'!Y51)))</f>
        <v>0</v>
      </c>
      <c r="Z73" s="176">
        <f>IF(AND('Table 1'!AA18="0",'Table 3B'!Z51="0",'Table 3C'!Z51="0",'Table 3D'!Z51="0",'Table 3E'!Z51="0"),0,IF(AND('Table 1'!AA18="L",'Table 3B'!Z51="L",'Table 3C'!Z51="L",'Table 3D'!Z51="L",'Table 3E'!Z51="L"),"NC",IF('Table 1'!AA18="M",0,'Table 1'!AA18)-SUM('Table 3B'!Z51,'Table 3C'!Z51,'Table 3D'!Z51,'Table 3E'!Z51)))</f>
        <v>0</v>
      </c>
      <c r="AA73" s="176">
        <f>IF(AND('Table 1'!AB18="0",'Table 3B'!AA51="0",'Table 3C'!AA51="0",'Table 3D'!AA51="0",'Table 3E'!AA51="0"),0,IF(AND('Table 1'!AB18="L",'Table 3B'!AA51="L",'Table 3C'!AA51="L",'Table 3D'!AA51="L",'Table 3E'!AA51="L"),"NC",IF('Table 1'!AB18="M",0,'Table 1'!AB18)-SUM('Table 3B'!AA51,'Table 3C'!AA51,'Table 3D'!AA51,'Table 3E'!AA51)))</f>
        <v>-3.7252902984619141E-9</v>
      </c>
      <c r="AB73" s="176">
        <f>IF(AND('Table 1'!AC18="0",'Table 3B'!AB51="0",'Table 3C'!AB51="0",'Table 3D'!AB51="0",'Table 3E'!AB51="0"),0,IF(AND('Table 1'!AC18="L",'Table 3B'!AB51="L",'Table 3C'!AB51="L",'Table 3D'!AB51="L",'Table 3E'!AB51="L"),"NC",IF('Table 1'!AC18="M",0,'Table 1'!AC18)-SUM('Table 3B'!AB51,'Table 3C'!AB51,'Table 3D'!AB51,'Table 3E'!AB51)))</f>
        <v>3.7252902984619141E-9</v>
      </c>
      <c r="AC73" s="176">
        <f>IF(AND('Table 1'!AD18="0",'Table 3B'!AC51="0",'Table 3C'!AC51="0",'Table 3D'!AC51="0",'Table 3E'!AC51="0"),0,IF(AND('Table 1'!AD18="L",'Table 3B'!AC51="L",'Table 3C'!AC51="L",'Table 3D'!AC51="L",'Table 3E'!AC51="L"),"NC",IF('Table 1'!AD18="M",0,'Table 1'!AD18)-SUM('Table 3B'!AC51,'Table 3C'!AC51,'Table 3D'!AC51,'Table 3E'!AC51)))</f>
        <v>0</v>
      </c>
      <c r="AD73" s="176">
        <f>IF(AND('Table 1'!AE18="0",'Table 3B'!AD51="0",'Table 3C'!AD51="0",'Table 3D'!AD51="0",'Table 3E'!AD51="0"),0,IF(AND('Table 1'!AE18="L",'Table 3B'!AD51="L",'Table 3C'!AD51="L",'Table 3D'!AD51="L",'Table 3E'!AD51="L"),"NC",IF('Table 1'!AE18="M",0,'Table 1'!AE18)-SUM('Table 3B'!AD51,'Table 3C'!AD51,'Table 3D'!AD51,'Table 3E'!AD51)))</f>
        <v>0</v>
      </c>
      <c r="AE73" s="176">
        <f>IF(AND('Table 1'!AF18="0",'Table 3B'!AE51="0",'Table 3C'!AE51="0",'Table 3D'!AE51="0",'Table 3E'!AE51="0"),0,IF(AND('Table 1'!AF18="L",'Table 3B'!AE51="L",'Table 3C'!AE51="L",'Table 3D'!AE51="L",'Table 3E'!AE51="L"),"NC",IF('Table 1'!AF18="M",0,'Table 1'!AF18)-SUM('Table 3B'!AE51,'Table 3C'!AE51,'Table 3D'!AE51,'Table 3E'!AE51)))</f>
        <v>0</v>
      </c>
      <c r="AF73" s="176">
        <f>IF(AND('Table 1'!AG18="0",'Table 3B'!AF51="0",'Table 3C'!AF51="0",'Table 3D'!AF51="0",'Table 3E'!AF51="0"),0,IF(AND('Table 1'!AG18="L",'Table 3B'!AF51="L",'Table 3C'!AF51="L",'Table 3D'!AF51="L",'Table 3E'!AF51="L"),"NC",IF('Table 1'!AG18="M",0,'Table 1'!AG18)-SUM('Table 3B'!AF51,'Table 3C'!AF51,'Table 3D'!AF51,'Table 3E'!AF51)))</f>
        <v>0</v>
      </c>
      <c r="AG73" s="176">
        <f>IF(AND('Table 1'!AH18="0",'Table 3B'!AG51="0",'Table 3C'!AG51="0",'Table 3D'!AG51="0",'Table 3E'!AG51="0"),0,IF(AND('Table 1'!AH18="L",'Table 3B'!AG51="L",'Table 3C'!AG51="L",'Table 3D'!AG51="L",'Table 3E'!AG51="L"),"NC",IF('Table 1'!AH18="M",0,'Table 1'!AH18)-SUM('Table 3B'!AG51,'Table 3C'!AG51,'Table 3D'!AG51,'Table 3E'!AG51)))</f>
        <v>0</v>
      </c>
      <c r="AH73" s="176">
        <f>IF(AND('Table 1'!AI18="0",'Table 3B'!AH51="0",'Table 3C'!AH51="0",'Table 3D'!AH51="0",'Table 3E'!AH51="0"),0,IF(AND('Table 1'!AI18="L",'Table 3B'!AH51="L",'Table 3C'!AH51="L",'Table 3D'!AH51="L",'Table 3E'!AH51="L"),"NC",IF('Table 1'!AI18="M",0,'Table 1'!AI18)-SUM('Table 3B'!AH51,'Table 3C'!AH51,'Table 3D'!AH51,'Table 3E'!AH51)))</f>
        <v>0</v>
      </c>
      <c r="AI73" s="176">
        <f>IF(AND('Table 1'!AJ18="0",'Table 3B'!AI51="0",'Table 3C'!AI51="0",'Table 3D'!AI51="0",'Table 3E'!AI51="0"),0,IF(AND('Table 1'!AJ18="L",'Table 3B'!AI51="L",'Table 3C'!AI51="L",'Table 3D'!AI51="L",'Table 3E'!AI51="L"),"NC",IF('Table 1'!AJ18="M",0,'Table 1'!AJ18)-SUM('Table 3B'!AI51,'Table 3C'!AI51,'Table 3D'!AI51,'Table 3E'!AI51)))</f>
        <v>0</v>
      </c>
      <c r="AJ73" s="173"/>
      <c r="AK73" s="174"/>
    </row>
    <row r="74" spans="1:64" s="436" customFormat="1" ht="34.5">
      <c r="A74" s="30"/>
      <c r="B74" s="79"/>
      <c r="C74" s="478" t="s">
        <v>990</v>
      </c>
      <c r="D74" s="480">
        <f>IF(AND(D12="0",'Table 3B'!D12="0",'Table 3C'!D12="0",'Table 3D'!D12="0",'Table 3E'!D12="0",D31="0",'Table 3B'!D31="0",'Table 3C'!D31="0",'Table 3D'!D31="0",'Table 3E'!D31="0",D48="0",'Table 3B'!D48="0",'Table 3C'!D48="0",'Table 3D'!D48="0",'Table 3E'!D48="0"),0,IF(AND(D12="L",'Table 3B'!D12="L",'Table 3C'!D12="L",'Table 3D'!D12="L",'Table 3E'!D12="L",D31="L",'Table 3B'!D31="L",'Table 3C'!D31="L",'Table 3D'!D31="L",'Table 3E'!D31="L",D48="L",'Table 3B'!D48="L",'Table 3C'!D48="L",'Table 3D'!D48="L",'Table 3E'!D48="L"),"NC",(D12-SUM('Table 3B'!D12,'Table 3C'!D12,'Table 3D'!D12,'Table 3E'!D12))+(D31-SUM('Table 3B'!D31,'Table 3C'!D31,'Table 3D'!D31,'Table 3E'!D31))-(D48-SUM('Table 3B'!D48,'Table 3C'!D48,'Table 3D'!D48,'Table 3E'!D48))))</f>
        <v>-2.9103830456733704E-11</v>
      </c>
      <c r="E74" s="480">
        <f>IF(AND(E12="0",'Table 3B'!E12="0",'Table 3C'!E12="0",'Table 3D'!E12="0",'Table 3E'!E12="0",E31="0",'Table 3B'!E31="0",'Table 3C'!E31="0",'Table 3D'!E31="0",'Table 3E'!E31="0",E48="0",'Table 3B'!E48="0",'Table 3C'!E48="0",'Table 3D'!E48="0",'Table 3E'!E48="0"),0,IF(AND(E12="L",'Table 3B'!E12="L",'Table 3C'!E12="L",'Table 3D'!E12="L",'Table 3E'!E12="L",E31="L",'Table 3B'!E31="L",'Table 3C'!E31="L",'Table 3D'!E31="L",'Table 3E'!E31="L",E48="L",'Table 3B'!E48="L",'Table 3C'!E48="L",'Table 3D'!E48="L",'Table 3E'!E48="L"),"NC",(E12-SUM('Table 3B'!E12,'Table 3C'!E12,'Table 3D'!E12,'Table 3E'!E12))+(E31-SUM('Table 3B'!E31,'Table 3C'!E31,'Table 3D'!E31,'Table 3E'!E31))-(E48-SUM('Table 3B'!E48,'Table 3C'!E48,'Table 3D'!E48,'Table 3E'!E48))))</f>
        <v>1.4551915228366852E-11</v>
      </c>
      <c r="F74" s="480">
        <f>IF(AND(F12="0",'Table 3B'!F12="0",'Table 3C'!F12="0",'Table 3D'!F12="0",'Table 3E'!F12="0",F31="0",'Table 3B'!F31="0",'Table 3C'!F31="0",'Table 3D'!F31="0",'Table 3E'!F31="0",F48="0",'Table 3B'!F48="0",'Table 3C'!F48="0",'Table 3D'!F48="0",'Table 3E'!F48="0"),0,IF(AND(F12="L",'Table 3B'!F12="L",'Table 3C'!F12="L",'Table 3D'!F12="L",'Table 3E'!F12="L",F31="L",'Table 3B'!F31="L",'Table 3C'!F31="L",'Table 3D'!F31="L",'Table 3E'!F31="L",F48="L",'Table 3B'!F48="L",'Table 3C'!F48="L",'Table 3D'!F48="L",'Table 3E'!F48="L"),"NC",(F12-SUM('Table 3B'!F12,'Table 3C'!F12,'Table 3D'!F12,'Table 3E'!F12))+(F31-SUM('Table 3B'!F31,'Table 3C'!F31,'Table 3D'!F31,'Table 3E'!F31))-(F48-SUM('Table 3B'!F48,'Table 3C'!F48,'Table 3D'!F48,'Table 3E'!F48))))</f>
        <v>-5.8207660913467407E-11</v>
      </c>
      <c r="G74" s="480">
        <f>IF(AND(G12="0",'Table 3B'!G12="0",'Table 3C'!G12="0",'Table 3D'!G12="0",'Table 3E'!G12="0",G31="0",'Table 3B'!G31="0",'Table 3C'!G31="0",'Table 3D'!G31="0",'Table 3E'!G31="0",G48="0",'Table 3B'!G48="0",'Table 3C'!G48="0",'Table 3D'!G48="0",'Table 3E'!G48="0"),0,IF(AND(G12="L",'Table 3B'!G12="L",'Table 3C'!G12="L",'Table 3D'!G12="L",'Table 3E'!G12="L",G31="L",'Table 3B'!G31="L",'Table 3C'!G31="L",'Table 3D'!G31="L",'Table 3E'!G31="L",G48="L",'Table 3B'!G48="L",'Table 3C'!G48="L",'Table 3D'!G48="L",'Table 3E'!G48="L"),"NC",(G12-SUM('Table 3B'!G12,'Table 3C'!G12,'Table 3D'!G12,'Table 3E'!G12))+(G31-SUM('Table 3B'!G31,'Table 3C'!G31,'Table 3D'!G31,'Table 3E'!G31))-(G48-SUM('Table 3B'!G48,'Table 3C'!G48,'Table 3D'!G48,'Table 3E'!G48))))</f>
        <v>1.7462298274040222E-10</v>
      </c>
      <c r="H74" s="480">
        <f>IF(AND(H12="0",'Table 3B'!H12="0",'Table 3C'!H12="0",'Table 3D'!H12="0",'Table 3E'!H12="0",H31="0",'Table 3B'!H31="0",'Table 3C'!H31="0",'Table 3D'!H31="0",'Table 3E'!H31="0",H48="0",'Table 3B'!H48="0",'Table 3C'!H48="0",'Table 3D'!H48="0",'Table 3E'!H48="0"),0,IF(AND(H12="L",'Table 3B'!H12="L",'Table 3C'!H12="L",'Table 3D'!H12="L",'Table 3E'!H12="L",H31="L",'Table 3B'!H31="L",'Table 3C'!H31="L",'Table 3D'!H31="L",'Table 3E'!H31="L",H48="L",'Table 3B'!H48="L",'Table 3C'!H48="L",'Table 3D'!H48="L",'Table 3E'!H48="L"),"NC",(H12-SUM('Table 3B'!H12,'Table 3C'!H12,'Table 3D'!H12,'Table 3E'!H12))+(H31-SUM('Table 3B'!H31,'Table 3C'!H31,'Table 3D'!H31,'Table 3E'!H31))-(H48-SUM('Table 3B'!H48,'Table 3C'!H48,'Table 3D'!H48,'Table 3E'!H48))))</f>
        <v>0</v>
      </c>
      <c r="I74" s="480">
        <f>IF(AND(I12="0",'Table 3B'!I12="0",'Table 3C'!I12="0",'Table 3D'!I12="0",'Table 3E'!I12="0",I31="0",'Table 3B'!I31="0",'Table 3C'!I31="0",'Table 3D'!I31="0",'Table 3E'!I31="0",I48="0",'Table 3B'!I48="0",'Table 3C'!I48="0",'Table 3D'!I48="0",'Table 3E'!I48="0"),0,IF(AND(I12="L",'Table 3B'!I12="L",'Table 3C'!I12="L",'Table 3D'!I12="L",'Table 3E'!I12="L",I31="L",'Table 3B'!I31="L",'Table 3C'!I31="L",'Table 3D'!I31="L",'Table 3E'!I31="L",I48="L",'Table 3B'!I48="L",'Table 3C'!I48="L",'Table 3D'!I48="L",'Table 3E'!I48="L"),"NC",(I12-SUM('Table 3B'!I12,'Table 3C'!I12,'Table 3D'!I12,'Table 3E'!I12))+(I31-SUM('Table 3B'!I31,'Table 3C'!I31,'Table 3D'!I31,'Table 3E'!I31))-(I48-SUM('Table 3B'!I48,'Table 3C'!I48,'Table 3D'!I48,'Table 3E'!I48))))</f>
        <v>-5.8207660913467407E-11</v>
      </c>
      <c r="J74" s="480">
        <f>IF(AND(J12="0",'Table 3B'!J12="0",'Table 3C'!J12="0",'Table 3D'!J12="0",'Table 3E'!J12="0",J31="0",'Table 3B'!J31="0",'Table 3C'!J31="0",'Table 3D'!J31="0",'Table 3E'!J31="0",J48="0",'Table 3B'!J48="0",'Table 3C'!J48="0",'Table 3D'!J48="0",'Table 3E'!J48="0"),0,IF(AND(J12="L",'Table 3B'!J12="L",'Table 3C'!J12="L",'Table 3D'!J12="L",'Table 3E'!J12="L",J31="L",'Table 3B'!J31="L",'Table 3C'!J31="L",'Table 3D'!J31="L",'Table 3E'!J31="L",J48="L",'Table 3B'!J48="L",'Table 3C'!J48="L",'Table 3D'!J48="L",'Table 3E'!J48="L"),"NC",(J12-SUM('Table 3B'!J12,'Table 3C'!J12,'Table 3D'!J12,'Table 3E'!J12))+(J31-SUM('Table 3B'!J31,'Table 3C'!J31,'Table 3D'!J31,'Table 3E'!J31))-(J48-SUM('Table 3B'!J48,'Table 3C'!J48,'Table 3D'!J48,'Table 3E'!J48))))</f>
        <v>-5.8207660913467407E-11</v>
      </c>
      <c r="K74" s="480">
        <f>IF(AND(K12="0",'Table 3B'!K12="0",'Table 3C'!K12="0",'Table 3D'!K12="0",'Table 3E'!K12="0",K31="0",'Table 3B'!K31="0",'Table 3C'!K31="0",'Table 3D'!K31="0",'Table 3E'!K31="0",K48="0",'Table 3B'!K48="0",'Table 3C'!K48="0",'Table 3D'!K48="0",'Table 3E'!K48="0"),0,IF(AND(K12="L",'Table 3B'!K12="L",'Table 3C'!K12="L",'Table 3D'!K12="L",'Table 3E'!K12="L",K31="L",'Table 3B'!K31="L",'Table 3C'!K31="L",'Table 3D'!K31="L",'Table 3E'!K31="L",K48="L",'Table 3B'!K48="L",'Table 3C'!K48="L",'Table 3D'!K48="L",'Table 3E'!K48="L"),"NC",(K12-SUM('Table 3B'!K12,'Table 3C'!K12,'Table 3D'!K12,'Table 3E'!K12))+(K31-SUM('Table 3B'!K31,'Table 3C'!K31,'Table 3D'!K31,'Table 3E'!K31))-(K48-SUM('Table 3B'!K48,'Table 3C'!K48,'Table 3D'!K48,'Table 3E'!K48))))</f>
        <v>-2.6193447411060333E-10</v>
      </c>
      <c r="L74" s="480">
        <f>IF(AND(L12="0",'Table 3B'!L12="0",'Table 3C'!L12="0",'Table 3D'!L12="0",'Table 3E'!L12="0",L31="0",'Table 3B'!L31="0",'Table 3C'!L31="0",'Table 3D'!L31="0",'Table 3E'!L31="0",L48="0",'Table 3B'!L48="0",'Table 3C'!L48="0",'Table 3D'!L48="0",'Table 3E'!L48="0"),0,IF(AND(L12="L",'Table 3B'!L12="L",'Table 3C'!L12="L",'Table 3D'!L12="L",'Table 3E'!L12="L",L31="L",'Table 3B'!L31="L",'Table 3C'!L31="L",'Table 3D'!L31="L",'Table 3E'!L31="L",L48="L",'Table 3B'!L48="L",'Table 3C'!L48="L",'Table 3D'!L48="L",'Table 3E'!L48="L"),"NC",(L12-SUM('Table 3B'!L12,'Table 3C'!L12,'Table 3D'!L12,'Table 3E'!L12))+(L31-SUM('Table 3B'!L31,'Table 3C'!L31,'Table 3D'!L31,'Table 3E'!L31))-(L48-SUM('Table 3B'!L48,'Table 3C'!L48,'Table 3D'!L48,'Table 3E'!L48))))</f>
        <v>3.4924596548080444E-10</v>
      </c>
      <c r="M74" s="480">
        <f>IF(AND(M12="0",'Table 3B'!M12="0",'Table 3C'!M12="0",'Table 3D'!M12="0",'Table 3E'!M12="0",M31="0",'Table 3B'!M31="0",'Table 3C'!M31="0",'Table 3D'!M31="0",'Table 3E'!M31="0",M48="0",'Table 3B'!M48="0",'Table 3C'!M48="0",'Table 3D'!M48="0",'Table 3E'!M48="0"),0,IF(AND(M12="L",'Table 3B'!M12="L",'Table 3C'!M12="L",'Table 3D'!M12="L",'Table 3E'!M12="L",M31="L",'Table 3B'!M31="L",'Table 3C'!M31="L",'Table 3D'!M31="L",'Table 3E'!M31="L",M48="L",'Table 3B'!M48="L",'Table 3C'!M48="L",'Table 3D'!M48="L",'Table 3E'!M48="L"),"NC",(M12-SUM('Table 3B'!M12,'Table 3C'!M12,'Table 3D'!M12,'Table 3E'!M12))+(M31-SUM('Table 3B'!M31,'Table 3C'!M31,'Table 3D'!M31,'Table 3E'!M31))-(M48-SUM('Table 3B'!M48,'Table 3C'!M48,'Table 3D'!M48,'Table 3E'!M48))))</f>
        <v>-1.1641532182693481E-10</v>
      </c>
      <c r="N74" s="480">
        <f>IF(AND(N12="0",'Table 3B'!N12="0",'Table 3C'!N12="0",'Table 3D'!N12="0",'Table 3E'!N12="0",N31="0",'Table 3B'!N31="0",'Table 3C'!N31="0",'Table 3D'!N31="0",'Table 3E'!N31="0",N48="0",'Table 3B'!N48="0",'Table 3C'!N48="0",'Table 3D'!N48="0",'Table 3E'!N48="0"),0,IF(AND(N12="L",'Table 3B'!N12="L",'Table 3C'!N12="L",'Table 3D'!N12="L",'Table 3E'!N12="L",N31="L",'Table 3B'!N31="L",'Table 3C'!N31="L",'Table 3D'!N31="L",'Table 3E'!N31="L",N48="L",'Table 3B'!N48="L",'Table 3C'!N48="L",'Table 3D'!N48="L",'Table 3E'!N48="L"),"NC",(N12-SUM('Table 3B'!N12,'Table 3C'!N12,'Table 3D'!N12,'Table 3E'!N12))+(N31-SUM('Table 3B'!N31,'Table 3C'!N31,'Table 3D'!N31,'Table 3E'!N31))-(N48-SUM('Table 3B'!N48,'Table 3C'!N48,'Table 3D'!N48,'Table 3E'!N48))))</f>
        <v>1.1641532182693481E-10</v>
      </c>
      <c r="O74" s="480">
        <f>IF(AND(O12="0",'Table 3B'!O12="0",'Table 3C'!O12="0",'Table 3D'!O12="0",'Table 3E'!O12="0",O31="0",'Table 3B'!O31="0",'Table 3C'!O31="0",'Table 3D'!O31="0",'Table 3E'!O31="0",O48="0",'Table 3B'!O48="0",'Table 3C'!O48="0",'Table 3D'!O48="0",'Table 3E'!O48="0"),0,IF(AND(O12="L",'Table 3B'!O12="L",'Table 3C'!O12="L",'Table 3D'!O12="L",'Table 3E'!O12="L",O31="L",'Table 3B'!O31="L",'Table 3C'!O31="L",'Table 3D'!O31="L",'Table 3E'!O31="L",O48="L",'Table 3B'!O48="L",'Table 3C'!O48="L",'Table 3D'!O48="L",'Table 3E'!O48="L"),"NC",(O12-SUM('Table 3B'!O12,'Table 3C'!O12,'Table 3D'!O12,'Table 3E'!O12))+(O31-SUM('Table 3B'!O31,'Table 3C'!O31,'Table 3D'!O31,'Table 3E'!O31))-(O48-SUM('Table 3B'!O48,'Table 3C'!O48,'Table 3D'!O48,'Table 3E'!O48))))</f>
        <v>-1.7462298274040222E-10</v>
      </c>
      <c r="P74" s="480">
        <f>IF(AND(P12="0",'Table 3B'!P12="0",'Table 3C'!P12="0",'Table 3D'!P12="0",'Table 3E'!P12="0",P31="0",'Table 3B'!P31="0",'Table 3C'!P31="0",'Table 3D'!P31="0",'Table 3E'!P31="0",P48="0",'Table 3B'!P48="0",'Table 3C'!P48="0",'Table 3D'!P48="0",'Table 3E'!P48="0"),0,IF(AND(P12="L",'Table 3B'!P12="L",'Table 3C'!P12="L",'Table 3D'!P12="L",'Table 3E'!P12="L",P31="L",'Table 3B'!P31="L",'Table 3C'!P31="L",'Table 3D'!P31="L",'Table 3E'!P31="L",P48="L",'Table 3B'!P48="L",'Table 3C'!P48="L",'Table 3D'!P48="L",'Table 3E'!P48="L"),"NC",(P12-SUM('Table 3B'!P12,'Table 3C'!P12,'Table 3D'!P12,'Table 3E'!P12))+(P31-SUM('Table 3B'!P31,'Table 3C'!P31,'Table 3D'!P31,'Table 3E'!P31))-(P48-SUM('Table 3B'!P48,'Table 3C'!P48,'Table 3D'!P48,'Table 3E'!P48))))</f>
        <v>2.9103830456733704E-11</v>
      </c>
      <c r="Q74" s="480">
        <f>IF(AND(Q12="0",'Table 3B'!Q12="0",'Table 3C'!Q12="0",'Table 3D'!Q12="0",'Table 3E'!Q12="0",Q31="0",'Table 3B'!Q31="0",'Table 3C'!Q31="0",'Table 3D'!Q31="0",'Table 3E'!Q31="0",Q48="0",'Table 3B'!Q48="0",'Table 3C'!Q48="0",'Table 3D'!Q48="0",'Table 3E'!Q48="0"),0,IF(AND(Q12="L",'Table 3B'!Q12="L",'Table 3C'!Q12="L",'Table 3D'!Q12="L",'Table 3E'!Q12="L",Q31="L",'Table 3B'!Q31="L",'Table 3C'!Q31="L",'Table 3D'!Q31="L",'Table 3E'!Q31="L",Q48="L",'Table 3B'!Q48="L",'Table 3C'!Q48="L",'Table 3D'!Q48="L",'Table 3E'!Q48="L"),"NC",(Q12-SUM('Table 3B'!Q12,'Table 3C'!Q12,'Table 3D'!Q12,'Table 3E'!Q12))+(Q31-SUM('Table 3B'!Q31,'Table 3C'!Q31,'Table 3D'!Q31,'Table 3E'!Q31))-(Q48-SUM('Table 3B'!Q48,'Table 3C'!Q48,'Table 3D'!Q48,'Table 3E'!Q48))))</f>
        <v>-5.8207660913467407E-11</v>
      </c>
      <c r="R74" s="480">
        <f>IF(AND(R12="0",'Table 3B'!R12="0",'Table 3C'!R12="0",'Table 3D'!R12="0",'Table 3E'!R12="0",R31="0",'Table 3B'!R31="0",'Table 3C'!R31="0",'Table 3D'!R31="0",'Table 3E'!R31="0",R48="0",'Table 3B'!R48="0",'Table 3C'!R48="0",'Table 3D'!R48="0",'Table 3E'!R48="0"),0,IF(AND(R12="L",'Table 3B'!R12="L",'Table 3C'!R12="L",'Table 3D'!R12="L",'Table 3E'!R12="L",R31="L",'Table 3B'!R31="L",'Table 3C'!R31="L",'Table 3D'!R31="L",'Table 3E'!R31="L",R48="L",'Table 3B'!R48="L",'Table 3C'!R48="L",'Table 3D'!R48="L",'Table 3E'!R48="L"),"NC",(R12-SUM('Table 3B'!R12,'Table 3C'!R12,'Table 3D'!R12,'Table 3E'!R12))+(R31-SUM('Table 3B'!R31,'Table 3C'!R31,'Table 3D'!R31,'Table 3E'!R31))-(R48-SUM('Table 3B'!R48,'Table 3C'!R48,'Table 3D'!R48,'Table 3E'!R48))))</f>
        <v>-8.7311491370201111E-11</v>
      </c>
      <c r="S74" s="480">
        <f>IF(AND(S12="0",'Table 3B'!S12="0",'Table 3C'!S12="0",'Table 3D'!S12="0",'Table 3E'!S12="0",S31="0",'Table 3B'!S31="0",'Table 3C'!S31="0",'Table 3D'!S31="0",'Table 3E'!S31="0",S48="0",'Table 3B'!S48="0",'Table 3C'!S48="0",'Table 3D'!S48="0",'Table 3E'!S48="0"),0,IF(AND(S12="L",'Table 3B'!S12="L",'Table 3C'!S12="L",'Table 3D'!S12="L",'Table 3E'!S12="L",S31="L",'Table 3B'!S31="L",'Table 3C'!S31="L",'Table 3D'!S31="L",'Table 3E'!S31="L",S48="L",'Table 3B'!S48="L",'Table 3C'!S48="L",'Table 3D'!S48="L",'Table 3E'!S48="L"),"NC",(S12-SUM('Table 3B'!S12,'Table 3C'!S12,'Table 3D'!S12,'Table 3E'!S12))+(S31-SUM('Table 3B'!S31,'Table 3C'!S31,'Table 3D'!S31,'Table 3E'!S31))-(S48-SUM('Table 3B'!S48,'Table 3C'!S48,'Table 3D'!S48,'Table 3E'!S48))))</f>
        <v>0</v>
      </c>
      <c r="T74" s="480">
        <f>IF(AND(T12="0",'Table 3B'!T12="0",'Table 3C'!T12="0",'Table 3D'!T12="0",'Table 3E'!T12="0",T31="0",'Table 3B'!T31="0",'Table 3C'!T31="0",'Table 3D'!T31="0",'Table 3E'!T31="0",T48="0",'Table 3B'!T48="0",'Table 3C'!T48="0",'Table 3D'!T48="0",'Table 3E'!T48="0"),0,IF(AND(T12="L",'Table 3B'!T12="L",'Table 3C'!T12="L",'Table 3D'!T12="L",'Table 3E'!T12="L",T31="L",'Table 3B'!T31="L",'Table 3C'!T31="L",'Table 3D'!T31="L",'Table 3E'!T31="L",T48="L",'Table 3B'!T48="L",'Table 3C'!T48="L",'Table 3D'!T48="L",'Table 3E'!T48="L"),"NC",(T12-SUM('Table 3B'!T12,'Table 3C'!T12,'Table 3D'!T12,'Table 3E'!T12))+(T31-SUM('Table 3B'!T31,'Table 3C'!T31,'Table 3D'!T31,'Table 3E'!T31))-(T48-SUM('Table 3B'!T48,'Table 3C'!T48,'Table 3D'!T48,'Table 3E'!T48))))</f>
        <v>-5.8207660913467407E-10</v>
      </c>
      <c r="U74" s="480">
        <f>IF(AND(U12="0",'Table 3B'!U12="0",'Table 3C'!U12="0",'Table 3D'!U12="0",'Table 3E'!U12="0",U31="0",'Table 3B'!U31="0",'Table 3C'!U31="0",'Table 3D'!U31="0",'Table 3E'!U31="0",U48="0",'Table 3B'!U48="0",'Table 3C'!U48="0",'Table 3D'!U48="0",'Table 3E'!U48="0"),0,IF(AND(U12="L",'Table 3B'!U12="L",'Table 3C'!U12="L",'Table 3D'!U12="L",'Table 3E'!U12="L",U31="L",'Table 3B'!U31="L",'Table 3C'!U31="L",'Table 3D'!U31="L",'Table 3E'!U31="L",U48="L",'Table 3B'!U48="L",'Table 3C'!U48="L",'Table 3D'!U48="L",'Table 3E'!U48="L"),"NC",(U12-SUM('Table 3B'!U12,'Table 3C'!U12,'Table 3D'!U12,'Table 3E'!U12))+(U31-SUM('Table 3B'!U31,'Table 3C'!U31,'Table 3D'!U31,'Table 3E'!U31))-(U48-SUM('Table 3B'!U48,'Table 3C'!U48,'Table 3D'!U48,'Table 3E'!U48))))</f>
        <v>1.7462298274040222E-10</v>
      </c>
      <c r="V74" s="480">
        <f>IF(AND(V12="0",'Table 3B'!V12="0",'Table 3C'!V12="0",'Table 3D'!V12="0",'Table 3E'!V12="0",V31="0",'Table 3B'!V31="0",'Table 3C'!V31="0",'Table 3D'!V31="0",'Table 3E'!V31="0",V48="0",'Table 3B'!V48="0",'Table 3C'!V48="0",'Table 3D'!V48="0",'Table 3E'!V48="0"),0,IF(AND(V12="L",'Table 3B'!V12="L",'Table 3C'!V12="L",'Table 3D'!V12="L",'Table 3E'!V12="L",V31="L",'Table 3B'!V31="L",'Table 3C'!V31="L",'Table 3D'!V31="L",'Table 3E'!V31="L",V48="L",'Table 3B'!V48="L",'Table 3C'!V48="L",'Table 3D'!V48="L",'Table 3E'!V48="L"),"NC",(V12-SUM('Table 3B'!V12,'Table 3C'!V12,'Table 3D'!V12,'Table 3E'!V12))+(V31-SUM('Table 3B'!V31,'Table 3C'!V31,'Table 3D'!V31,'Table 3E'!V31))-(V48-SUM('Table 3B'!V48,'Table 3C'!V48,'Table 3D'!V48,'Table 3E'!V48))))</f>
        <v>8.7311491370201111E-11</v>
      </c>
      <c r="W74" s="480">
        <f>IF(AND(W12="0",'Table 3B'!W12="0",'Table 3C'!W12="0",'Table 3D'!W12="0",'Table 3E'!W12="0",W31="0",'Table 3B'!W31="0",'Table 3C'!W31="0",'Table 3D'!W31="0",'Table 3E'!W31="0",W48="0",'Table 3B'!W48="0",'Table 3C'!W48="0",'Table 3D'!W48="0",'Table 3E'!W48="0"),0,IF(AND(W12="L",'Table 3B'!W12="L",'Table 3C'!W12="L",'Table 3D'!W12="L",'Table 3E'!W12="L",W31="L",'Table 3B'!W31="L",'Table 3C'!W31="L",'Table 3D'!W31="L",'Table 3E'!W31="L",W48="L",'Table 3B'!W48="L",'Table 3C'!W48="L",'Table 3D'!W48="L",'Table 3E'!W48="L"),"NC",(W12-SUM('Table 3B'!W12,'Table 3C'!W12,'Table 3D'!W12,'Table 3E'!W12))+(W31-SUM('Table 3B'!W31,'Table 3C'!W31,'Table 3D'!W31,'Table 3E'!W31))-(W48-SUM('Table 3B'!W48,'Table 3C'!W48,'Table 3D'!W48,'Table 3E'!W48))))</f>
        <v>0</v>
      </c>
      <c r="X74" s="480">
        <f>IF(AND(X12="0",'Table 3B'!X12="0",'Table 3C'!X12="0",'Table 3D'!X12="0",'Table 3E'!X12="0",X31="0",'Table 3B'!X31="0",'Table 3C'!X31="0",'Table 3D'!X31="0",'Table 3E'!X31="0",X48="0",'Table 3B'!X48="0",'Table 3C'!X48="0",'Table 3D'!X48="0",'Table 3E'!X48="0"),0,IF(AND(X12="L",'Table 3B'!X12="L",'Table 3C'!X12="L",'Table 3D'!X12="L",'Table 3E'!X12="L",X31="L",'Table 3B'!X31="L",'Table 3C'!X31="L",'Table 3D'!X31="L",'Table 3E'!X31="L",X48="L",'Table 3B'!X48="L",'Table 3C'!X48="L",'Table 3D'!X48="L",'Table 3E'!X48="L"),"NC",(X12-SUM('Table 3B'!X12,'Table 3C'!X12,'Table 3D'!X12,'Table 3E'!X12))+(X31-SUM('Table 3B'!X31,'Table 3C'!X31,'Table 3D'!X31,'Table 3E'!X31))-(X48-SUM('Table 3B'!X48,'Table 3C'!X48,'Table 3D'!X48,'Table 3E'!X48))))</f>
        <v>5.8207660913467407E-11</v>
      </c>
      <c r="Y74" s="480">
        <f>IF(AND(Y12="0",'Table 3B'!Y12="0",'Table 3C'!Y12="0",'Table 3D'!Y12="0",'Table 3E'!Y12="0",Y31="0",'Table 3B'!Y31="0",'Table 3C'!Y31="0",'Table 3D'!Y31="0",'Table 3E'!Y31="0",Y48="0",'Table 3B'!Y48="0",'Table 3C'!Y48="0",'Table 3D'!Y48="0",'Table 3E'!Y48="0"),0,IF(AND(Y12="L",'Table 3B'!Y12="L",'Table 3C'!Y12="L",'Table 3D'!Y12="L",'Table 3E'!Y12="L",Y31="L",'Table 3B'!Y31="L",'Table 3C'!Y31="L",'Table 3D'!Y31="L",'Table 3E'!Y31="L",Y48="L",'Table 3B'!Y48="L",'Table 3C'!Y48="L",'Table 3D'!Y48="L",'Table 3E'!Y48="L"),"NC",(Y12-SUM('Table 3B'!Y12,'Table 3C'!Y12,'Table 3D'!Y12,'Table 3E'!Y12))+(Y31-SUM('Table 3B'!Y31,'Table 3C'!Y31,'Table 3D'!Y31,'Table 3E'!Y31))-(Y48-SUM('Table 3B'!Y48,'Table 3C'!Y48,'Table 3D'!Y48,'Table 3E'!Y48))))</f>
        <v>0</v>
      </c>
      <c r="Z74" s="480">
        <f>IF(AND(Z12="0",'Table 3B'!Z12="0",'Table 3C'!Z12="0",'Table 3D'!Z12="0",'Table 3E'!Z12="0",Z31="0",'Table 3B'!Z31="0",'Table 3C'!Z31="0",'Table 3D'!Z31="0",'Table 3E'!Z31="0",Z48="0",'Table 3B'!Z48="0",'Table 3C'!Z48="0",'Table 3D'!Z48="0",'Table 3E'!Z48="0"),0,IF(AND(Z12="L",'Table 3B'!Z12="L",'Table 3C'!Z12="L",'Table 3D'!Z12="L",'Table 3E'!Z12="L",Z31="L",'Table 3B'!Z31="L",'Table 3C'!Z31="L",'Table 3D'!Z31="L",'Table 3E'!Z31="L",Z48="L",'Table 3B'!Z48="L",'Table 3C'!Z48="L",'Table 3D'!Z48="L",'Table 3E'!Z48="L"),"NC",(Z12-SUM('Table 3B'!Z12,'Table 3C'!Z12,'Table 3D'!Z12,'Table 3E'!Z12))+(Z31-SUM('Table 3B'!Z31,'Table 3C'!Z31,'Table 3D'!Z31,'Table 3E'!Z31))-(Z48-SUM('Table 3B'!Z48,'Table 3C'!Z48,'Table 3D'!Z48,'Table 3E'!Z48))))</f>
        <v>2.3283064365386963E-10</v>
      </c>
      <c r="AA74" s="480">
        <f>IF(AND(AA12="0",'Table 3B'!AA12="0",'Table 3C'!AA12="0",'Table 3D'!AA12="0",'Table 3E'!AA12="0",AA31="0",'Table 3B'!AA31="0",'Table 3C'!AA31="0",'Table 3D'!AA31="0",'Table 3E'!AA31="0",AA48="0",'Table 3B'!AA48="0",'Table 3C'!AA48="0",'Table 3D'!AA48="0",'Table 3E'!AA48="0"),0,IF(AND(AA12="L",'Table 3B'!AA12="L",'Table 3C'!AA12="L",'Table 3D'!AA12="L",'Table 3E'!AA12="L",AA31="L",'Table 3B'!AA31="L",'Table 3C'!AA31="L",'Table 3D'!AA31="L",'Table 3E'!AA31="L",AA48="L",'Table 3B'!AA48="L",'Table 3C'!AA48="L",'Table 3D'!AA48="L",'Table 3E'!AA48="L"),"NC",(AA12-SUM('Table 3B'!AA12,'Table 3C'!AA12,'Table 3D'!AA12,'Table 3E'!AA12))+(AA31-SUM('Table 3B'!AA31,'Table 3C'!AA31,'Table 3D'!AA31,'Table 3E'!AA31))-(AA48-SUM('Table 3B'!AA48,'Table 3C'!AA48,'Table 3D'!AA48,'Table 3E'!AA48))))</f>
        <v>2.3283064365386963E-10</v>
      </c>
      <c r="AB74" s="480">
        <f>IF(AND(AB12="0",'Table 3B'!AB12="0",'Table 3C'!AB12="0",'Table 3D'!AB12="0",'Table 3E'!AB12="0",AB31="0",'Table 3B'!AB31="0",'Table 3C'!AB31="0",'Table 3D'!AB31="0",'Table 3E'!AB31="0",AB48="0",'Table 3B'!AB48="0",'Table 3C'!AB48="0",'Table 3D'!AB48="0",'Table 3E'!AB48="0"),0,IF(AND(AB12="L",'Table 3B'!AB12="L",'Table 3C'!AB12="L",'Table 3D'!AB12="L",'Table 3E'!AB12="L",AB31="L",'Table 3B'!AB31="L",'Table 3C'!AB31="L",'Table 3D'!AB31="L",'Table 3E'!AB31="L",AB48="L",'Table 3B'!AB48="L",'Table 3C'!AB48="L",'Table 3D'!AB48="L",'Table 3E'!AB48="L"),"NC",(AB12-SUM('Table 3B'!AB12,'Table 3C'!AB12,'Table 3D'!AB12,'Table 3E'!AB12))+(AB31-SUM('Table 3B'!AB31,'Table 3C'!AB31,'Table 3D'!AB31,'Table 3E'!AB31))-(AB48-SUM('Table 3B'!AB48,'Table 3C'!AB48,'Table 3D'!AB48,'Table 3E'!AB48))))</f>
        <v>-2.9103830456733704E-11</v>
      </c>
      <c r="AC74" s="480">
        <f>IF(AND(AC12="0",'Table 3B'!AC12="0",'Table 3C'!AC12="0",'Table 3D'!AC12="0",'Table 3E'!AC12="0",AC31="0",'Table 3B'!AC31="0",'Table 3C'!AC31="0",'Table 3D'!AC31="0",'Table 3E'!AC31="0",AC48="0",'Table 3B'!AC48="0",'Table 3C'!AC48="0",'Table 3D'!AC48="0",'Table 3E'!AC48="0"),0,IF(AND(AC12="L",'Table 3B'!AC12="L",'Table 3C'!AC12="L",'Table 3D'!AC12="L",'Table 3E'!AC12="L",AC31="L",'Table 3B'!AC31="L",'Table 3C'!AC31="L",'Table 3D'!AC31="L",'Table 3E'!AC31="L",AC48="L",'Table 3B'!AC48="L",'Table 3C'!AC48="L",'Table 3D'!AC48="L",'Table 3E'!AC48="L"),"NC",(AC12-SUM('Table 3B'!AC12,'Table 3C'!AC12,'Table 3D'!AC12,'Table 3E'!AC12))+(AC31-SUM('Table 3B'!AC31,'Table 3C'!AC31,'Table 3D'!AC31,'Table 3E'!AC31))-(AC48-SUM('Table 3B'!AC48,'Table 3C'!AC48,'Table 3D'!AC48,'Table 3E'!AC48))))</f>
        <v>1.1641532182693481E-10</v>
      </c>
      <c r="AD74" s="480">
        <f>IF(AND(AD12="0",'Table 3B'!AD12="0",'Table 3C'!AD12="0",'Table 3D'!AD12="0",'Table 3E'!AD12="0",AD31="0",'Table 3B'!AD31="0",'Table 3C'!AD31="0",'Table 3D'!AD31="0",'Table 3E'!AD31="0",AD48="0",'Table 3B'!AD48="0",'Table 3C'!AD48="0",'Table 3D'!AD48="0",'Table 3E'!AD48="0"),0,IF(AND(AD12="L",'Table 3B'!AD12="L",'Table 3C'!AD12="L",'Table 3D'!AD12="L",'Table 3E'!AD12="L",AD31="L",'Table 3B'!AD31="L",'Table 3C'!AD31="L",'Table 3D'!AD31="L",'Table 3E'!AD31="L",AD48="L",'Table 3B'!AD48="L",'Table 3C'!AD48="L",'Table 3D'!AD48="L",'Table 3E'!AD48="L"),"NC",(AD12-SUM('Table 3B'!AD12,'Table 3C'!AD12,'Table 3D'!AD12,'Table 3E'!AD12))+(AD31-SUM('Table 3B'!AD31,'Table 3C'!AD31,'Table 3D'!AD31,'Table 3E'!AD31))-(AD48-SUM('Table 3B'!AD48,'Table 3C'!AD48,'Table 3D'!AD48,'Table 3E'!AD48))))</f>
        <v>0</v>
      </c>
      <c r="AE74" s="480">
        <f>IF(AND(AE12="0",'Table 3B'!AE12="0",'Table 3C'!AE12="0",'Table 3D'!AE12="0",'Table 3E'!AE12="0",AE31="0",'Table 3B'!AE31="0",'Table 3C'!AE31="0",'Table 3D'!AE31="0",'Table 3E'!AE31="0",AE48="0",'Table 3B'!AE48="0",'Table 3C'!AE48="0",'Table 3D'!AE48="0",'Table 3E'!AE48="0"),0,IF(AND(AE12="L",'Table 3B'!AE12="L",'Table 3C'!AE12="L",'Table 3D'!AE12="L",'Table 3E'!AE12="L",AE31="L",'Table 3B'!AE31="L",'Table 3C'!AE31="L",'Table 3D'!AE31="L",'Table 3E'!AE31="L",AE48="L",'Table 3B'!AE48="L",'Table 3C'!AE48="L",'Table 3D'!AE48="L",'Table 3E'!AE48="L"),"NC",(AE12-SUM('Table 3B'!AE12,'Table 3C'!AE12,'Table 3D'!AE12,'Table 3E'!AE12))+(AE31-SUM('Table 3B'!AE31,'Table 3C'!AE31,'Table 3D'!AE31,'Table 3E'!AE31))-(AE48-SUM('Table 3B'!AE48,'Table 3C'!AE48,'Table 3D'!AE48,'Table 3E'!AE48))))</f>
        <v>0</v>
      </c>
      <c r="AF74" s="480">
        <f>IF(AND(AF12="0",'Table 3B'!AF12="0",'Table 3C'!AF12="0",'Table 3D'!AF12="0",'Table 3E'!AF12="0",AF31="0",'Table 3B'!AF31="0",'Table 3C'!AF31="0",'Table 3D'!AF31="0",'Table 3E'!AF31="0",AF48="0",'Table 3B'!AF48="0",'Table 3C'!AF48="0",'Table 3D'!AF48="0",'Table 3E'!AF48="0"),0,IF(AND(AF12="L",'Table 3B'!AF12="L",'Table 3C'!AF12="L",'Table 3D'!AF12="L",'Table 3E'!AF12="L",AF31="L",'Table 3B'!AF31="L",'Table 3C'!AF31="L",'Table 3D'!AF31="L",'Table 3E'!AF31="L",AF48="L",'Table 3B'!AF48="L",'Table 3C'!AF48="L",'Table 3D'!AF48="L",'Table 3E'!AF48="L"),"NC",(AF12-SUM('Table 3B'!AF12,'Table 3C'!AF12,'Table 3D'!AF12,'Table 3E'!AF12))+(AF31-SUM('Table 3B'!AF31,'Table 3C'!AF31,'Table 3D'!AF31,'Table 3E'!AF31))-(AF48-SUM('Table 3B'!AF48,'Table 3C'!AF48,'Table 3D'!AF48,'Table 3E'!AF48))))</f>
        <v>0</v>
      </c>
      <c r="AG74" s="480">
        <f>IF(AND(AG12="0",'Table 3B'!AG12="0",'Table 3C'!AG12="0",'Table 3D'!AG12="0",'Table 3E'!AG12="0",AG31="0",'Table 3B'!AG31="0",'Table 3C'!AG31="0",'Table 3D'!AG31="0",'Table 3E'!AG31="0",AG48="0",'Table 3B'!AG48="0",'Table 3C'!AG48="0",'Table 3D'!AG48="0",'Table 3E'!AG48="0"),0,IF(AND(AG12="L",'Table 3B'!AG12="L",'Table 3C'!AG12="L",'Table 3D'!AG12="L",'Table 3E'!AG12="L",AG31="L",'Table 3B'!AG31="L",'Table 3C'!AG31="L",'Table 3D'!AG31="L",'Table 3E'!AG31="L",AG48="L",'Table 3B'!AG48="L",'Table 3C'!AG48="L",'Table 3D'!AG48="L",'Table 3E'!AG48="L"),"NC",(AG12-SUM('Table 3B'!AG12,'Table 3C'!AG12,'Table 3D'!AG12,'Table 3E'!AG12))+(AG31-SUM('Table 3B'!AG31,'Table 3C'!AG31,'Table 3D'!AG31,'Table 3E'!AG31))-(AG48-SUM('Table 3B'!AG48,'Table 3C'!AG48,'Table 3D'!AG48,'Table 3E'!AG48))))</f>
        <v>0</v>
      </c>
      <c r="AH74" s="480">
        <f>IF(AND(AH12="0",'Table 3B'!AH12="0",'Table 3C'!AH12="0",'Table 3D'!AH12="0",'Table 3E'!AH12="0",AH31="0",'Table 3B'!AH31="0",'Table 3C'!AH31="0",'Table 3D'!AH31="0",'Table 3E'!AH31="0",AH48="0",'Table 3B'!AH48="0",'Table 3C'!AH48="0",'Table 3D'!AH48="0",'Table 3E'!AH48="0"),0,IF(AND(AH12="L",'Table 3B'!AH12="L",'Table 3C'!AH12="L",'Table 3D'!AH12="L",'Table 3E'!AH12="L",AH31="L",'Table 3B'!AH31="L",'Table 3C'!AH31="L",'Table 3D'!AH31="L",'Table 3E'!AH31="L",AH48="L",'Table 3B'!AH48="L",'Table 3C'!AH48="L",'Table 3D'!AH48="L",'Table 3E'!AH48="L"),"NC",(AH12-SUM('Table 3B'!AH12,'Table 3C'!AH12,'Table 3D'!AH12,'Table 3E'!AH12))+(AH31-SUM('Table 3B'!AH31,'Table 3C'!AH31,'Table 3D'!AH31,'Table 3E'!AH31))-(AH48-SUM('Table 3B'!AH48,'Table 3C'!AH48,'Table 3D'!AH48,'Table 3E'!AH48))))</f>
        <v>0</v>
      </c>
      <c r="AI74" s="480">
        <f>IF(AND(AI12="0",'Table 3B'!AI12="0",'Table 3C'!AI12="0",'Table 3D'!AI12="0",'Table 3E'!AI12="0",AI31="0",'Table 3B'!AI31="0",'Table 3C'!AI31="0",'Table 3D'!AI31="0",'Table 3E'!AI31="0",AI48="0",'Table 3B'!AI48="0",'Table 3C'!AI48="0",'Table 3D'!AI48="0",'Table 3E'!AI48="0"),0,IF(AND(AI12="L",'Table 3B'!AI12="L",'Table 3C'!AI12="L",'Table 3D'!AI12="L",'Table 3E'!AI12="L",AI31="L",'Table 3B'!AI31="L",'Table 3C'!AI31="L",'Table 3D'!AI31="L",'Table 3E'!AI31="L",AI48="L",'Table 3B'!AI48="L",'Table 3C'!AI48="L",'Table 3D'!AI48="L",'Table 3E'!AI48="L"),"NC",(AI12-SUM('Table 3B'!AI12,'Table 3C'!AI12,'Table 3D'!AI12,'Table 3E'!AI12))+(AI31-SUM('Table 3B'!AI31,'Table 3C'!AI31,'Table 3D'!AI31,'Table 3E'!AI31))-(AI48-SUM('Table 3B'!AI48,'Table 3C'!AI48,'Table 3D'!AI48,'Table 3E'!AI48))))</f>
        <v>0</v>
      </c>
      <c r="AP74"/>
      <c r="BL74" s="477"/>
    </row>
    <row r="75" spans="1:64" ht="23.25">
      <c r="C75" s="476" t="s">
        <v>553</v>
      </c>
      <c r="D75" s="338">
        <f>IF(AND(D10="0",D45="0",'Table 3B'!D10="0",'Table 3B'!D45="0",'Table 3C'!D10="0",'Table 3C'!D45="0",'Table 3D'!D10="0",'Table 3D'!D45="0",'Table 3E'!D10="0",'Table 3E'!D45="0"),0,IF(AND(D10="L",D45="L",'Table 3B'!D10="L",'Table 3B'!D45="L",'Table 3C'!D10="L",'Table 3C'!D45="L",'Table 3D'!D10="L",'Table 3D'!D45="L",'Table 3E'!D10="L",'Table 3E'!D45="L"),"NC",IF(D10="M",0,D10)+IF(D45="M",0,D45)-(IF('Table 3B'!D10="M",0,'Table 3B'!D10)+IF('Table 3B'!D45="M",0,'Table 3B'!D45))-(IF('Table 3C'!D10="M",0,'Table 3C'!D10)+IF('Table 3C'!D45="M",0,'Table 3C'!D45))-(IF('Table 3D'!D10="M",0,'Table 3D'!D10)+IF('Table 3D'!D45="M",0,'Table 3D'!D45))-(IF('Table 3E'!D10="M",0,'Table 3E'!D10)+IF('Table 3E'!D45="M",0,'Table 3E'!D45))))</f>
        <v>0</v>
      </c>
      <c r="E75" s="338">
        <f>IF(AND(E10="0",E45="0",'Table 3B'!E10="0",'Table 3B'!E45="0",'Table 3C'!E10="0",'Table 3C'!E45="0",'Table 3D'!E10="0",'Table 3D'!E45="0",'Table 3E'!E10="0",'Table 3E'!E45="0"),0,IF(AND(E10="L",E45="L",'Table 3B'!E10="L",'Table 3B'!E45="L",'Table 3C'!E10="L",'Table 3C'!E45="L",'Table 3D'!E10="L",'Table 3D'!E45="L",'Table 3E'!E10="L",'Table 3E'!E45="L"),"NC",IF(E10="M",0,E10)+IF(E45="M",0,E45)-(IF('Table 3B'!E10="M",0,'Table 3B'!E10)+IF('Table 3B'!E45="M",0,'Table 3B'!E45))-(IF('Table 3C'!E10="M",0,'Table 3C'!E10)+IF('Table 3C'!E45="M",0,'Table 3C'!E45))-(IF('Table 3D'!E10="M",0,'Table 3D'!E10)+IF('Table 3D'!E45="M",0,'Table 3D'!E45))-(IF('Table 3E'!E10="M",0,'Table 3E'!E10)+IF('Table 3E'!E45="M",0,'Table 3E'!E45))))</f>
        <v>0</v>
      </c>
      <c r="F75" s="338">
        <f>IF(AND(F10="0",F45="0",'Table 3B'!F10="0",'Table 3B'!F45="0",'Table 3C'!F10="0",'Table 3C'!F45="0",'Table 3D'!F10="0",'Table 3D'!F45="0",'Table 3E'!F10="0",'Table 3E'!F45="0"),0,IF(AND(F10="L",F45="L",'Table 3B'!F10="L",'Table 3B'!F45="L",'Table 3C'!F10="L",'Table 3C'!F45="L",'Table 3D'!F10="L",'Table 3D'!F45="L",'Table 3E'!F10="L",'Table 3E'!F45="L"),"NC",IF(F10="M",0,F10)+IF(F45="M",0,F45)-(IF('Table 3B'!F10="M",0,'Table 3B'!F10)+IF('Table 3B'!F45="M",0,'Table 3B'!F45))-(IF('Table 3C'!F10="M",0,'Table 3C'!F10)+IF('Table 3C'!F45="M",0,'Table 3C'!F45))-(IF('Table 3D'!F10="M",0,'Table 3D'!F10)+IF('Table 3D'!F45="M",0,'Table 3D'!F45))-(IF('Table 3E'!F10="M",0,'Table 3E'!F10)+IF('Table 3E'!F45="M",0,'Table 3E'!F45))))</f>
        <v>0</v>
      </c>
      <c r="G75" s="338">
        <f>IF(AND(G10="0",G45="0",'Table 3B'!G10="0",'Table 3B'!G45="0",'Table 3C'!G10="0",'Table 3C'!G45="0",'Table 3D'!G10="0",'Table 3D'!G45="0",'Table 3E'!G10="0",'Table 3E'!G45="0"),0,IF(AND(G10="L",G45="L",'Table 3B'!G10="L",'Table 3B'!G45="L",'Table 3C'!G10="L",'Table 3C'!G45="L",'Table 3D'!G10="L",'Table 3D'!G45="L",'Table 3E'!G10="L",'Table 3E'!G45="L"),"NC",IF(G10="M",0,G10)+IF(G45="M",0,G45)-(IF('Table 3B'!G10="M",0,'Table 3B'!G10)+IF('Table 3B'!G45="M",0,'Table 3B'!G45))-(IF('Table 3C'!G10="M",0,'Table 3C'!G10)+IF('Table 3C'!G45="M",0,'Table 3C'!G45))-(IF('Table 3D'!G10="M",0,'Table 3D'!G10)+IF('Table 3D'!G45="M",0,'Table 3D'!G45))-(IF('Table 3E'!G10="M",0,'Table 3E'!G10)+IF('Table 3E'!G45="M",0,'Table 3E'!G45))))</f>
        <v>-1.1641532182693481E-10</v>
      </c>
      <c r="H75" s="338">
        <f>IF(AND(H10="0",H45="0",'Table 3B'!H10="0",'Table 3B'!H45="0",'Table 3C'!H10="0",'Table 3C'!H45="0",'Table 3D'!H10="0",'Table 3D'!H45="0",'Table 3E'!H10="0",'Table 3E'!H45="0"),0,IF(AND(H10="L",H45="L",'Table 3B'!H10="L",'Table 3B'!H45="L",'Table 3C'!H10="L",'Table 3C'!H45="L",'Table 3D'!H10="L",'Table 3D'!H45="L",'Table 3E'!H10="L",'Table 3E'!H45="L"),"NC",IF(H10="M",0,H10)+IF(H45="M",0,H45)-(IF('Table 3B'!H10="M",0,'Table 3B'!H10)+IF('Table 3B'!H45="M",0,'Table 3B'!H45))-(IF('Table 3C'!H10="M",0,'Table 3C'!H10)+IF('Table 3C'!H45="M",0,'Table 3C'!H45))-(IF('Table 3D'!H10="M",0,'Table 3D'!H10)+IF('Table 3D'!H45="M",0,'Table 3D'!H45))-(IF('Table 3E'!H10="M",0,'Table 3E'!H10)+IF('Table 3E'!H45="M",0,'Table 3E'!H45))))</f>
        <v>-7.2759576141834259E-12</v>
      </c>
      <c r="I75" s="338">
        <f>IF(AND(I10="0",I45="0",'Table 3B'!I10="0",'Table 3B'!I45="0",'Table 3C'!I10="0",'Table 3C'!I45="0",'Table 3D'!I10="0",'Table 3D'!I45="0",'Table 3E'!I10="0",'Table 3E'!I45="0"),0,IF(AND(I10="L",I45="L",'Table 3B'!I10="L",'Table 3B'!I45="L",'Table 3C'!I10="L",'Table 3C'!I45="L",'Table 3D'!I10="L",'Table 3D'!I45="L",'Table 3E'!I10="L",'Table 3E'!I45="L"),"NC",IF(I10="M",0,I10)+IF(I45="M",0,I45)-(IF('Table 3B'!I10="M",0,'Table 3B'!I10)+IF('Table 3B'!I45="M",0,'Table 3B'!I45))-(IF('Table 3C'!I10="M",0,'Table 3C'!I10)+IF('Table 3C'!I45="M",0,'Table 3C'!I45))-(IF('Table 3D'!I10="M",0,'Table 3D'!I10)+IF('Table 3D'!I45="M",0,'Table 3D'!I45))-(IF('Table 3E'!I10="M",0,'Table 3E'!I10)+IF('Table 3E'!I45="M",0,'Table 3E'!I45))))</f>
        <v>6.184563972055912E-11</v>
      </c>
      <c r="J75" s="338">
        <f>IF(AND(J10="0",J45="0",'Table 3B'!J10="0",'Table 3B'!J45="0",'Table 3C'!J10="0",'Table 3C'!J45="0",'Table 3D'!J10="0",'Table 3D'!J45="0",'Table 3E'!J10="0",'Table 3E'!J45="0"),0,IF(AND(J10="L",J45="L",'Table 3B'!J10="L",'Table 3B'!J45="L",'Table 3C'!J10="L",'Table 3C'!J45="L",'Table 3D'!J10="L",'Table 3D'!J45="L",'Table 3E'!J10="L",'Table 3E'!J45="L"),"NC",IF(J10="M",0,J10)+IF(J45="M",0,J45)-(IF('Table 3B'!J10="M",0,'Table 3B'!J10)+IF('Table 3B'!J45="M",0,'Table 3B'!J45))-(IF('Table 3C'!J10="M",0,'Table 3C'!J10)+IF('Table 3C'!J45="M",0,'Table 3C'!J45))-(IF('Table 3D'!J10="M",0,'Table 3D'!J10)+IF('Table 3D'!J45="M",0,'Table 3D'!J45))-(IF('Table 3E'!J10="M",0,'Table 3E'!J10)+IF('Table 3E'!J45="M",0,'Table 3E'!J45))))</f>
        <v>7.2759576141834259E-12</v>
      </c>
      <c r="K75" s="338">
        <f>IF(AND(K10="0",K45="0",'Table 3B'!K10="0",'Table 3B'!K45="0",'Table 3C'!K10="0",'Table 3C'!K45="0",'Table 3D'!K10="0",'Table 3D'!K45="0",'Table 3E'!K10="0",'Table 3E'!K45="0"),0,IF(AND(K10="L",K45="L",'Table 3B'!K10="L",'Table 3B'!K45="L",'Table 3C'!K10="L",'Table 3C'!K45="L",'Table 3D'!K10="L",'Table 3D'!K45="L",'Table 3E'!K10="L",'Table 3E'!K45="L"),"NC",IF(K10="M",0,K10)+IF(K45="M",0,K45)-(IF('Table 3B'!K10="M",0,'Table 3B'!K10)+IF('Table 3B'!K45="M",0,'Table 3B'!K45))-(IF('Table 3C'!K10="M",0,'Table 3C'!K10)+IF('Table 3C'!K45="M",0,'Table 3C'!K45))-(IF('Table 3D'!K10="M",0,'Table 3D'!K10)+IF('Table 3D'!K45="M",0,'Table 3D'!K45))-(IF('Table 3E'!K10="M",0,'Table 3E'!K10)+IF('Table 3E'!K45="M",0,'Table 3E'!K45))))</f>
        <v>4.6566128730773926E-10</v>
      </c>
      <c r="L75" s="338">
        <f>IF(AND(L10="0",L45="0",'Table 3B'!L10="0",'Table 3B'!L45="0",'Table 3C'!L10="0",'Table 3C'!L45="0",'Table 3D'!L10="0",'Table 3D'!L45="0",'Table 3E'!L10="0",'Table 3E'!L45="0"),0,IF(AND(L10="L",L45="L",'Table 3B'!L10="L",'Table 3B'!L45="L",'Table 3C'!L10="L",'Table 3C'!L45="L",'Table 3D'!L10="L",'Table 3D'!L45="L",'Table 3E'!L10="L",'Table 3E'!L45="L"),"NC",IF(L10="M",0,L10)+IF(L45="M",0,L45)-(IF('Table 3B'!L10="M",0,'Table 3B'!L10)+IF('Table 3B'!L45="M",0,'Table 3B'!L45))-(IF('Table 3C'!L10="M",0,'Table 3C'!L10)+IF('Table 3C'!L45="M",0,'Table 3C'!L45))-(IF('Table 3D'!L10="M",0,'Table 3D'!L10)+IF('Table 3D'!L45="M",0,'Table 3D'!L45))-(IF('Table 3E'!L10="M",0,'Table 3E'!L10)+IF('Table 3E'!L45="M",0,'Table 3E'!L45))))</f>
        <v>-4.6566128730773926E-10</v>
      </c>
      <c r="M75" s="338">
        <f>IF(AND(M10="0",M45="0",'Table 3B'!M10="0",'Table 3B'!M45="0",'Table 3C'!M10="0",'Table 3C'!M45="0",'Table 3D'!M10="0",'Table 3D'!M45="0",'Table 3E'!M10="0",'Table 3E'!M45="0"),0,IF(AND(M10="L",M45="L",'Table 3B'!M10="L",'Table 3B'!M45="L",'Table 3C'!M10="L",'Table 3C'!M45="L",'Table 3D'!M10="L",'Table 3D'!M45="L",'Table 3E'!M10="L",'Table 3E'!M45="L"),"NC",IF(M10="M",0,M10)+IF(M45="M",0,M45)-(IF('Table 3B'!M10="M",0,'Table 3B'!M10)+IF('Table 3B'!M45="M",0,'Table 3B'!M45))-(IF('Table 3C'!M10="M",0,'Table 3C'!M10)+IF('Table 3C'!M45="M",0,'Table 3C'!M45))-(IF('Table 3D'!M10="M",0,'Table 3D'!M10)+IF('Table 3D'!M45="M",0,'Table 3D'!M45))-(IF('Table 3E'!M10="M",0,'Table 3E'!M10)+IF('Table 3E'!M45="M",0,'Table 3E'!M45))))</f>
        <v>-2.9103830456733704E-11</v>
      </c>
      <c r="N75" s="338">
        <f>IF(AND(N10="0",N45="0",'Table 3B'!N10="0",'Table 3B'!N45="0",'Table 3C'!N10="0",'Table 3C'!N45="0",'Table 3D'!N10="0",'Table 3D'!N45="0",'Table 3E'!N10="0",'Table 3E'!N45="0"),0,IF(AND(N10="L",N45="L",'Table 3B'!N10="L",'Table 3B'!N45="L",'Table 3C'!N10="L",'Table 3C'!N45="L",'Table 3D'!N10="L",'Table 3D'!N45="L",'Table 3E'!N10="L",'Table 3E'!N45="L"),"NC",IF(N10="M",0,N10)+IF(N45="M",0,N45)-(IF('Table 3B'!N10="M",0,'Table 3B'!N10)+IF('Table 3B'!N45="M",0,'Table 3B'!N45))-(IF('Table 3C'!N10="M",0,'Table 3C'!N10)+IF('Table 3C'!N45="M",0,'Table 3C'!N45))-(IF('Table 3D'!N10="M",0,'Table 3D'!N10)+IF('Table 3D'!N45="M",0,'Table 3D'!N45))-(IF('Table 3E'!N10="M",0,'Table 3E'!N10)+IF('Table 3E'!N45="M",0,'Table 3E'!N45))))</f>
        <v>-2.255546860396862E-10</v>
      </c>
      <c r="O75" s="338">
        <f>IF(AND(O10="0",O45="0",'Table 3B'!O10="0",'Table 3B'!O45="0",'Table 3C'!O10="0",'Table 3C'!O45="0",'Table 3D'!O10="0",'Table 3D'!O45="0",'Table 3E'!O10="0",'Table 3E'!O45="0"),0,IF(AND(O10="L",O45="L",'Table 3B'!O10="L",'Table 3B'!O45="L",'Table 3C'!O10="L",'Table 3C'!O45="L",'Table 3D'!O10="L",'Table 3D'!O45="L",'Table 3E'!O10="L",'Table 3E'!O45="L"),"NC",IF(O10="M",0,O10)+IF(O45="M",0,O45)-(IF('Table 3B'!O10="M",0,'Table 3B'!O10)+IF('Table 3B'!O45="M",0,'Table 3B'!O45))-(IF('Table 3C'!O10="M",0,'Table 3C'!O10)+IF('Table 3C'!O45="M",0,'Table 3C'!O45))-(IF('Table 3D'!O10="M",0,'Table 3D'!O10)+IF('Table 3D'!O45="M",0,'Table 3D'!O45))-(IF('Table 3E'!O10="M",0,'Table 3E'!O10)+IF('Table 3E'!O45="M",0,'Table 3E'!O45))))</f>
        <v>4.0745362639427185E-10</v>
      </c>
      <c r="P75" s="338">
        <f>IF(AND(P10="0",P45="0",'Table 3B'!P10="0",'Table 3B'!P45="0",'Table 3C'!P10="0",'Table 3C'!P45="0",'Table 3D'!P10="0",'Table 3D'!P45="0",'Table 3E'!P10="0",'Table 3E'!P45="0"),0,IF(AND(P10="L",P45="L",'Table 3B'!P10="L",'Table 3B'!P45="L",'Table 3C'!P10="L",'Table 3C'!P45="L",'Table 3D'!P10="L",'Table 3D'!P45="L",'Table 3E'!P10="L",'Table 3E'!P45="L"),"NC",IF(P10="M",0,P10)+IF(P45="M",0,P45)-(IF('Table 3B'!P10="M",0,'Table 3B'!P10)+IF('Table 3B'!P45="M",0,'Table 3B'!P45))-(IF('Table 3C'!P10="M",0,'Table 3C'!P10)+IF('Table 3C'!P45="M",0,'Table 3C'!P45))-(IF('Table 3D'!P10="M",0,'Table 3D'!P10)+IF('Table 3D'!P45="M",0,'Table 3D'!P45))-(IF('Table 3E'!P10="M",0,'Table 3E'!P10)+IF('Table 3E'!P45="M",0,'Table 3E'!P45))))</f>
        <v>2.3283064365386963E-10</v>
      </c>
      <c r="Q75" s="338">
        <f>IF(AND(Q10="0",Q45="0",'Table 3B'!Q10="0",'Table 3B'!Q45="0",'Table 3C'!Q10="0",'Table 3C'!Q45="0",'Table 3D'!Q10="0",'Table 3D'!Q45="0",'Table 3E'!Q10="0",'Table 3E'!Q45="0"),0,IF(AND(Q10="L",Q45="L",'Table 3B'!Q10="L",'Table 3B'!Q45="L",'Table 3C'!Q10="L",'Table 3C'!Q45="L",'Table 3D'!Q10="L",'Table 3D'!Q45="L",'Table 3E'!Q10="L",'Table 3E'!Q45="L"),"NC",IF(Q10="M",0,Q10)+IF(Q45="M",0,Q45)-(IF('Table 3B'!Q10="M",0,'Table 3B'!Q10)+IF('Table 3B'!Q45="M",0,'Table 3B'!Q45))-(IF('Table 3C'!Q10="M",0,'Table 3C'!Q10)+IF('Table 3C'!Q45="M",0,'Table 3C'!Q45))-(IF('Table 3D'!Q10="M",0,'Table 3D'!Q10)+IF('Table 3D'!Q45="M",0,'Table 3D'!Q45))-(IF('Table 3E'!Q10="M",0,'Table 3E'!Q10)+IF('Table 3E'!Q45="M",0,'Table 3E'!Q45))))</f>
        <v>1.1641532182693481E-10</v>
      </c>
      <c r="R75" s="338">
        <f>IF(AND(R10="0",R45="0",'Table 3B'!R10="0",'Table 3B'!R45="0",'Table 3C'!R10="0",'Table 3C'!R45="0",'Table 3D'!R10="0",'Table 3D'!R45="0",'Table 3E'!R10="0",'Table 3E'!R45="0"),0,IF(AND(R10="L",R45="L",'Table 3B'!R10="L",'Table 3B'!R45="L",'Table 3C'!R10="L",'Table 3C'!R45="L",'Table 3D'!R10="L",'Table 3D'!R45="L",'Table 3E'!R10="L",'Table 3E'!R45="L"),"NC",IF(R10="M",0,R10)+IF(R45="M",0,R45)-(IF('Table 3B'!R10="M",0,'Table 3B'!R10)+IF('Table 3B'!R45="M",0,'Table 3B'!R45))-(IF('Table 3C'!R10="M",0,'Table 3C'!R10)+IF('Table 3C'!R45="M",0,'Table 3C'!R45))-(IF('Table 3D'!R10="M",0,'Table 3D'!R10)+IF('Table 3D'!R45="M",0,'Table 3D'!R45))-(IF('Table 3E'!R10="M",0,'Table 3E'!R10)+IF('Table 3E'!R45="M",0,'Table 3E'!R45))))</f>
        <v>2.3283064365386963E-10</v>
      </c>
      <c r="S75" s="338">
        <f>IF(AND(S10="0",S45="0",'Table 3B'!S10="0",'Table 3B'!S45="0",'Table 3C'!S10="0",'Table 3C'!S45="0",'Table 3D'!S10="0",'Table 3D'!S45="0",'Table 3E'!S10="0",'Table 3E'!S45="0"),0,IF(AND(S10="L",S45="L",'Table 3B'!S10="L",'Table 3B'!S45="L",'Table 3C'!S10="L",'Table 3C'!S45="L",'Table 3D'!S10="L",'Table 3D'!S45="L",'Table 3E'!S10="L",'Table 3E'!S45="L"),"NC",IF(S10="M",0,S10)+IF(S45="M",0,S45)-(IF('Table 3B'!S10="M",0,'Table 3B'!S10)+IF('Table 3B'!S45="M",0,'Table 3B'!S45))-(IF('Table 3C'!S10="M",0,'Table 3C'!S10)+IF('Table 3C'!S45="M",0,'Table 3C'!S45))-(IF('Table 3D'!S10="M",0,'Table 3D'!S10)+IF('Table 3D'!S45="M",0,'Table 3D'!S45))-(IF('Table 3E'!S10="M",0,'Table 3E'!S10)+IF('Table 3E'!S45="M",0,'Table 3E'!S45))))</f>
        <v>2.1827872842550278E-11</v>
      </c>
      <c r="T75" s="338">
        <f>IF(AND(T10="0",T45="0",'Table 3B'!T10="0",'Table 3B'!T45="0",'Table 3C'!T10="0",'Table 3C'!T45="0",'Table 3D'!T10="0",'Table 3D'!T45="0",'Table 3E'!T10="0",'Table 3E'!T45="0"),0,IF(AND(T10="L",T45="L",'Table 3B'!T10="L",'Table 3B'!T45="L",'Table 3C'!T10="L",'Table 3C'!T45="L",'Table 3D'!T10="L",'Table 3D'!T45="L",'Table 3E'!T10="L",'Table 3E'!T45="L"),"NC",IF(T10="M",0,T10)+IF(T45="M",0,T45)-(IF('Table 3B'!T10="M",0,'Table 3B'!T10)+IF('Table 3B'!T45="M",0,'Table 3B'!T45))-(IF('Table 3C'!T10="M",0,'Table 3C'!T10)+IF('Table 3C'!T45="M",0,'Table 3C'!T45))-(IF('Table 3D'!T10="M",0,'Table 3D'!T10)+IF('Table 3D'!T45="M",0,'Table 3D'!T45))-(IF('Table 3E'!T10="M",0,'Table 3E'!T10)+IF('Table 3E'!T45="M",0,'Table 3E'!T45))))</f>
        <v>6.9485395215451717E-10</v>
      </c>
      <c r="U75" s="338">
        <f>IF(AND(U10="0",U45="0",'Table 3B'!U10="0",'Table 3B'!U45="0",'Table 3C'!U10="0",'Table 3C'!U45="0",'Table 3D'!U10="0",'Table 3D'!U45="0",'Table 3E'!U10="0",'Table 3E'!U45="0"),0,IF(AND(U10="L",U45="L",'Table 3B'!U10="L",'Table 3B'!U45="L",'Table 3C'!U10="L",'Table 3C'!U45="L",'Table 3D'!U10="L",'Table 3D'!U45="L",'Table 3E'!U10="L",'Table 3E'!U45="L"),"NC",IF(U10="M",0,U10)+IF(U45="M",0,U45)-(IF('Table 3B'!U10="M",0,'Table 3B'!U10)+IF('Table 3B'!U45="M",0,'Table 3B'!U45))-(IF('Table 3C'!U10="M",0,'Table 3C'!U10)+IF('Table 3C'!U45="M",0,'Table 3C'!U45))-(IF('Table 3D'!U10="M",0,'Table 3D'!U10)+IF('Table 3D'!U45="M",0,'Table 3D'!U45))-(IF('Table 3E'!U10="M",0,'Table 3E'!U10)+IF('Table 3E'!U45="M",0,'Table 3E'!U45))))</f>
        <v>0</v>
      </c>
      <c r="V75" s="338">
        <f>IF(AND(V10="0",V45="0",'Table 3B'!V10="0",'Table 3B'!V45="0",'Table 3C'!V10="0",'Table 3C'!V45="0",'Table 3D'!V10="0",'Table 3D'!V45="0",'Table 3E'!V10="0",'Table 3E'!V45="0"),0,IF(AND(V10="L",V45="L",'Table 3B'!V10="L",'Table 3B'!V45="L",'Table 3C'!V10="L",'Table 3C'!V45="L",'Table 3D'!V10="L",'Table 3D'!V45="L",'Table 3E'!V10="L",'Table 3E'!V45="L"),"NC",IF(V10="M",0,V10)+IF(V45="M",0,V45)-(IF('Table 3B'!V10="M",0,'Table 3B'!V10)+IF('Table 3B'!V45="M",0,'Table 3B'!V45))-(IF('Table 3C'!V10="M",0,'Table 3C'!V10)+IF('Table 3C'!V45="M",0,'Table 3C'!V45))-(IF('Table 3D'!V10="M",0,'Table 3D'!V10)+IF('Table 3D'!V45="M",0,'Table 3D'!V45))-(IF('Table 3E'!V10="M",0,'Table 3E'!V10)+IF('Table 3E'!V45="M",0,'Table 3E'!V45))))</f>
        <v>0</v>
      </c>
      <c r="W75" s="338">
        <f>IF(AND(W10="0",W45="0",'Table 3B'!W10="0",'Table 3B'!W45="0",'Table 3C'!W10="0",'Table 3C'!W45="0",'Table 3D'!W10="0",'Table 3D'!W45="0",'Table 3E'!W10="0",'Table 3E'!W45="0"),0,IF(AND(W10="L",W45="L",'Table 3B'!W10="L",'Table 3B'!W45="L",'Table 3C'!W10="L",'Table 3C'!W45="L",'Table 3D'!W10="L",'Table 3D'!W45="L",'Table 3E'!W10="L",'Table 3E'!W45="L"),"NC",IF(W10="M",0,W10)+IF(W45="M",0,W45)-(IF('Table 3B'!W10="M",0,'Table 3B'!W10)+IF('Table 3B'!W45="M",0,'Table 3B'!W45))-(IF('Table 3C'!W10="M",0,'Table 3C'!W10)+IF('Table 3C'!W45="M",0,'Table 3C'!W45))-(IF('Table 3D'!W10="M",0,'Table 3D'!W10)+IF('Table 3D'!W45="M",0,'Table 3D'!W45))-(IF('Table 3E'!W10="M",0,'Table 3E'!W10)+IF('Table 3E'!W45="M",0,'Table 3E'!W45))))</f>
        <v>1.1641532182693481E-10</v>
      </c>
      <c r="X75" s="338">
        <f>IF(AND(X10="0",X45="0",'Table 3B'!X10="0",'Table 3B'!X45="0",'Table 3C'!X10="0",'Table 3C'!X45="0",'Table 3D'!X10="0",'Table 3D'!X45="0",'Table 3E'!X10="0",'Table 3E'!X45="0"),0,IF(AND(X10="L",X45="L",'Table 3B'!X10="L",'Table 3B'!X45="L",'Table 3C'!X10="L",'Table 3C'!X45="L",'Table 3D'!X10="L",'Table 3D'!X45="L",'Table 3E'!X10="L",'Table 3E'!X45="L"),"NC",IF(X10="M",0,X10)+IF(X45="M",0,X45)-(IF('Table 3B'!X10="M",0,'Table 3B'!X10)+IF('Table 3B'!X45="M",0,'Table 3B'!X45))-(IF('Table 3C'!X10="M",0,'Table 3C'!X10)+IF('Table 3C'!X45="M",0,'Table 3C'!X45))-(IF('Table 3D'!X10="M",0,'Table 3D'!X10)+IF('Table 3D'!X45="M",0,'Table 3D'!X45))-(IF('Table 3E'!X10="M",0,'Table 3E'!X10)+IF('Table 3E'!X45="M",0,'Table 3E'!X45))))</f>
        <v>-1.1641532182693481E-10</v>
      </c>
      <c r="Y75" s="338">
        <f>IF(AND(Y10="0",Y45="0",'Table 3B'!Y10="0",'Table 3B'!Y45="0",'Table 3C'!Y10="0",'Table 3C'!Y45="0",'Table 3D'!Y10="0",'Table 3D'!Y45="0",'Table 3E'!Y10="0",'Table 3E'!Y45="0"),0,IF(AND(Y10="L",Y45="L",'Table 3B'!Y10="L",'Table 3B'!Y45="L",'Table 3C'!Y10="L",'Table 3C'!Y45="L",'Table 3D'!Y10="L",'Table 3D'!Y45="L",'Table 3E'!Y10="L",'Table 3E'!Y45="L"),"NC",IF(Y10="M",0,Y10)+IF(Y45="M",0,Y45)-(IF('Table 3B'!Y10="M",0,'Table 3B'!Y10)+IF('Table 3B'!Y45="M",0,'Table 3B'!Y45))-(IF('Table 3C'!Y10="M",0,'Table 3C'!Y10)+IF('Table 3C'!Y45="M",0,'Table 3C'!Y45))-(IF('Table 3D'!Y10="M",0,'Table 3D'!Y10)+IF('Table 3D'!Y45="M",0,'Table 3D'!Y45))-(IF('Table 3E'!Y10="M",0,'Table 3E'!Y10)+IF('Table 3E'!Y45="M",0,'Table 3E'!Y45))))</f>
        <v>0</v>
      </c>
      <c r="Z75" s="338">
        <f>IF(AND(Z10="0",Z45="0",'Table 3B'!Z10="0",'Table 3B'!Z45="0",'Table 3C'!Z10="0",'Table 3C'!Z45="0",'Table 3D'!Z10="0",'Table 3D'!Z45="0",'Table 3E'!Z10="0",'Table 3E'!Z45="0"),0,IF(AND(Z10="L",Z45="L",'Table 3B'!Z10="L",'Table 3B'!Z45="L",'Table 3C'!Z10="L",'Table 3C'!Z45="L",'Table 3D'!Z10="L",'Table 3D'!Z45="L",'Table 3E'!Z10="L",'Table 3E'!Z45="L"),"NC",IF(Z10="M",0,Z10)+IF(Z45="M",0,Z45)-(IF('Table 3B'!Z10="M",0,'Table 3B'!Z10)+IF('Table 3B'!Z45="M",0,'Table 3B'!Z45))-(IF('Table 3C'!Z10="M",0,'Table 3C'!Z10)+IF('Table 3C'!Z45="M",0,'Table 3C'!Z45))-(IF('Table 3D'!Z10="M",0,'Table 3D'!Z10)+IF('Table 3D'!Z45="M",0,'Table 3D'!Z45))-(IF('Table 3E'!Z10="M",0,'Table 3E'!Z10)+IF('Table 3E'!Z45="M",0,'Table 3E'!Z45))))</f>
        <v>-2.4010660126805305E-10</v>
      </c>
      <c r="AA75" s="338">
        <f>IF(AND(AA10="0",AA45="0",'Table 3B'!AA10="0",'Table 3B'!AA45="0",'Table 3C'!AA10="0",'Table 3C'!AA45="0",'Table 3D'!AA10="0",'Table 3D'!AA45="0",'Table 3E'!AA10="0",'Table 3E'!AA45="0"),0,IF(AND(AA10="L",AA45="L",'Table 3B'!AA10="L",'Table 3B'!AA45="L",'Table 3C'!AA10="L",'Table 3C'!AA45="L",'Table 3D'!AA10="L",'Table 3D'!AA45="L",'Table 3E'!AA10="L",'Table 3E'!AA45="L"),"NC",IF(AA10="M",0,AA10)+IF(AA45="M",0,AA45)-(IF('Table 3B'!AA10="M",0,'Table 3B'!AA10)+IF('Table 3B'!AA45="M",0,'Table 3B'!AA45))-(IF('Table 3C'!AA10="M",0,'Table 3C'!AA10)+IF('Table 3C'!AA45="M",0,'Table 3C'!AA45))-(IF('Table 3D'!AA10="M",0,'Table 3D'!AA10)+IF('Table 3D'!AA45="M",0,'Table 3D'!AA45))-(IF('Table 3E'!AA10="M",0,'Table 3E'!AA10)+IF('Table 3E'!AA45="M",0,'Table 3E'!AA45))))</f>
        <v>-1.1641532182693481E-10</v>
      </c>
      <c r="AB75" s="338">
        <f>IF(AND(AB10="0",AB45="0",'Table 3B'!AB10="0",'Table 3B'!AB45="0",'Table 3C'!AB10="0",'Table 3C'!AB45="0",'Table 3D'!AB10="0",'Table 3D'!AB45="0",'Table 3E'!AB10="0",'Table 3E'!AB45="0"),0,IF(AND(AB10="L",AB45="L",'Table 3B'!AB10="L",'Table 3B'!AB45="L",'Table 3C'!AB10="L",'Table 3C'!AB45="L",'Table 3D'!AB10="L",'Table 3D'!AB45="L",'Table 3E'!AB10="L",'Table 3E'!AB45="L"),"NC",IF(AB10="M",0,AB10)+IF(AB45="M",0,AB45)-(IF('Table 3B'!AB10="M",0,'Table 3B'!AB10)+IF('Table 3B'!AB45="M",0,'Table 3B'!AB45))-(IF('Table 3C'!AB10="M",0,'Table 3C'!AB10)+IF('Table 3C'!AB45="M",0,'Table 3C'!AB45))-(IF('Table 3D'!AB10="M",0,'Table 3D'!AB10)+IF('Table 3D'!AB45="M",0,'Table 3D'!AB45))-(IF('Table 3E'!AB10="M",0,'Table 3E'!AB10)+IF('Table 3E'!AB45="M",0,'Table 3E'!AB45))))</f>
        <v>1.1641532182693481E-10</v>
      </c>
      <c r="AC75" s="338">
        <f>IF(AND(AC10="0",AC45="0",'Table 3B'!AC10="0",'Table 3B'!AC45="0",'Table 3C'!AC10="0",'Table 3C'!AC45="0",'Table 3D'!AC10="0",'Table 3D'!AC45="0",'Table 3E'!AC10="0",'Table 3E'!AC45="0"),0,IF(AND(AC10="L",AC45="L",'Table 3B'!AC10="L",'Table 3B'!AC45="L",'Table 3C'!AC10="L",'Table 3C'!AC45="L",'Table 3D'!AC10="L",'Table 3D'!AC45="L",'Table 3E'!AC10="L",'Table 3E'!AC45="L"),"NC",IF(AC10="M",0,AC10)+IF(AC45="M",0,AC45)-(IF('Table 3B'!AC10="M",0,'Table 3B'!AC10)+IF('Table 3B'!AC45="M",0,'Table 3B'!AC45))-(IF('Table 3C'!AC10="M",0,'Table 3C'!AC10)+IF('Table 3C'!AC45="M",0,'Table 3C'!AC45))-(IF('Table 3D'!AC10="M",0,'Table 3D'!AC10)+IF('Table 3D'!AC45="M",0,'Table 3D'!AC45))-(IF('Table 3E'!AC10="M",0,'Table 3E'!AC10)+IF('Table 3E'!AC45="M",0,'Table 3E'!AC45))))</f>
        <v>0</v>
      </c>
      <c r="AD75" s="338">
        <f>IF(AND(AD10="0",AD45="0",'Table 3B'!AD10="0",'Table 3B'!AD45="0",'Table 3C'!AD10="0",'Table 3C'!AD45="0",'Table 3D'!AD10="0",'Table 3D'!AD45="0",'Table 3E'!AD10="0",'Table 3E'!AD45="0"),0,IF(AND(AD10="L",AD45="L",'Table 3B'!AD10="L",'Table 3B'!AD45="L",'Table 3C'!AD10="L",'Table 3C'!AD45="L",'Table 3D'!AD10="L",'Table 3D'!AD45="L",'Table 3E'!AD10="L",'Table 3E'!AD45="L"),"NC",IF(AD10="M",0,AD10)+IF(AD45="M",0,AD45)-(IF('Table 3B'!AD10="M",0,'Table 3B'!AD10)+IF('Table 3B'!AD45="M",0,'Table 3B'!AD45))-(IF('Table 3C'!AD10="M",0,'Table 3C'!AD10)+IF('Table 3C'!AD45="M",0,'Table 3C'!AD45))-(IF('Table 3D'!AD10="M",0,'Table 3D'!AD10)+IF('Table 3D'!AD45="M",0,'Table 3D'!AD45))-(IF('Table 3E'!AD10="M",0,'Table 3E'!AD10)+IF('Table 3E'!AD45="M",0,'Table 3E'!AD45))))</f>
        <v>0</v>
      </c>
      <c r="AE75" s="338">
        <f>IF(AND(AE10="0",AE45="0",'Table 3B'!AE10="0",'Table 3B'!AE45="0",'Table 3C'!AE10="0",'Table 3C'!AE45="0",'Table 3D'!AE10="0",'Table 3D'!AE45="0",'Table 3E'!AE10="0",'Table 3E'!AE45="0"),0,IF(AND(AE10="L",AE45="L",'Table 3B'!AE10="L",'Table 3B'!AE45="L",'Table 3C'!AE10="L",'Table 3C'!AE45="L",'Table 3D'!AE10="L",'Table 3D'!AE45="L",'Table 3E'!AE10="L",'Table 3E'!AE45="L"),"NC",IF(AE10="M",0,AE10)+IF(AE45="M",0,AE45)-(IF('Table 3B'!AE10="M",0,'Table 3B'!AE10)+IF('Table 3B'!AE45="M",0,'Table 3B'!AE45))-(IF('Table 3C'!AE10="M",0,'Table 3C'!AE10)+IF('Table 3C'!AE45="M",0,'Table 3C'!AE45))-(IF('Table 3D'!AE10="M",0,'Table 3D'!AE10)+IF('Table 3D'!AE45="M",0,'Table 3D'!AE45))-(IF('Table 3E'!AE10="M",0,'Table 3E'!AE10)+IF('Table 3E'!AE45="M",0,'Table 3E'!AE45))))</f>
        <v>0</v>
      </c>
      <c r="AF75" s="338">
        <f>IF(AND(AF10="0",AF45="0",'Table 3B'!AF10="0",'Table 3B'!AF45="0",'Table 3C'!AF10="0",'Table 3C'!AF45="0",'Table 3D'!AF10="0",'Table 3D'!AF45="0",'Table 3E'!AF10="0",'Table 3E'!AF45="0"),0,IF(AND(AF10="L",AF45="L",'Table 3B'!AF10="L",'Table 3B'!AF45="L",'Table 3C'!AF10="L",'Table 3C'!AF45="L",'Table 3D'!AF10="L",'Table 3D'!AF45="L",'Table 3E'!AF10="L",'Table 3E'!AF45="L"),"NC",IF(AF10="M",0,AF10)+IF(AF45="M",0,AF45)-(IF('Table 3B'!AF10="M",0,'Table 3B'!AF10)+IF('Table 3B'!AF45="M",0,'Table 3B'!AF45))-(IF('Table 3C'!AF10="M",0,'Table 3C'!AF10)+IF('Table 3C'!AF45="M",0,'Table 3C'!AF45))-(IF('Table 3D'!AF10="M",0,'Table 3D'!AF10)+IF('Table 3D'!AF45="M",0,'Table 3D'!AF45))-(IF('Table 3E'!AF10="M",0,'Table 3E'!AF10)+IF('Table 3E'!AF45="M",0,'Table 3E'!AF45))))</f>
        <v>0</v>
      </c>
      <c r="AG75" s="338">
        <f>IF(AND(AG10="0",AG45="0",'Table 3B'!AG10="0",'Table 3B'!AG45="0",'Table 3C'!AG10="0",'Table 3C'!AG45="0",'Table 3D'!AG10="0",'Table 3D'!AG45="0",'Table 3E'!AG10="0",'Table 3E'!AG45="0"),0,IF(AND(AG10="L",AG45="L",'Table 3B'!AG10="L",'Table 3B'!AG45="L",'Table 3C'!AG10="L",'Table 3C'!AG45="L",'Table 3D'!AG10="L",'Table 3D'!AG45="L",'Table 3E'!AG10="L",'Table 3E'!AG45="L"),"NC",IF(AG10="M",0,AG10)+IF(AG45="M",0,AG45)-(IF('Table 3B'!AG10="M",0,'Table 3B'!AG10)+IF('Table 3B'!AG45="M",0,'Table 3B'!AG45))-(IF('Table 3C'!AG10="M",0,'Table 3C'!AG10)+IF('Table 3C'!AG45="M",0,'Table 3C'!AG45))-(IF('Table 3D'!AG10="M",0,'Table 3D'!AG10)+IF('Table 3D'!AG45="M",0,'Table 3D'!AG45))-(IF('Table 3E'!AG10="M",0,'Table 3E'!AG10)+IF('Table 3E'!AG45="M",0,'Table 3E'!AG45))))</f>
        <v>0</v>
      </c>
      <c r="AH75" s="338">
        <f>IF(AND(AH10="0",AH45="0",'Table 3B'!AH10="0",'Table 3B'!AH45="0",'Table 3C'!AH10="0",'Table 3C'!AH45="0",'Table 3D'!AH10="0",'Table 3D'!AH45="0",'Table 3E'!AH10="0",'Table 3E'!AH45="0"),0,IF(AND(AH10="L",AH45="L",'Table 3B'!AH10="L",'Table 3B'!AH45="L",'Table 3C'!AH10="L",'Table 3C'!AH45="L",'Table 3D'!AH10="L",'Table 3D'!AH45="L",'Table 3E'!AH10="L",'Table 3E'!AH45="L"),"NC",IF(AH10="M",0,AH10)+IF(AH45="M",0,AH45)-(IF('Table 3B'!AH10="M",0,'Table 3B'!AH10)+IF('Table 3B'!AH45="M",0,'Table 3B'!AH45))-(IF('Table 3C'!AH10="M",0,'Table 3C'!AH10)+IF('Table 3C'!AH45="M",0,'Table 3C'!AH45))-(IF('Table 3D'!AH10="M",0,'Table 3D'!AH10)+IF('Table 3D'!AH45="M",0,'Table 3D'!AH45))-(IF('Table 3E'!AH10="M",0,'Table 3E'!AH10)+IF('Table 3E'!AH45="M",0,'Table 3E'!AH45))))</f>
        <v>0</v>
      </c>
      <c r="AI75" s="338">
        <f>IF(AND(AI10="0",AI45="0",'Table 3B'!AI10="0",'Table 3B'!AI45="0",'Table 3C'!AI10="0",'Table 3C'!AI45="0",'Table 3D'!AI10="0",'Table 3D'!AI45="0",'Table 3E'!AI10="0",'Table 3E'!AI45="0"),0,IF(AND(AI10="L",AI45="L",'Table 3B'!AI10="L",'Table 3B'!AI45="L",'Table 3C'!AI10="L",'Table 3C'!AI45="L",'Table 3D'!AI10="L",'Table 3D'!AI45="L",'Table 3E'!AI10="L",'Table 3E'!AI45="L"),"NC",IF(AI10="M",0,AI10)+IF(AI45="M",0,AI45)-(IF('Table 3B'!AI10="M",0,'Table 3B'!AI10)+IF('Table 3B'!AI45="M",0,'Table 3B'!AI45))-(IF('Table 3C'!AI10="M",0,'Table 3C'!AI10)+IF('Table 3C'!AI45="M",0,'Table 3C'!AI45))-(IF('Table 3D'!AI10="M",0,'Table 3D'!AI10)+IF('Table 3D'!AI45="M",0,'Table 3D'!AI45))-(IF('Table 3E'!AI10="M",0,'Table 3E'!AI10)+IF('Table 3E'!AI45="M",0,'Table 3E'!AI45))))</f>
        <v>0</v>
      </c>
      <c r="AJ75" s="296"/>
      <c r="AK75" s="297"/>
    </row>
    <row r="81" spans="4:29">
      <c r="D81" s="551"/>
      <c r="AC81" s="551"/>
    </row>
  </sheetData>
  <sheetProtection algorithmName="SHA-512" hashValue="lUKNMFLsp9BTbBQgVn8s2sHL2cDRqyrDZmiKYW2ZROhl8jLd6MUoq4UQ8/0BmuhSF7gqtuxmZFb0EdluVeV6zg==" saltValue="RK5ykoHTiO0wtxzm8+BCZQ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">
    <cfRule type="cellIs" dxfId="20" priority="5" operator="equal">
      <formula>""</formula>
    </cfRule>
  </conditionalFormatting>
  <conditionalFormatting sqref="D59:AI59">
    <cfRule type="containsText" dxfId="19" priority="1" operator="containsText" text="NOT">
      <formula>NOT(ISERROR(SEARCH("NOT",D59)))</formula>
    </cfRule>
  </conditionalFormatting>
  <conditionalFormatting sqref="U7:AI7 U10:AI10 U12:AI29 U31:AI34 U36:AI38 U40:AI42 U44:AI46 U48:AI48">
    <cfRule type="expression" dxfId="18" priority="2">
      <formula>LEN(U$7)=0</formula>
    </cfRule>
  </conditionalFormatting>
  <dataValidations disablePrompts="1" count="1">
    <dataValidation type="list" allowBlank="1" showInputMessage="1" showErrorMessage="1" sqref="D1" xr:uid="{00000000-0002-0000-0700-000000000000}">
      <formula1>"L,M"</formula1>
    </dataValidation>
  </dataValidations>
  <printOptions horizontalCentered="1" verticalCentered="1"/>
  <pageMargins left="0.31" right="0.31496062992125984" top="0.19685039370078741" bottom="0.15748031496062992" header="0" footer="0"/>
  <pageSetup paperSize="9" scale="17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transitionEvaluation="1" codeName="Sheet6">
    <tabColor rgb="FF00FF00"/>
    <pageSetUpPr fitToPage="1"/>
  </sheetPr>
  <dimension ref="A1:BM83"/>
  <sheetViews>
    <sheetView showGridLines="0" defaultGridColor="0" colorId="22" zoomScale="85" zoomScaleNormal="85" zoomScaleSheetLayoutView="80" workbookViewId="0">
      <pane xSplit="3" topLeftCell="Y1" activePane="topRight" state="frozen"/>
      <selection activeCell="D64" sqref="D64:I64"/>
      <selection pane="topRight" activeCell="Y36" sqref="Y36"/>
    </sheetView>
  </sheetViews>
  <sheetFormatPr defaultColWidth="9.77734375" defaultRowHeight="15" outlineLevelCol="1"/>
  <cols>
    <col min="1" max="1" width="31.77734375" style="30" hidden="1" customWidth="1"/>
    <col min="2" max="2" width="38.77734375" style="20" hidden="1" customWidth="1"/>
    <col min="3" max="3" width="117.44140625" style="28" customWidth="1"/>
    <col min="4" max="29" width="13.21875" style="23" customWidth="1"/>
    <col min="30" max="35" width="13.21875" style="23" customWidth="1" outlineLevel="1"/>
    <col min="36" max="36" width="86.77734375" style="23" customWidth="1"/>
    <col min="37" max="37" width="5.21875" style="23" customWidth="1"/>
    <col min="38" max="38" width="1" style="23" customWidth="1"/>
    <col min="39" max="39" width="0.5546875" style="23" customWidth="1"/>
    <col min="40" max="40" width="9.77734375" style="23"/>
    <col min="41" max="44" width="5.77734375" style="23" customWidth="1"/>
    <col min="45" max="64" width="9.77734375" style="23"/>
    <col min="65" max="65" width="9.77734375" style="290"/>
    <col min="66" max="16384" width="9.77734375" style="23"/>
  </cols>
  <sheetData>
    <row r="1" spans="1:65">
      <c r="A1" s="259"/>
      <c r="B1" s="195"/>
      <c r="C1" s="34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A2" s="259"/>
      <c r="B2" s="259" t="s">
        <v>35</v>
      </c>
      <c r="C2" s="268" t="s">
        <v>578</v>
      </c>
      <c r="D2" s="198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7"/>
      <c r="AM2" s="13"/>
      <c r="AN2" s="484">
        <f>IF($AN$1='Cover page'!$N$2,0,1)</f>
        <v>0</v>
      </c>
    </row>
    <row r="3" spans="1:65" ht="18">
      <c r="A3" s="259"/>
      <c r="B3" s="259"/>
      <c r="C3" s="268" t="s">
        <v>57</v>
      </c>
      <c r="D3" s="198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A4" s="259"/>
      <c r="B4" s="259"/>
      <c r="C4" s="318"/>
      <c r="D4" s="341"/>
      <c r="E4" s="290"/>
      <c r="F4" s="290"/>
      <c r="G4" s="290"/>
      <c r="H4" s="290"/>
      <c r="I4" s="290"/>
      <c r="J4" s="290"/>
      <c r="K4" s="290"/>
      <c r="L4" s="290"/>
      <c r="M4" s="290"/>
      <c r="N4" s="290"/>
      <c r="O4" s="290"/>
      <c r="P4" s="290"/>
      <c r="Q4" s="290"/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261"/>
      <c r="B5" s="300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209"/>
      <c r="B6" s="206"/>
      <c r="C6" s="199" t="str">
        <f>'Cover page'!E13</f>
        <v>Member State: Hungary</v>
      </c>
      <c r="D6" s="559" t="s">
        <v>2</v>
      </c>
      <c r="E6" s="560"/>
      <c r="F6" s="560"/>
      <c r="G6" s="560"/>
      <c r="H6" s="560"/>
      <c r="I6" s="560"/>
      <c r="J6" s="560"/>
      <c r="K6" s="560"/>
      <c r="L6" s="560"/>
      <c r="M6" s="560"/>
      <c r="N6" s="560"/>
      <c r="O6" s="560"/>
      <c r="P6" s="560"/>
      <c r="Q6" s="560"/>
      <c r="R6" s="560"/>
      <c r="S6" s="560"/>
      <c r="T6" s="560"/>
      <c r="U6" s="560"/>
      <c r="V6" s="560"/>
      <c r="W6" s="560"/>
      <c r="X6" s="560"/>
      <c r="Y6" s="560"/>
      <c r="Z6" s="560"/>
      <c r="AA6" s="560"/>
      <c r="AB6" s="560"/>
      <c r="AC6" s="560"/>
      <c r="AD6" s="560"/>
      <c r="AE6" s="560"/>
      <c r="AF6" s="560"/>
      <c r="AG6" s="560"/>
      <c r="AH6" s="560"/>
      <c r="AI6" s="561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 t="str">
        <f>IF(VLOOKUP('Cover page'!$F$15,'Cover page'!$BD$1:$BF$15,3,FALSE)&lt;AC65+1,"",AC65+1)</f>
        <v/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10/10/2025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4"/>
      <c r="C9" s="79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312</v>
      </c>
      <c r="B10" s="388" t="s">
        <v>824</v>
      </c>
      <c r="C10" s="287" t="s">
        <v>562</v>
      </c>
      <c r="D10" s="502">
        <v>509787.34100000001</v>
      </c>
      <c r="E10" s="502">
        <v>380270</v>
      </c>
      <c r="F10" s="502">
        <v>497292.83999999997</v>
      </c>
      <c r="G10" s="502">
        <v>708854.60909090913</v>
      </c>
      <c r="H10" s="502">
        <v>595541</v>
      </c>
      <c r="I10" s="502">
        <v>354854</v>
      </c>
      <c r="J10" s="502">
        <v>703875</v>
      </c>
      <c r="K10" s="502">
        <v>1332869</v>
      </c>
      <c r="L10" s="502">
        <v>1102996</v>
      </c>
      <c r="M10" s="502">
        <v>1270681</v>
      </c>
      <c r="N10" s="502">
        <v>1599693</v>
      </c>
      <c r="O10" s="502">
        <v>2439617</v>
      </c>
      <c r="P10" s="502">
        <v>1456874</v>
      </c>
      <c r="Q10" s="502">
        <v>968598</v>
      </c>
      <c r="R10" s="502">
        <v>1046412</v>
      </c>
      <c r="S10" s="502">
        <v>1032846</v>
      </c>
      <c r="T10" s="502">
        <v>1664946</v>
      </c>
      <c r="U10" s="502">
        <v>809602.23800000001</v>
      </c>
      <c r="V10" s="502">
        <v>1676570.5</v>
      </c>
      <c r="W10" s="502">
        <v>1394670.2132009999</v>
      </c>
      <c r="X10" s="502">
        <v>761145.64806399983</v>
      </c>
      <c r="Y10" s="502">
        <v>717925.90376199991</v>
      </c>
      <c r="Z10" s="502">
        <v>950327.2643570014</v>
      </c>
      <c r="AA10" s="502">
        <v>997878.5830000001</v>
      </c>
      <c r="AB10" s="502">
        <v>790839.66374900006</v>
      </c>
      <c r="AC10" s="502">
        <v>3249169.3555100309</v>
      </c>
      <c r="AD10" s="503"/>
      <c r="AE10" s="503"/>
      <c r="AF10" s="503"/>
      <c r="AG10" s="503"/>
      <c r="AH10" s="503"/>
      <c r="AI10" s="503"/>
      <c r="AJ10" s="4"/>
      <c r="AK10" s="50"/>
      <c r="BM10" s="290" t="str">
        <f>CountryCode &amp; ".T3.B9.S1311.MNAC." &amp; RefVintage</f>
        <v>HU.T3.B9.S1311.MNAC.S.2025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313</v>
      </c>
      <c r="B12" s="388" t="s">
        <v>825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399105</v>
      </c>
      <c r="E12" s="189">
        <f t="shared" si="1"/>
        <v>-182304</v>
      </c>
      <c r="F12" s="189">
        <f t="shared" si="1"/>
        <v>-255922</v>
      </c>
      <c r="G12" s="189">
        <f t="shared" si="1"/>
        <v>-204807</v>
      </c>
      <c r="H12" s="189">
        <f t="shared" si="1"/>
        <v>4586</v>
      </c>
      <c r="I12" s="189">
        <f t="shared" si="1"/>
        <v>-252704</v>
      </c>
      <c r="J12" s="189">
        <f t="shared" si="1"/>
        <v>341402</v>
      </c>
      <c r="K12" s="189">
        <f t="shared" si="1"/>
        <v>-9166</v>
      </c>
      <c r="L12" s="189">
        <f t="shared" si="1"/>
        <v>174110</v>
      </c>
      <c r="M12" s="189">
        <f t="shared" si="1"/>
        <v>394515</v>
      </c>
      <c r="N12" s="189">
        <f t="shared" si="1"/>
        <v>-416322</v>
      </c>
      <c r="O12" s="189">
        <f t="shared" si="1"/>
        <v>-516013</v>
      </c>
      <c r="P12" s="189">
        <f t="shared" si="1"/>
        <v>-196613</v>
      </c>
      <c r="Q12" s="189">
        <f t="shared" si="1"/>
        <v>1338408</v>
      </c>
      <c r="R12" s="189">
        <f t="shared" si="1"/>
        <v>-33301</v>
      </c>
      <c r="S12" s="189">
        <f t="shared" si="1"/>
        <v>-430295</v>
      </c>
      <c r="T12" s="189">
        <f t="shared" si="1"/>
        <v>1183600</v>
      </c>
      <c r="U12" s="189">
        <f t="shared" si="1"/>
        <v>-324606</v>
      </c>
      <c r="V12" s="189">
        <f t="shared" si="1"/>
        <v>-421659</v>
      </c>
      <c r="W12" s="189">
        <f t="shared" si="1"/>
        <v>349020</v>
      </c>
      <c r="X12" s="189">
        <f t="shared" si="1"/>
        <v>383088</v>
      </c>
      <c r="Y12" s="189">
        <f t="shared" si="1"/>
        <v>416106</v>
      </c>
      <c r="Z12" s="189">
        <f t="shared" si="1"/>
        <v>393287</v>
      </c>
      <c r="AA12" s="189">
        <f t="shared" si="1"/>
        <v>809842</v>
      </c>
      <c r="AB12" s="189">
        <f t="shared" si="1"/>
        <v>160626</v>
      </c>
      <c r="AC12" s="189">
        <f t="shared" si="1"/>
        <v>3120394</v>
      </c>
      <c r="AD12" s="189" t="str">
        <f t="shared" si="1"/>
        <v/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".T3.FA.S1311.MNAC." &amp; RefVintage</f>
        <v>HU.T3.FA.S1311.MNAC.S.2025</v>
      </c>
    </row>
    <row r="13" spans="1:65" s="18" customFormat="1" ht="16.5" customHeight="1">
      <c r="A13" s="265" t="s">
        <v>314</v>
      </c>
      <c r="B13" s="388" t="s">
        <v>826</v>
      </c>
      <c r="C13" s="328" t="s">
        <v>61</v>
      </c>
      <c r="D13" s="504">
        <v>188988</v>
      </c>
      <c r="E13" s="504">
        <v>-195399</v>
      </c>
      <c r="F13" s="504">
        <v>-76153</v>
      </c>
      <c r="G13" s="504">
        <v>-156894</v>
      </c>
      <c r="H13" s="504">
        <v>170578</v>
      </c>
      <c r="I13" s="504">
        <v>-113090</v>
      </c>
      <c r="J13" s="504">
        <v>194114</v>
      </c>
      <c r="K13" s="504">
        <v>-332342</v>
      </c>
      <c r="L13" s="504">
        <v>33463</v>
      </c>
      <c r="M13" s="504">
        <v>275876</v>
      </c>
      <c r="N13" s="504">
        <v>-78200</v>
      </c>
      <c r="O13" s="504">
        <v>133164</v>
      </c>
      <c r="P13" s="504">
        <v>66903</v>
      </c>
      <c r="Q13" s="504">
        <v>1361592</v>
      </c>
      <c r="R13" s="504">
        <v>-673663</v>
      </c>
      <c r="S13" s="504">
        <v>-48397</v>
      </c>
      <c r="T13" s="504">
        <v>178735</v>
      </c>
      <c r="U13" s="504">
        <v>59878</v>
      </c>
      <c r="V13" s="504">
        <v>-474322</v>
      </c>
      <c r="W13" s="504">
        <v>116899</v>
      </c>
      <c r="X13" s="504">
        <v>-304186</v>
      </c>
      <c r="Y13" s="504">
        <v>610504</v>
      </c>
      <c r="Z13" s="504">
        <v>-449587</v>
      </c>
      <c r="AA13" s="504">
        <v>602097</v>
      </c>
      <c r="AB13" s="504">
        <v>-301370</v>
      </c>
      <c r="AC13" s="504">
        <v>2200689</v>
      </c>
      <c r="AD13" s="504"/>
      <c r="AE13" s="504"/>
      <c r="AF13" s="504"/>
      <c r="AG13" s="504"/>
      <c r="AH13" s="504"/>
      <c r="AI13" s="504"/>
      <c r="AJ13" s="91"/>
      <c r="AK13" s="64"/>
      <c r="BM13" s="472" t="str">
        <f>CountryCode &amp; ".T3.F2.S1311.MNAC." &amp; RefVintage</f>
        <v>HU.T3.F2.S1311.MNAC.S.2025</v>
      </c>
    </row>
    <row r="14" spans="1:65" s="18" customFormat="1" ht="16.5" customHeight="1">
      <c r="A14" s="265" t="s">
        <v>315</v>
      </c>
      <c r="B14" s="388" t="s">
        <v>827</v>
      </c>
      <c r="C14" s="328" t="s">
        <v>471</v>
      </c>
      <c r="D14" s="504">
        <v>0</v>
      </c>
      <c r="E14" s="504">
        <v>0</v>
      </c>
      <c r="F14" s="504">
        <v>2415</v>
      </c>
      <c r="G14" s="504">
        <v>-2138</v>
      </c>
      <c r="H14" s="504">
        <v>-257</v>
      </c>
      <c r="I14" s="504">
        <v>139</v>
      </c>
      <c r="J14" s="504">
        <v>1450</v>
      </c>
      <c r="K14" s="504">
        <v>-1473</v>
      </c>
      <c r="L14" s="504">
        <v>877</v>
      </c>
      <c r="M14" s="504">
        <v>-4</v>
      </c>
      <c r="N14" s="504">
        <v>7</v>
      </c>
      <c r="O14" s="504">
        <v>-195</v>
      </c>
      <c r="P14" s="504">
        <v>1334</v>
      </c>
      <c r="Q14" s="504">
        <v>-2012</v>
      </c>
      <c r="R14" s="504">
        <v>19</v>
      </c>
      <c r="S14" s="504">
        <v>13106</v>
      </c>
      <c r="T14" s="504">
        <v>54916</v>
      </c>
      <c r="U14" s="504">
        <v>47145</v>
      </c>
      <c r="V14" s="504">
        <v>54289</v>
      </c>
      <c r="W14" s="504">
        <v>-115667</v>
      </c>
      <c r="X14" s="504">
        <v>-1098</v>
      </c>
      <c r="Y14" s="504">
        <v>-32278</v>
      </c>
      <c r="Z14" s="504">
        <v>-2103</v>
      </c>
      <c r="AA14" s="504">
        <v>-10092</v>
      </c>
      <c r="AB14" s="504">
        <v>-23732</v>
      </c>
      <c r="AC14" s="504">
        <v>1630</v>
      </c>
      <c r="AD14" s="504"/>
      <c r="AE14" s="504"/>
      <c r="AF14" s="504"/>
      <c r="AG14" s="504"/>
      <c r="AH14" s="504"/>
      <c r="AI14" s="504"/>
      <c r="AJ14" s="91"/>
      <c r="AK14" s="64"/>
      <c r="BM14" s="472" t="str">
        <f>CountryCode &amp; ".T3.F3.S1311.MNAC." &amp; RefVintage</f>
        <v>HU.T3.F3.S1311.MNAC.S.2025</v>
      </c>
    </row>
    <row r="15" spans="1:65" s="18" customFormat="1" ht="16.5" customHeight="1">
      <c r="A15" s="265" t="s">
        <v>316</v>
      </c>
      <c r="B15" s="388" t="s">
        <v>828</v>
      </c>
      <c r="C15" s="328" t="s">
        <v>36</v>
      </c>
      <c r="D15" s="504">
        <v>24727</v>
      </c>
      <c r="E15" s="504">
        <v>-44243</v>
      </c>
      <c r="F15" s="504">
        <v>108007</v>
      </c>
      <c r="G15" s="504">
        <v>20581</v>
      </c>
      <c r="H15" s="504">
        <v>-47559</v>
      </c>
      <c r="I15" s="504">
        <v>-23847</v>
      </c>
      <c r="J15" s="504">
        <v>-43144</v>
      </c>
      <c r="K15" s="504">
        <v>130043</v>
      </c>
      <c r="L15" s="504">
        <v>216285</v>
      </c>
      <c r="M15" s="504">
        <v>86859</v>
      </c>
      <c r="N15" s="504">
        <v>118473</v>
      </c>
      <c r="O15" s="504">
        <v>-385342</v>
      </c>
      <c r="P15" s="504">
        <v>-259165</v>
      </c>
      <c r="Q15" s="504">
        <v>90368</v>
      </c>
      <c r="R15" s="504">
        <v>580136</v>
      </c>
      <c r="S15" s="504">
        <v>-336016</v>
      </c>
      <c r="T15" s="504">
        <v>-161586</v>
      </c>
      <c r="U15" s="504">
        <v>-45669</v>
      </c>
      <c r="V15" s="504">
        <v>-25233</v>
      </c>
      <c r="W15" s="504">
        <v>204643</v>
      </c>
      <c r="X15" s="504">
        <v>319490</v>
      </c>
      <c r="Y15" s="504">
        <v>190605</v>
      </c>
      <c r="Z15" s="504">
        <v>183354</v>
      </c>
      <c r="AA15" s="504">
        <v>24962</v>
      </c>
      <c r="AB15" s="504">
        <v>263860</v>
      </c>
      <c r="AC15" s="504">
        <v>920835</v>
      </c>
      <c r="AD15" s="504"/>
      <c r="AE15" s="504"/>
      <c r="AF15" s="504"/>
      <c r="AG15" s="504"/>
      <c r="AH15" s="504"/>
      <c r="AI15" s="504"/>
      <c r="AJ15" s="91"/>
      <c r="AK15" s="64"/>
      <c r="BM15" s="472" t="str">
        <f>CountryCode &amp; ".T3.F4.S1311.MNAC." &amp; RefVintage</f>
        <v>HU.T3.F4.S1311.MNAC.S.2025</v>
      </c>
    </row>
    <row r="16" spans="1:65" s="18" customFormat="1" ht="16.5" customHeight="1">
      <c r="A16" s="265" t="s">
        <v>317</v>
      </c>
      <c r="B16" s="388" t="s">
        <v>829</v>
      </c>
      <c r="C16" s="329" t="s">
        <v>55</v>
      </c>
      <c r="D16" s="506">
        <v>589363</v>
      </c>
      <c r="E16" s="506">
        <v>661986</v>
      </c>
      <c r="F16" s="506">
        <v>912330</v>
      </c>
      <c r="G16" s="506">
        <v>1044513</v>
      </c>
      <c r="H16" s="506">
        <v>1050999</v>
      </c>
      <c r="I16" s="506">
        <v>1211388</v>
      </c>
      <c r="J16" s="506">
        <v>1374588</v>
      </c>
      <c r="K16" s="506">
        <v>1849722.79</v>
      </c>
      <c r="L16" s="506">
        <v>2398953.8369999998</v>
      </c>
      <c r="M16" s="506">
        <v>2799500</v>
      </c>
      <c r="N16" s="506">
        <v>3158500</v>
      </c>
      <c r="O16" s="506">
        <v>3654300</v>
      </c>
      <c r="P16" s="506">
        <v>2323735</v>
      </c>
      <c r="Q16" s="506">
        <v>2020284</v>
      </c>
      <c r="R16" s="506">
        <v>3644138</v>
      </c>
      <c r="S16" s="506">
        <v>2188730.089954</v>
      </c>
      <c r="T16" s="506">
        <v>3424617.4610000001</v>
      </c>
      <c r="U16" s="506">
        <v>3987122.4419999998</v>
      </c>
      <c r="V16" s="506">
        <v>3268336.4999999995</v>
      </c>
      <c r="W16" s="506">
        <v>2297300.8090000004</v>
      </c>
      <c r="X16" s="506">
        <v>3475626.1919999998</v>
      </c>
      <c r="Y16" s="506">
        <v>3850001.2343359999</v>
      </c>
      <c r="Z16" s="506">
        <v>4788978.2776540015</v>
      </c>
      <c r="AA16" s="506">
        <v>4189694.2662061062</v>
      </c>
      <c r="AB16" s="506">
        <v>5155924.9692176916</v>
      </c>
      <c r="AC16" s="506">
        <v>6859901.1658127941</v>
      </c>
      <c r="AD16" s="506"/>
      <c r="AE16" s="506"/>
      <c r="AF16" s="506"/>
      <c r="AG16" s="506"/>
      <c r="AH16" s="506"/>
      <c r="AI16" s="506"/>
      <c r="AJ16" s="91"/>
      <c r="AK16" s="64"/>
      <c r="BM16" s="472" t="str">
        <f>CountryCode &amp; ".T3.F4ACQ.S1311.MNAC." &amp; RefVintage</f>
        <v>HU.T3.F4ACQ.S1311.MNAC.S.2025</v>
      </c>
    </row>
    <row r="17" spans="1:65" s="18" customFormat="1" ht="16.5" customHeight="1">
      <c r="A17" s="265" t="s">
        <v>318</v>
      </c>
      <c r="B17" s="388" t="s">
        <v>830</v>
      </c>
      <c r="C17" s="329" t="s">
        <v>56</v>
      </c>
      <c r="D17" s="508">
        <v>-564636</v>
      </c>
      <c r="E17" s="508">
        <v>-706229</v>
      </c>
      <c r="F17" s="508">
        <v>-804323</v>
      </c>
      <c r="G17" s="508">
        <v>-1023932</v>
      </c>
      <c r="H17" s="508">
        <v>-1098558</v>
      </c>
      <c r="I17" s="508">
        <v>-1235235</v>
      </c>
      <c r="J17" s="508">
        <v>-1417732</v>
      </c>
      <c r="K17" s="508">
        <v>-1719679.79</v>
      </c>
      <c r="L17" s="508">
        <v>-2182668.8369999998</v>
      </c>
      <c r="M17" s="508">
        <v>-2712641</v>
      </c>
      <c r="N17" s="508">
        <v>-3040027</v>
      </c>
      <c r="O17" s="508">
        <v>-4039642</v>
      </c>
      <c r="P17" s="508">
        <v>-2582900</v>
      </c>
      <c r="Q17" s="508">
        <v>-1929916</v>
      </c>
      <c r="R17" s="508">
        <v>-3064002</v>
      </c>
      <c r="S17" s="508">
        <v>-2524746.089954</v>
      </c>
      <c r="T17" s="508">
        <v>-3586203.4610000001</v>
      </c>
      <c r="U17" s="508">
        <v>-4032791.4419999998</v>
      </c>
      <c r="V17" s="508">
        <v>-3293569.4999999995</v>
      </c>
      <c r="W17" s="508">
        <v>-2092657.8090000004</v>
      </c>
      <c r="X17" s="508">
        <v>-3156136.1919999998</v>
      </c>
      <c r="Y17" s="508">
        <v>-3659396.2343359999</v>
      </c>
      <c r="Z17" s="508">
        <v>-4605624.2776540015</v>
      </c>
      <c r="AA17" s="508">
        <v>-4164732.2662061062</v>
      </c>
      <c r="AB17" s="508">
        <v>-4892064.9692176916</v>
      </c>
      <c r="AC17" s="508">
        <v>-5939066.1658127941</v>
      </c>
      <c r="AD17" s="508"/>
      <c r="AE17" s="508"/>
      <c r="AF17" s="508"/>
      <c r="AG17" s="508"/>
      <c r="AH17" s="508"/>
      <c r="AI17" s="508"/>
      <c r="AJ17" s="91"/>
      <c r="AK17" s="64"/>
      <c r="BM17" s="472" t="str">
        <f>CountryCode &amp; ".T3.F4DIS.S1311.MNAC." &amp; RefVintage</f>
        <v>HU.T3.F4DIS.S1311.MNAC.S.2025</v>
      </c>
    </row>
    <row r="18" spans="1:65" s="18" customFormat="1" ht="16.5" customHeight="1">
      <c r="A18" s="265" t="s">
        <v>319</v>
      </c>
      <c r="B18" s="388" t="s">
        <v>831</v>
      </c>
      <c r="C18" s="330" t="s">
        <v>86</v>
      </c>
      <c r="D18" s="504">
        <v>43081</v>
      </c>
      <c r="E18" s="504">
        <v>-34231</v>
      </c>
      <c r="F18" s="504">
        <v>75174</v>
      </c>
      <c r="G18" s="504">
        <v>2500</v>
      </c>
      <c r="H18" s="504">
        <v>-39739</v>
      </c>
      <c r="I18" s="504">
        <v>39815</v>
      </c>
      <c r="J18" s="504">
        <v>-47495</v>
      </c>
      <c r="K18" s="504">
        <v>113112</v>
      </c>
      <c r="L18" s="504">
        <v>239857</v>
      </c>
      <c r="M18" s="504">
        <v>59257</v>
      </c>
      <c r="N18" s="504">
        <v>31804</v>
      </c>
      <c r="O18" s="504">
        <v>-335598</v>
      </c>
      <c r="P18" s="504">
        <v>-123185</v>
      </c>
      <c r="Q18" s="504">
        <v>60432</v>
      </c>
      <c r="R18" s="504">
        <v>58955</v>
      </c>
      <c r="S18" s="504">
        <v>-97224</v>
      </c>
      <c r="T18" s="504">
        <v>-8638</v>
      </c>
      <c r="U18" s="504">
        <v>27272</v>
      </c>
      <c r="V18" s="504">
        <v>-107939</v>
      </c>
      <c r="W18" s="504">
        <v>18405</v>
      </c>
      <c r="X18" s="504">
        <v>7682</v>
      </c>
      <c r="Y18" s="504">
        <v>79800</v>
      </c>
      <c r="Z18" s="504">
        <v>47523</v>
      </c>
      <c r="AA18" s="504">
        <v>-53846</v>
      </c>
      <c r="AB18" s="504">
        <v>171086</v>
      </c>
      <c r="AC18" s="504">
        <v>382079</v>
      </c>
      <c r="AD18" s="504"/>
      <c r="AE18" s="504"/>
      <c r="AF18" s="504"/>
      <c r="AG18" s="504"/>
      <c r="AH18" s="504"/>
      <c r="AI18" s="504"/>
      <c r="AJ18" s="91"/>
      <c r="AK18" s="64"/>
      <c r="BM18" s="472" t="str">
        <f>CountryCode &amp; ".T3.F41.S1311.MNAC." &amp; RefVintage</f>
        <v>HU.T3.F41.S1311.MNAC.S.2025</v>
      </c>
    </row>
    <row r="19" spans="1:65" s="18" customFormat="1" ht="16.5" customHeight="1">
      <c r="A19" s="265" t="s">
        <v>320</v>
      </c>
      <c r="B19" s="388" t="s">
        <v>832</v>
      </c>
      <c r="C19" s="330" t="s">
        <v>81</v>
      </c>
      <c r="D19" s="504">
        <v>-18354</v>
      </c>
      <c r="E19" s="504">
        <v>-10012</v>
      </c>
      <c r="F19" s="504">
        <v>32833</v>
      </c>
      <c r="G19" s="504">
        <v>18081</v>
      </c>
      <c r="H19" s="504">
        <v>-7820</v>
      </c>
      <c r="I19" s="504">
        <v>-63662</v>
      </c>
      <c r="J19" s="504">
        <v>4351</v>
      </c>
      <c r="K19" s="504">
        <v>16931</v>
      </c>
      <c r="L19" s="504">
        <v>-23572</v>
      </c>
      <c r="M19" s="504">
        <v>27602</v>
      </c>
      <c r="N19" s="504">
        <v>86669</v>
      </c>
      <c r="O19" s="504">
        <v>-49744</v>
      </c>
      <c r="P19" s="504">
        <v>-135980</v>
      </c>
      <c r="Q19" s="504">
        <v>29936</v>
      </c>
      <c r="R19" s="504">
        <v>521181.00000000006</v>
      </c>
      <c r="S19" s="504">
        <v>-238792</v>
      </c>
      <c r="T19" s="504">
        <v>-152948</v>
      </c>
      <c r="U19" s="504">
        <v>-72941</v>
      </c>
      <c r="V19" s="504">
        <v>82706</v>
      </c>
      <c r="W19" s="504">
        <v>186238</v>
      </c>
      <c r="X19" s="504">
        <v>311808</v>
      </c>
      <c r="Y19" s="504">
        <v>110805</v>
      </c>
      <c r="Z19" s="504">
        <v>135831</v>
      </c>
      <c r="AA19" s="504">
        <v>78808</v>
      </c>
      <c r="AB19" s="504">
        <v>92774</v>
      </c>
      <c r="AC19" s="504">
        <v>538756</v>
      </c>
      <c r="AD19" s="504"/>
      <c r="AE19" s="504"/>
      <c r="AF19" s="504"/>
      <c r="AG19" s="504"/>
      <c r="AH19" s="504"/>
      <c r="AI19" s="504"/>
      <c r="AJ19" s="91"/>
      <c r="AK19" s="64"/>
      <c r="BM19" s="472" t="str">
        <f>CountryCode &amp; ".T3.F42.S1311.MNAC." &amp; RefVintage</f>
        <v>HU.T3.F42.S1311.MNAC.S.2025</v>
      </c>
    </row>
    <row r="20" spans="1:65" s="18" customFormat="1" ht="16.5" customHeight="1">
      <c r="A20" s="265" t="s">
        <v>321</v>
      </c>
      <c r="B20" s="388" t="s">
        <v>833</v>
      </c>
      <c r="C20" s="331" t="s">
        <v>77</v>
      </c>
      <c r="D20" s="510">
        <v>10000</v>
      </c>
      <c r="E20" s="510">
        <v>10000</v>
      </c>
      <c r="F20" s="510">
        <v>49000</v>
      </c>
      <c r="G20" s="510">
        <v>26000</v>
      </c>
      <c r="H20" s="510">
        <v>10000</v>
      </c>
      <c r="I20" s="510">
        <v>6000</v>
      </c>
      <c r="J20" s="510">
        <v>10000</v>
      </c>
      <c r="K20" s="510">
        <v>12000</v>
      </c>
      <c r="L20" s="510">
        <v>12000</v>
      </c>
      <c r="M20" s="510">
        <v>17000</v>
      </c>
      <c r="N20" s="510">
        <v>154200</v>
      </c>
      <c r="O20" s="510">
        <v>119123</v>
      </c>
      <c r="P20" s="510">
        <v>11856</v>
      </c>
      <c r="Q20" s="510">
        <v>13175</v>
      </c>
      <c r="R20" s="510">
        <v>723533</v>
      </c>
      <c r="S20" s="510">
        <v>14661.30495400001</v>
      </c>
      <c r="T20" s="510">
        <v>3261</v>
      </c>
      <c r="U20" s="510">
        <v>4898</v>
      </c>
      <c r="V20" s="510">
        <v>3467</v>
      </c>
      <c r="W20" s="510">
        <v>365941</v>
      </c>
      <c r="X20" s="510">
        <v>530627.82799999998</v>
      </c>
      <c r="Y20" s="510">
        <v>508382.14833599998</v>
      </c>
      <c r="Z20" s="510">
        <v>494673.75965400005</v>
      </c>
      <c r="AA20" s="510">
        <v>463096.34820610622</v>
      </c>
      <c r="AB20" s="510">
        <v>567094.39021769247</v>
      </c>
      <c r="AC20" s="510">
        <v>942584.94681279338</v>
      </c>
      <c r="AD20" s="510"/>
      <c r="AE20" s="510"/>
      <c r="AF20" s="510"/>
      <c r="AG20" s="510"/>
      <c r="AH20" s="510"/>
      <c r="AI20" s="510"/>
      <c r="AJ20" s="91"/>
      <c r="AK20" s="64"/>
      <c r="BM20" s="472" t="str">
        <f>CountryCode &amp; ".T3.F42ACQ.S1311.MNAC." &amp; RefVintage</f>
        <v>HU.T3.F42ACQ.S1311.MNAC.S.2025</v>
      </c>
    </row>
    <row r="21" spans="1:65" s="18" customFormat="1" ht="16.5" customHeight="1">
      <c r="A21" s="265" t="s">
        <v>322</v>
      </c>
      <c r="B21" s="388" t="s">
        <v>834</v>
      </c>
      <c r="C21" s="331" t="s">
        <v>78</v>
      </c>
      <c r="D21" s="512">
        <v>-28354</v>
      </c>
      <c r="E21" s="512">
        <v>-20012</v>
      </c>
      <c r="F21" s="512">
        <v>-16167</v>
      </c>
      <c r="G21" s="512">
        <v>-7919</v>
      </c>
      <c r="H21" s="512">
        <v>-17820</v>
      </c>
      <c r="I21" s="512">
        <v>-69662</v>
      </c>
      <c r="J21" s="512">
        <v>-5649</v>
      </c>
      <c r="K21" s="512">
        <v>4931</v>
      </c>
      <c r="L21" s="512">
        <v>-35572</v>
      </c>
      <c r="M21" s="512">
        <v>10602</v>
      </c>
      <c r="N21" s="512">
        <v>-67531</v>
      </c>
      <c r="O21" s="512">
        <v>-168867</v>
      </c>
      <c r="P21" s="512">
        <v>-147836</v>
      </c>
      <c r="Q21" s="512">
        <v>16761</v>
      </c>
      <c r="R21" s="512">
        <v>-202351.99999999994</v>
      </c>
      <c r="S21" s="512">
        <v>-253453.30495400002</v>
      </c>
      <c r="T21" s="512">
        <v>-156209</v>
      </c>
      <c r="U21" s="512">
        <v>-77839</v>
      </c>
      <c r="V21" s="512">
        <v>79239</v>
      </c>
      <c r="W21" s="512">
        <v>-179703</v>
      </c>
      <c r="X21" s="512">
        <v>-218819.82799999998</v>
      </c>
      <c r="Y21" s="512">
        <v>-397577.14833599998</v>
      </c>
      <c r="Z21" s="512">
        <v>-358842.75965400005</v>
      </c>
      <c r="AA21" s="512">
        <v>-384288.34820610622</v>
      </c>
      <c r="AB21" s="512">
        <v>-474320.39021769247</v>
      </c>
      <c r="AC21" s="512">
        <v>-403828.94681279338</v>
      </c>
      <c r="AD21" s="512"/>
      <c r="AE21" s="512"/>
      <c r="AF21" s="512"/>
      <c r="AG21" s="512"/>
      <c r="AH21" s="512"/>
      <c r="AI21" s="512"/>
      <c r="AJ21" s="91"/>
      <c r="AK21" s="64"/>
      <c r="BM21" s="472" t="str">
        <f>CountryCode &amp; ".T3.F42DIS.S1311.MNAC." &amp; RefVintage</f>
        <v>HU.T3.F42DIS.S1311.MNAC.S.2025</v>
      </c>
    </row>
    <row r="22" spans="1:65" s="18" customFormat="1" ht="16.5" customHeight="1">
      <c r="A22" s="265" t="s">
        <v>323</v>
      </c>
      <c r="B22" s="388" t="s">
        <v>835</v>
      </c>
      <c r="C22" s="328" t="s">
        <v>472</v>
      </c>
      <c r="D22" s="504">
        <v>167557</v>
      </c>
      <c r="E22" s="504">
        <v>41783</v>
      </c>
      <c r="F22" s="504">
        <v>-363276</v>
      </c>
      <c r="G22" s="504">
        <v>-69305</v>
      </c>
      <c r="H22" s="504">
        <v>-97850</v>
      </c>
      <c r="I22" s="504">
        <v>-3802</v>
      </c>
      <c r="J22" s="504">
        <v>210286</v>
      </c>
      <c r="K22" s="504">
        <v>160435</v>
      </c>
      <c r="L22" s="504">
        <v>-105907</v>
      </c>
      <c r="M22" s="504">
        <v>-108600</v>
      </c>
      <c r="N22" s="504">
        <v>-507782</v>
      </c>
      <c r="O22" s="504">
        <v>-268597</v>
      </c>
      <c r="P22" s="504">
        <v>-50092</v>
      </c>
      <c r="Q22" s="504">
        <v>-144146</v>
      </c>
      <c r="R22" s="504">
        <v>22022</v>
      </c>
      <c r="S22" s="504">
        <v>-1768</v>
      </c>
      <c r="T22" s="504">
        <v>1211193</v>
      </c>
      <c r="U22" s="504">
        <v>-217166</v>
      </c>
      <c r="V22" s="504">
        <v>-108815</v>
      </c>
      <c r="W22" s="504">
        <v>157904</v>
      </c>
      <c r="X22" s="504">
        <v>112966</v>
      </c>
      <c r="Y22" s="504">
        <v>-31290</v>
      </c>
      <c r="Z22" s="504">
        <v>26103</v>
      </c>
      <c r="AA22" s="504">
        <v>-32391</v>
      </c>
      <c r="AB22" s="504">
        <v>183243</v>
      </c>
      <c r="AC22" s="504">
        <v>218055</v>
      </c>
      <c r="AD22" s="504"/>
      <c r="AE22" s="504"/>
      <c r="AF22" s="504"/>
      <c r="AG22" s="504"/>
      <c r="AH22" s="504"/>
      <c r="AI22" s="504"/>
      <c r="AJ22" s="91"/>
      <c r="AK22" s="64"/>
      <c r="BM22" s="472" t="str">
        <f>CountryCode &amp; ".T3.F5.S1311.MNAC." &amp; RefVintage</f>
        <v>HU.T3.F5.S1311.MNAC.S.2025</v>
      </c>
    </row>
    <row r="23" spans="1:65" s="18" customFormat="1" ht="16.5" customHeight="1">
      <c r="A23" s="265" t="s">
        <v>324</v>
      </c>
      <c r="B23" s="388" t="s">
        <v>836</v>
      </c>
      <c r="C23" s="330" t="s">
        <v>93</v>
      </c>
      <c r="D23" s="504">
        <v>0</v>
      </c>
      <c r="E23" s="504">
        <v>0</v>
      </c>
      <c r="F23" s="504">
        <v>0</v>
      </c>
      <c r="G23" s="504">
        <v>0</v>
      </c>
      <c r="H23" s="504">
        <v>0</v>
      </c>
      <c r="I23" s="504">
        <v>1000</v>
      </c>
      <c r="J23" s="504">
        <v>72</v>
      </c>
      <c r="K23" s="504">
        <v>247</v>
      </c>
      <c r="L23" s="504">
        <v>-747</v>
      </c>
      <c r="M23" s="504">
        <v>632</v>
      </c>
      <c r="N23" s="504">
        <v>446</v>
      </c>
      <c r="O23" s="504">
        <v>260</v>
      </c>
      <c r="P23" s="504">
        <v>721</v>
      </c>
      <c r="Q23" s="504">
        <v>-888</v>
      </c>
      <c r="R23" s="504">
        <v>552</v>
      </c>
      <c r="S23" s="504">
        <v>3</v>
      </c>
      <c r="T23" s="504">
        <v>693365</v>
      </c>
      <c r="U23" s="504">
        <v>-192104</v>
      </c>
      <c r="V23" s="504">
        <v>-237255</v>
      </c>
      <c r="W23" s="504">
        <v>399</v>
      </c>
      <c r="X23" s="504">
        <v>-78071</v>
      </c>
      <c r="Y23" s="504">
        <v>15680</v>
      </c>
      <c r="Z23" s="504">
        <v>8403</v>
      </c>
      <c r="AA23" s="504">
        <v>12910</v>
      </c>
      <c r="AB23" s="504">
        <v>50686</v>
      </c>
      <c r="AC23" s="504">
        <v>17297</v>
      </c>
      <c r="AD23" s="504"/>
      <c r="AE23" s="504"/>
      <c r="AF23" s="504"/>
      <c r="AG23" s="504"/>
      <c r="AH23" s="504"/>
      <c r="AI23" s="504"/>
      <c r="AJ23" s="91"/>
      <c r="AK23" s="64"/>
      <c r="BM23" s="472" t="str">
        <f>CountryCode &amp; ".T3.F5PN.S1311.MNAC." &amp; RefVintage</f>
        <v>HU.T3.F5PN.S1311.MNAC.S.2025</v>
      </c>
    </row>
    <row r="24" spans="1:65" s="18" customFormat="1" ht="16.5" customHeight="1">
      <c r="A24" s="265" t="s">
        <v>325</v>
      </c>
      <c r="B24" s="388" t="s">
        <v>837</v>
      </c>
      <c r="C24" s="330" t="s">
        <v>473</v>
      </c>
      <c r="D24" s="504">
        <v>167557</v>
      </c>
      <c r="E24" s="504">
        <v>41783</v>
      </c>
      <c r="F24" s="504">
        <v>-363276</v>
      </c>
      <c r="G24" s="504">
        <v>-69305</v>
      </c>
      <c r="H24" s="504">
        <v>-97850</v>
      </c>
      <c r="I24" s="504">
        <v>-4802</v>
      </c>
      <c r="J24" s="504">
        <v>210214</v>
      </c>
      <c r="K24" s="504">
        <v>160188</v>
      </c>
      <c r="L24" s="504">
        <v>-105160</v>
      </c>
      <c r="M24" s="504">
        <v>-109232</v>
      </c>
      <c r="N24" s="504">
        <v>-508228</v>
      </c>
      <c r="O24" s="504">
        <v>-268857</v>
      </c>
      <c r="P24" s="504">
        <v>-50813</v>
      </c>
      <c r="Q24" s="504">
        <v>-143258</v>
      </c>
      <c r="R24" s="504">
        <v>21470</v>
      </c>
      <c r="S24" s="504">
        <v>-1771</v>
      </c>
      <c r="T24" s="504">
        <v>517828</v>
      </c>
      <c r="U24" s="504">
        <v>-25062</v>
      </c>
      <c r="V24" s="504">
        <v>128440</v>
      </c>
      <c r="W24" s="504">
        <v>157505</v>
      </c>
      <c r="X24" s="504">
        <v>191037</v>
      </c>
      <c r="Y24" s="504">
        <v>-46970</v>
      </c>
      <c r="Z24" s="504">
        <v>17700</v>
      </c>
      <c r="AA24" s="504">
        <v>-45301</v>
      </c>
      <c r="AB24" s="504">
        <v>132557</v>
      </c>
      <c r="AC24" s="504">
        <v>200758</v>
      </c>
      <c r="AD24" s="504"/>
      <c r="AE24" s="504"/>
      <c r="AF24" s="504"/>
      <c r="AG24" s="504"/>
      <c r="AH24" s="504"/>
      <c r="AI24" s="504"/>
      <c r="AJ24" s="91"/>
      <c r="AK24" s="64"/>
      <c r="BM24" s="472" t="str">
        <f>CountryCode &amp; ".T3.F5OP.S1311.MNAC." &amp; RefVintage</f>
        <v>HU.T3.F5OP.S1311.MNAC.S.2025</v>
      </c>
    </row>
    <row r="25" spans="1:65" s="18" customFormat="1" ht="16.5" customHeight="1">
      <c r="A25" s="265" t="s">
        <v>326</v>
      </c>
      <c r="B25" s="388" t="s">
        <v>838</v>
      </c>
      <c r="C25" s="331" t="s">
        <v>82</v>
      </c>
      <c r="D25" s="514">
        <v>245540</v>
      </c>
      <c r="E25" s="514">
        <v>253013</v>
      </c>
      <c r="F25" s="514">
        <v>1500</v>
      </c>
      <c r="G25" s="514">
        <v>49278</v>
      </c>
      <c r="H25" s="514">
        <v>22003</v>
      </c>
      <c r="I25" s="514">
        <v>59663</v>
      </c>
      <c r="J25" s="514">
        <v>284577</v>
      </c>
      <c r="K25" s="514">
        <v>251214</v>
      </c>
      <c r="L25" s="514">
        <v>15800</v>
      </c>
      <c r="M25" s="514">
        <v>17870</v>
      </c>
      <c r="N25" s="514">
        <v>32850</v>
      </c>
      <c r="O25" s="514">
        <v>38476</v>
      </c>
      <c r="P25" s="514">
        <v>27309</v>
      </c>
      <c r="Q25" s="514">
        <v>22354</v>
      </c>
      <c r="R25" s="514">
        <v>40600</v>
      </c>
      <c r="S25" s="514">
        <v>30194.2</v>
      </c>
      <c r="T25" s="514">
        <v>554466.61300000001</v>
      </c>
      <c r="U25" s="514">
        <v>23301</v>
      </c>
      <c r="V25" s="514">
        <v>159723</v>
      </c>
      <c r="W25" s="514">
        <v>240479.93400000001</v>
      </c>
      <c r="X25" s="514">
        <v>228416.5</v>
      </c>
      <c r="Y25" s="514">
        <v>96367.334850999992</v>
      </c>
      <c r="Z25" s="514">
        <v>36228.660000000003</v>
      </c>
      <c r="AA25" s="514">
        <v>7351</v>
      </c>
      <c r="AB25" s="514">
        <v>272019</v>
      </c>
      <c r="AC25" s="514">
        <v>630680.26530000009</v>
      </c>
      <c r="AD25" s="514"/>
      <c r="AE25" s="514"/>
      <c r="AF25" s="514"/>
      <c r="AG25" s="514"/>
      <c r="AH25" s="514"/>
      <c r="AI25" s="514"/>
      <c r="AJ25" s="91"/>
      <c r="AK25" s="64"/>
      <c r="BM25" s="472" t="str">
        <f>CountryCode &amp; ".T3.F5OPACQ.S1311.MNAC." &amp; RefVintage</f>
        <v>HU.T3.F5OPACQ.S1311.MNAC.S.2025</v>
      </c>
    </row>
    <row r="26" spans="1:65" s="18" customFormat="1" ht="16.5" customHeight="1" thickBot="1">
      <c r="A26" s="265" t="s">
        <v>327</v>
      </c>
      <c r="B26" s="388" t="s">
        <v>839</v>
      </c>
      <c r="C26" s="331" t="s">
        <v>83</v>
      </c>
      <c r="D26" s="514">
        <v>-77983</v>
      </c>
      <c r="E26" s="514">
        <v>-211230</v>
      </c>
      <c r="F26" s="514">
        <v>-364776</v>
      </c>
      <c r="G26" s="514">
        <v>-118583</v>
      </c>
      <c r="H26" s="514">
        <v>-119853</v>
      </c>
      <c r="I26" s="514">
        <v>-64465</v>
      </c>
      <c r="J26" s="514">
        <v>-74363</v>
      </c>
      <c r="K26" s="514">
        <v>-91026</v>
      </c>
      <c r="L26" s="514">
        <v>-120960</v>
      </c>
      <c r="M26" s="514">
        <v>-127102</v>
      </c>
      <c r="N26" s="514">
        <v>-541078</v>
      </c>
      <c r="O26" s="514">
        <v>-307333</v>
      </c>
      <c r="P26" s="514">
        <v>-78122</v>
      </c>
      <c r="Q26" s="514">
        <v>-165612</v>
      </c>
      <c r="R26" s="514">
        <v>-19130</v>
      </c>
      <c r="S26" s="514">
        <v>-31965.200000000001</v>
      </c>
      <c r="T26" s="514">
        <v>-36638.612999999998</v>
      </c>
      <c r="U26" s="514">
        <v>-48363</v>
      </c>
      <c r="V26" s="514">
        <v>-31283</v>
      </c>
      <c r="W26" s="514">
        <v>-82974.933999999994</v>
      </c>
      <c r="X26" s="514">
        <v>-37379.5</v>
      </c>
      <c r="Y26" s="514">
        <v>-143337.33485099999</v>
      </c>
      <c r="Z26" s="514">
        <v>-18528.66</v>
      </c>
      <c r="AA26" s="514">
        <v>-52652</v>
      </c>
      <c r="AB26" s="514">
        <v>-139462</v>
      </c>
      <c r="AC26" s="514">
        <v>-429922.26530000009</v>
      </c>
      <c r="AD26" s="514"/>
      <c r="AE26" s="514"/>
      <c r="AF26" s="514"/>
      <c r="AG26" s="514"/>
      <c r="AH26" s="514"/>
      <c r="AI26" s="514"/>
      <c r="AJ26" s="91"/>
      <c r="AK26" s="64"/>
      <c r="BM26" s="472" t="str">
        <f>CountryCode &amp; ".T3.F5OPDIS.S1311.MNAC." &amp; RefVintage</f>
        <v>HU.T3.F5OPDIS.S1311.MNAC.S.2025</v>
      </c>
    </row>
    <row r="27" spans="1:65" s="18" customFormat="1" ht="16.5" customHeight="1">
      <c r="A27" s="321" t="s">
        <v>499</v>
      </c>
      <c r="B27" s="388" t="s">
        <v>840</v>
      </c>
      <c r="C27" s="328" t="s">
        <v>458</v>
      </c>
      <c r="D27" s="517">
        <v>0</v>
      </c>
      <c r="E27" s="517">
        <v>0</v>
      </c>
      <c r="F27" s="517">
        <v>-393</v>
      </c>
      <c r="G27" s="517">
        <v>-796</v>
      </c>
      <c r="H27" s="517">
        <v>-116997</v>
      </c>
      <c r="I27" s="517">
        <v>-103942</v>
      </c>
      <c r="J27" s="517">
        <v>-53544</v>
      </c>
      <c r="K27" s="517">
        <v>-62217</v>
      </c>
      <c r="L27" s="517">
        <v>297</v>
      </c>
      <c r="M27" s="517">
        <v>-14574</v>
      </c>
      <c r="N27" s="517">
        <v>-18193</v>
      </c>
      <c r="O27" s="517">
        <v>-21035</v>
      </c>
      <c r="P27" s="517">
        <v>-14498</v>
      </c>
      <c r="Q27" s="517">
        <v>-14006</v>
      </c>
      <c r="R27" s="517">
        <v>-120509</v>
      </c>
      <c r="S27" s="517">
        <v>-85220</v>
      </c>
      <c r="T27" s="517">
        <v>-74234</v>
      </c>
      <c r="U27" s="517">
        <v>-130419.99999999999</v>
      </c>
      <c r="V27" s="517">
        <v>-115473</v>
      </c>
      <c r="W27" s="517">
        <v>-99952</v>
      </c>
      <c r="X27" s="517">
        <v>-273927</v>
      </c>
      <c r="Y27" s="517">
        <v>-131514</v>
      </c>
      <c r="Z27" s="517">
        <v>-162557</v>
      </c>
      <c r="AA27" s="517">
        <v>-92402</v>
      </c>
      <c r="AB27" s="517">
        <v>-182460</v>
      </c>
      <c r="AC27" s="517">
        <v>-258743</v>
      </c>
      <c r="AD27" s="517"/>
      <c r="AE27" s="517"/>
      <c r="AF27" s="517"/>
      <c r="AG27" s="517"/>
      <c r="AH27" s="517"/>
      <c r="AI27" s="517"/>
      <c r="AJ27" s="91"/>
      <c r="AK27" s="64"/>
      <c r="BM27" s="472" t="str">
        <f>CountryCode &amp; ".T3.F71.S1311.MNAC." &amp; RefVintage</f>
        <v>HU.T3.F71.S1311.MNAC.S.2025</v>
      </c>
    </row>
    <row r="28" spans="1:65" s="18" customFormat="1" ht="16.5" customHeight="1" thickBot="1">
      <c r="A28" s="322" t="s">
        <v>498</v>
      </c>
      <c r="B28" s="388" t="s">
        <v>841</v>
      </c>
      <c r="C28" s="328" t="s">
        <v>460</v>
      </c>
      <c r="D28" s="517">
        <v>17787</v>
      </c>
      <c r="E28" s="517">
        <v>15518</v>
      </c>
      <c r="F28" s="517">
        <v>73441</v>
      </c>
      <c r="G28" s="517">
        <v>3674</v>
      </c>
      <c r="H28" s="517">
        <v>96668</v>
      </c>
      <c r="I28" s="517">
        <v>-8186.9999999999991</v>
      </c>
      <c r="J28" s="517">
        <v>32174</v>
      </c>
      <c r="K28" s="517">
        <v>96327</v>
      </c>
      <c r="L28" s="517">
        <v>29027</v>
      </c>
      <c r="M28" s="517">
        <v>154705</v>
      </c>
      <c r="N28" s="517">
        <v>69031</v>
      </c>
      <c r="O28" s="517">
        <v>25985</v>
      </c>
      <c r="P28" s="517">
        <v>58995</v>
      </c>
      <c r="Q28" s="517">
        <v>46574</v>
      </c>
      <c r="R28" s="517">
        <v>158701</v>
      </c>
      <c r="S28" s="517">
        <v>28074</v>
      </c>
      <c r="T28" s="517">
        <v>-25388</v>
      </c>
      <c r="U28" s="517">
        <v>-38469</v>
      </c>
      <c r="V28" s="517">
        <v>248100</v>
      </c>
      <c r="W28" s="517">
        <v>85230</v>
      </c>
      <c r="X28" s="517">
        <v>529866</v>
      </c>
      <c r="Y28" s="517">
        <v>-189853</v>
      </c>
      <c r="Z28" s="517">
        <v>798096</v>
      </c>
      <c r="AA28" s="517">
        <v>317557</v>
      </c>
      <c r="AB28" s="517">
        <v>220364</v>
      </c>
      <c r="AC28" s="517">
        <v>37889</v>
      </c>
      <c r="AD28" s="517"/>
      <c r="AE28" s="517"/>
      <c r="AF28" s="517"/>
      <c r="AG28" s="517"/>
      <c r="AH28" s="517"/>
      <c r="AI28" s="517"/>
      <c r="AJ28" s="91"/>
      <c r="AK28" s="64"/>
      <c r="BM28" s="472" t="str">
        <f>CountryCode &amp; ".T3.F8.S1311.MNAC." &amp; RefVintage</f>
        <v>HU.T3.F8.S1311.MNAC.S.2025</v>
      </c>
    </row>
    <row r="29" spans="1:65" s="18" customFormat="1" ht="16.5" customHeight="1">
      <c r="A29" s="265" t="s">
        <v>491</v>
      </c>
      <c r="B29" s="388" t="s">
        <v>842</v>
      </c>
      <c r="C29" s="328" t="s">
        <v>463</v>
      </c>
      <c r="D29" s="517">
        <v>46</v>
      </c>
      <c r="E29" s="517">
        <v>37</v>
      </c>
      <c r="F29" s="517">
        <v>37</v>
      </c>
      <c r="G29" s="517">
        <v>71</v>
      </c>
      <c r="H29" s="517">
        <v>3</v>
      </c>
      <c r="I29" s="517">
        <v>25</v>
      </c>
      <c r="J29" s="517">
        <v>66</v>
      </c>
      <c r="K29" s="517">
        <v>61</v>
      </c>
      <c r="L29" s="517">
        <v>68</v>
      </c>
      <c r="M29" s="517">
        <v>253</v>
      </c>
      <c r="N29" s="517">
        <v>342</v>
      </c>
      <c r="O29" s="517">
        <v>7</v>
      </c>
      <c r="P29" s="517">
        <v>-90</v>
      </c>
      <c r="Q29" s="517">
        <v>38</v>
      </c>
      <c r="R29" s="517">
        <v>-7</v>
      </c>
      <c r="S29" s="517">
        <v>-74</v>
      </c>
      <c r="T29" s="517">
        <v>-36</v>
      </c>
      <c r="U29" s="517">
        <v>95</v>
      </c>
      <c r="V29" s="517">
        <v>-205</v>
      </c>
      <c r="W29" s="517">
        <v>-37</v>
      </c>
      <c r="X29" s="517">
        <v>-23</v>
      </c>
      <c r="Y29" s="517">
        <v>-68</v>
      </c>
      <c r="Z29" s="517">
        <v>-19</v>
      </c>
      <c r="AA29" s="517">
        <v>111</v>
      </c>
      <c r="AB29" s="517">
        <v>721</v>
      </c>
      <c r="AC29" s="517">
        <v>39</v>
      </c>
      <c r="AD29" s="517"/>
      <c r="AE29" s="517"/>
      <c r="AF29" s="517"/>
      <c r="AG29" s="517"/>
      <c r="AH29" s="517"/>
      <c r="AI29" s="517"/>
      <c r="AJ29" s="91"/>
      <c r="AK29" s="64"/>
      <c r="BM29" s="472" t="str">
        <f>CountryCode &amp; ".T3.OFA.S1311.MNAC." &amp; RefVintage</f>
        <v>HU.T3.OFA.S1311.MNAC.S.2025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328</v>
      </c>
      <c r="B31" s="388" t="s">
        <v>843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96998.999999999563</v>
      </c>
      <c r="E31" s="336">
        <f t="shared" si="2"/>
        <v>-62785.000000000131</v>
      </c>
      <c r="F31" s="336">
        <f t="shared" si="2"/>
        <v>217139</v>
      </c>
      <c r="G31" s="336">
        <f t="shared" si="2"/>
        <v>217370.00000000006</v>
      </c>
      <c r="H31" s="336">
        <f t="shared" si="2"/>
        <v>182205.00000000023</v>
      </c>
      <c r="I31" s="336">
        <f t="shared" si="2"/>
        <v>246399.00000000029</v>
      </c>
      <c r="J31" s="336">
        <f t="shared" si="2"/>
        <v>-435792.99999999994</v>
      </c>
      <c r="K31" s="336">
        <f t="shared" si="2"/>
        <v>129533.00000000058</v>
      </c>
      <c r="L31" s="336">
        <f t="shared" si="2"/>
        <v>99458.999999998457</v>
      </c>
      <c r="M31" s="336">
        <f t="shared" si="2"/>
        <v>-445803.99999999901</v>
      </c>
      <c r="N31" s="336">
        <f t="shared" si="2"/>
        <v>-8643.0000000006112</v>
      </c>
      <c r="O31" s="336">
        <f t="shared" si="2"/>
        <v>-51013.999999999891</v>
      </c>
      <c r="P31" s="336">
        <f t="shared" si="2"/>
        <v>-188428.99999999953</v>
      </c>
      <c r="Q31" s="336">
        <f t="shared" si="2"/>
        <v>223107.99999999872</v>
      </c>
      <c r="R31" s="336">
        <f t="shared" si="2"/>
        <v>6715.0000000012224</v>
      </c>
      <c r="S31" s="336">
        <f t="shared" si="2"/>
        <v>429578.9999999979</v>
      </c>
      <c r="T31" s="336">
        <f t="shared" si="2"/>
        <v>-1823401.9999999967</v>
      </c>
      <c r="U31" s="336">
        <f t="shared" si="2"/>
        <v>-682404.00000000012</v>
      </c>
      <c r="V31" s="336">
        <f t="shared" si="2"/>
        <v>129205.00000000015</v>
      </c>
      <c r="W31" s="336">
        <f t="shared" si="2"/>
        <v>375904.9999999986</v>
      </c>
      <c r="X31" s="336">
        <f t="shared" si="2"/>
        <v>298830.00000000099</v>
      </c>
      <c r="Y31" s="336">
        <f t="shared" si="2"/>
        <v>-277266.00000000198</v>
      </c>
      <c r="Z31" s="336">
        <f t="shared" si="2"/>
        <v>128597.00000000201</v>
      </c>
      <c r="AA31" s="336">
        <f t="shared" si="2"/>
        <v>187325.99999999948</v>
      </c>
      <c r="AB31" s="336">
        <f t="shared" si="2"/>
        <v>59995.999999997206</v>
      </c>
      <c r="AC31" s="336">
        <f t="shared" si="2"/>
        <v>723574</v>
      </c>
      <c r="AD31" s="336" t="str">
        <f t="shared" si="2"/>
        <v/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".T3.ADJ.S1311.MNAC." &amp; RefVintage</f>
        <v>HU.T3.ADJ.S1311.MNAC.S.2025</v>
      </c>
    </row>
    <row r="32" spans="1:65" s="18" customFormat="1" ht="16.5" customHeight="1" thickBot="1">
      <c r="A32" s="265" t="s">
        <v>329</v>
      </c>
      <c r="B32" s="388" t="s">
        <v>844</v>
      </c>
      <c r="C32" s="328" t="s">
        <v>474</v>
      </c>
      <c r="D32" s="517">
        <v>0</v>
      </c>
      <c r="E32" s="517">
        <v>0</v>
      </c>
      <c r="F32" s="517">
        <v>666</v>
      </c>
      <c r="G32" s="517">
        <v>3317</v>
      </c>
      <c r="H32" s="517">
        <v>136801</v>
      </c>
      <c r="I32" s="517">
        <v>95954</v>
      </c>
      <c r="J32" s="517">
        <v>66428</v>
      </c>
      <c r="K32" s="517">
        <v>51337</v>
      </c>
      <c r="L32" s="517">
        <v>35829</v>
      </c>
      <c r="M32" s="517">
        <v>39288</v>
      </c>
      <c r="N32" s="517">
        <v>29802</v>
      </c>
      <c r="O32" s="517">
        <v>32900</v>
      </c>
      <c r="P32" s="517">
        <v>34160</v>
      </c>
      <c r="Q32" s="517">
        <v>28645</v>
      </c>
      <c r="R32" s="517">
        <v>293485</v>
      </c>
      <c r="S32" s="517">
        <v>25090</v>
      </c>
      <c r="T32" s="517">
        <v>27592</v>
      </c>
      <c r="U32" s="517">
        <v>18620</v>
      </c>
      <c r="V32" s="517">
        <v>35243</v>
      </c>
      <c r="W32" s="517">
        <v>67400</v>
      </c>
      <c r="X32" s="517">
        <v>22191</v>
      </c>
      <c r="Y32" s="517">
        <v>29878</v>
      </c>
      <c r="Z32" s="517">
        <v>58559</v>
      </c>
      <c r="AA32" s="517">
        <v>3567</v>
      </c>
      <c r="AB32" s="517">
        <v>7904</v>
      </c>
      <c r="AC32" s="517">
        <v>10986</v>
      </c>
      <c r="AD32" s="517"/>
      <c r="AE32" s="517"/>
      <c r="AF32" s="517"/>
      <c r="AG32" s="517"/>
      <c r="AH32" s="517"/>
      <c r="AI32" s="517"/>
      <c r="AJ32" s="91"/>
      <c r="AK32" s="64"/>
      <c r="BM32" s="472" t="str">
        <f>CountryCode &amp; ".T3.LIA.S1311.MNAC." &amp; RefVintage</f>
        <v>HU.T3.LIA.S1311.MNAC.S.2025</v>
      </c>
    </row>
    <row r="33" spans="1:65" s="18" customFormat="1" ht="16.5" customHeight="1" thickBot="1">
      <c r="A33" s="247" t="s">
        <v>500</v>
      </c>
      <c r="B33" s="388" t="s">
        <v>845</v>
      </c>
      <c r="C33" s="328" t="s">
        <v>461</v>
      </c>
      <c r="D33" s="517">
        <v>11131</v>
      </c>
      <c r="E33" s="517">
        <v>-25687</v>
      </c>
      <c r="F33" s="517">
        <v>-29762</v>
      </c>
      <c r="G33" s="517">
        <v>-49627</v>
      </c>
      <c r="H33" s="517">
        <v>-63097</v>
      </c>
      <c r="I33" s="517">
        <v>-3036</v>
      </c>
      <c r="J33" s="517">
        <v>-340538</v>
      </c>
      <c r="K33" s="517">
        <v>158278</v>
      </c>
      <c r="L33" s="517">
        <v>-184340</v>
      </c>
      <c r="M33" s="517">
        <v>-235995</v>
      </c>
      <c r="N33" s="517">
        <v>-62711</v>
      </c>
      <c r="O33" s="517">
        <v>-81596</v>
      </c>
      <c r="P33" s="517">
        <v>-149224</v>
      </c>
      <c r="Q33" s="517">
        <v>-31</v>
      </c>
      <c r="R33" s="517">
        <v>-274610</v>
      </c>
      <c r="S33" s="517">
        <v>35564</v>
      </c>
      <c r="T33" s="517">
        <v>-3137884</v>
      </c>
      <c r="U33" s="517">
        <v>-31245</v>
      </c>
      <c r="V33" s="517">
        <v>-127765</v>
      </c>
      <c r="W33" s="517">
        <v>-206088</v>
      </c>
      <c r="X33" s="517">
        <v>163028</v>
      </c>
      <c r="Y33" s="517">
        <v>-321780</v>
      </c>
      <c r="Z33" s="517">
        <v>-30147</v>
      </c>
      <c r="AA33" s="517">
        <v>-180133</v>
      </c>
      <c r="AB33" s="517">
        <v>-157382</v>
      </c>
      <c r="AC33" s="517">
        <v>-25750</v>
      </c>
      <c r="AD33" s="517"/>
      <c r="AE33" s="517"/>
      <c r="AF33" s="517"/>
      <c r="AG33" s="517"/>
      <c r="AH33" s="517"/>
      <c r="AI33" s="517"/>
      <c r="AJ33" s="91"/>
      <c r="AK33" s="64"/>
      <c r="BM33" s="472" t="str">
        <f>CountryCode &amp; ".T3.OAP.S1311.MNAC." &amp; RefVintage</f>
        <v>HU.T3.OAP.S1311.MNAC.S.2025</v>
      </c>
    </row>
    <row r="34" spans="1:65" s="18" customFormat="1" ht="16.5" customHeight="1">
      <c r="A34" s="265" t="s">
        <v>330</v>
      </c>
      <c r="B34" s="388" t="s">
        <v>846</v>
      </c>
      <c r="C34" s="328" t="s">
        <v>475</v>
      </c>
      <c r="D34" s="517">
        <v>0</v>
      </c>
      <c r="E34" s="517">
        <v>0</v>
      </c>
      <c r="F34" s="517">
        <v>0</v>
      </c>
      <c r="G34" s="517">
        <v>0</v>
      </c>
      <c r="H34" s="517">
        <v>0</v>
      </c>
      <c r="I34" s="517">
        <v>0</v>
      </c>
      <c r="J34" s="517">
        <v>0</v>
      </c>
      <c r="K34" s="517">
        <v>-1618</v>
      </c>
      <c r="L34" s="517">
        <v>-3394</v>
      </c>
      <c r="M34" s="517">
        <v>-981</v>
      </c>
      <c r="N34" s="517">
        <v>-7900</v>
      </c>
      <c r="O34" s="517">
        <v>-16091.999999999998</v>
      </c>
      <c r="P34" s="517">
        <v>-9459</v>
      </c>
      <c r="Q34" s="517">
        <v>-989</v>
      </c>
      <c r="R34" s="517">
        <v>53</v>
      </c>
      <c r="S34" s="517">
        <v>6491</v>
      </c>
      <c r="T34" s="517">
        <v>1010.9999999999999</v>
      </c>
      <c r="U34" s="517">
        <v>3214</v>
      </c>
      <c r="V34" s="517">
        <v>6963</v>
      </c>
      <c r="W34" s="517">
        <v>1765</v>
      </c>
      <c r="X34" s="517">
        <v>522</v>
      </c>
      <c r="Y34" s="517">
        <v>921</v>
      </c>
      <c r="Z34" s="517">
        <v>91</v>
      </c>
      <c r="AA34" s="517">
        <v>279</v>
      </c>
      <c r="AB34" s="517">
        <v>-77016</v>
      </c>
      <c r="AC34" s="517">
        <v>-102475</v>
      </c>
      <c r="AD34" s="517"/>
      <c r="AE34" s="517"/>
      <c r="AF34" s="517"/>
      <c r="AG34" s="517"/>
      <c r="AH34" s="517"/>
      <c r="AI34" s="517"/>
      <c r="AJ34" s="91"/>
      <c r="AK34" s="64"/>
      <c r="BM34" s="472" t="str">
        <f>CountryCode &amp; ".T3.OLIA.S1311.MNAC." &amp; RefVintage</f>
        <v>HU.T3.OLIA.S1311.MNAC.S.2025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331</v>
      </c>
      <c r="B36" s="388" t="s">
        <v>847</v>
      </c>
      <c r="C36" s="328" t="s">
        <v>66</v>
      </c>
      <c r="D36" s="517">
        <v>33907.759114314955</v>
      </c>
      <c r="E36" s="517">
        <v>40085.253002461453</v>
      </c>
      <c r="F36" s="517">
        <v>-7918.8865906477304</v>
      </c>
      <c r="G36" s="517">
        <v>304.85135617777814</v>
      </c>
      <c r="H36" s="517">
        <v>-4613.503691984306</v>
      </c>
      <c r="I36" s="517">
        <v>-25118.350433007323</v>
      </c>
      <c r="J36" s="517">
        <v>10702.873861866237</v>
      </c>
      <c r="K36" s="517">
        <v>59370.969234332733</v>
      </c>
      <c r="L36" s="517">
        <v>58169.365397749178</v>
      </c>
      <c r="M36" s="517">
        <v>81163.860145592931</v>
      </c>
      <c r="N36" s="517">
        <v>-65752.94612655307</v>
      </c>
      <c r="O36" s="517">
        <v>100384.6207484653</v>
      </c>
      <c r="P36" s="517">
        <v>-4367.8441810520781</v>
      </c>
      <c r="Q36" s="517">
        <v>101114.12443349946</v>
      </c>
      <c r="R36" s="517">
        <v>-12195.090094336592</v>
      </c>
      <c r="S36" s="517">
        <v>-24956.447158111587</v>
      </c>
      <c r="T36" s="517">
        <v>2470.0000000011642</v>
      </c>
      <c r="U36" s="517">
        <v>18629.000000000815</v>
      </c>
      <c r="V36" s="517">
        <v>-50436.000000003332</v>
      </c>
      <c r="W36" s="517">
        <v>-316658.99999999796</v>
      </c>
      <c r="X36" s="517">
        <v>-172779</v>
      </c>
      <c r="Y36" s="517">
        <v>-106142.99999999999</v>
      </c>
      <c r="Z36" s="517">
        <v>-33886.000000000044</v>
      </c>
      <c r="AA36" s="517">
        <v>1661.0000000000298</v>
      </c>
      <c r="AB36" s="517">
        <v>-184539.00000000003</v>
      </c>
      <c r="AC36" s="517">
        <v>-9663.0000000000109</v>
      </c>
      <c r="AD36" s="517"/>
      <c r="AE36" s="517"/>
      <c r="AF36" s="517"/>
      <c r="AG36" s="517"/>
      <c r="AH36" s="517"/>
      <c r="AI36" s="517"/>
      <c r="AJ36" s="91"/>
      <c r="AK36" s="64"/>
      <c r="BM36" s="472" t="str">
        <f>CountryCode &amp; ".T3.ISS_A.S1311.MNAC." &amp; RefVintage</f>
        <v>HU.T3.ISS_A.S1311.MNAC.S.2025</v>
      </c>
    </row>
    <row r="37" spans="1:65" s="18" customFormat="1" ht="16.5" customHeight="1">
      <c r="A37" s="265" t="s">
        <v>332</v>
      </c>
      <c r="B37" s="388" t="s">
        <v>848</v>
      </c>
      <c r="C37" s="328" t="s">
        <v>476</v>
      </c>
      <c r="D37" s="517">
        <v>-33042.000000000007</v>
      </c>
      <c r="E37" s="517">
        <v>-103701.00000000001</v>
      </c>
      <c r="F37" s="517">
        <v>-13664.892657222241</v>
      </c>
      <c r="G37" s="517">
        <v>-12326.04878534717</v>
      </c>
      <c r="H37" s="517">
        <v>13754.973056523433</v>
      </c>
      <c r="I37" s="517">
        <v>39636.957254142297</v>
      </c>
      <c r="J37" s="517">
        <v>-1437.7929302006946</v>
      </c>
      <c r="K37" s="517">
        <v>-29540.977404172692</v>
      </c>
      <c r="L37" s="517">
        <v>-44884.589294995974</v>
      </c>
      <c r="M37" s="517">
        <v>-118799.45742518644</v>
      </c>
      <c r="N37" s="517">
        <v>-28110.709025922311</v>
      </c>
      <c r="O37" s="517">
        <v>-65131.02694677539</v>
      </c>
      <c r="P37" s="517">
        <v>-42547.833243884008</v>
      </c>
      <c r="Q37" s="517">
        <v>-57377.486791450341</v>
      </c>
      <c r="R37" s="517">
        <v>-2157.4481058107986</v>
      </c>
      <c r="S37" s="517">
        <v>-16025.828859195044</v>
      </c>
      <c r="T37" s="517">
        <v>2409.8039321779966</v>
      </c>
      <c r="U37" s="517">
        <v>-31923.576480937569</v>
      </c>
      <c r="V37" s="517">
        <v>18406.943948660341</v>
      </c>
      <c r="W37" s="517">
        <v>144777.56971681997</v>
      </c>
      <c r="X37" s="517">
        <v>70483.547930170083</v>
      </c>
      <c r="Y37" s="517">
        <v>98542.510148429908</v>
      </c>
      <c r="Z37" s="517">
        <v>82301.25261842004</v>
      </c>
      <c r="AA37" s="517">
        <v>41917.543681699972</v>
      </c>
      <c r="AB37" s="517">
        <v>45237.416015510025</v>
      </c>
      <c r="AC37" s="517">
        <v>-23316.113785100006</v>
      </c>
      <c r="AD37" s="517"/>
      <c r="AE37" s="517"/>
      <c r="AF37" s="517"/>
      <c r="AG37" s="517"/>
      <c r="AH37" s="517"/>
      <c r="AI37" s="517"/>
      <c r="AJ37" s="91"/>
      <c r="AK37" s="64"/>
      <c r="BM37" s="472" t="str">
        <f>CountryCode &amp; ".T3.D41_A.S1311.MNAC." &amp; RefVintage</f>
        <v>HU.T3.D41_A.S1311.MNAC.S.2025</v>
      </c>
    </row>
    <row r="38" spans="1:65" s="18" customFormat="1" ht="16.5" customHeight="1">
      <c r="A38" s="265" t="s">
        <v>333</v>
      </c>
      <c r="B38" s="388" t="s">
        <v>849</v>
      </c>
      <c r="C38" s="335" t="s">
        <v>477</v>
      </c>
      <c r="D38" s="517">
        <v>0</v>
      </c>
      <c r="E38" s="517">
        <v>0</v>
      </c>
      <c r="F38" s="517">
        <v>0</v>
      </c>
      <c r="G38" s="517">
        <v>0</v>
      </c>
      <c r="H38" s="517">
        <v>0</v>
      </c>
      <c r="I38" s="517">
        <v>0</v>
      </c>
      <c r="J38" s="517">
        <v>800</v>
      </c>
      <c r="K38" s="517">
        <v>700</v>
      </c>
      <c r="L38" s="517">
        <v>200</v>
      </c>
      <c r="M38" s="517">
        <v>-3100</v>
      </c>
      <c r="N38" s="517">
        <v>600</v>
      </c>
      <c r="O38" s="517">
        <v>-460</v>
      </c>
      <c r="P38" s="517">
        <v>-1217</v>
      </c>
      <c r="Q38" s="517">
        <v>-6236</v>
      </c>
      <c r="R38" s="517">
        <v>-43667</v>
      </c>
      <c r="S38" s="517">
        <v>2282.8423509999998</v>
      </c>
      <c r="T38" s="517">
        <v>2641.7199390000001</v>
      </c>
      <c r="U38" s="517">
        <v>-316.82495600000004</v>
      </c>
      <c r="V38" s="517">
        <v>18299.852350999998</v>
      </c>
      <c r="W38" s="517">
        <v>76129.038169999956</v>
      </c>
      <c r="X38" s="517">
        <v>99876.091973000017</v>
      </c>
      <c r="Y38" s="517">
        <v>90875.845011000012</v>
      </c>
      <c r="Z38" s="517">
        <v>97314.229301999992</v>
      </c>
      <c r="AA38" s="517">
        <v>43785.098940000003</v>
      </c>
      <c r="AB38" s="517">
        <v>71580.814941999983</v>
      </c>
      <c r="AC38" s="517">
        <v>38847.524599999997</v>
      </c>
      <c r="AD38" s="517"/>
      <c r="AE38" s="517"/>
      <c r="AF38" s="517"/>
      <c r="AG38" s="517"/>
      <c r="AH38" s="517"/>
      <c r="AI38" s="517"/>
      <c r="AJ38" s="91"/>
      <c r="AK38" s="64"/>
      <c r="BM38" s="472" t="str">
        <f>CountryCode &amp; ".T3.RED_A.S1311.MNAC." &amp; RefVintage</f>
        <v>HU.T3.RED_A.S1311.MNAC.S.2025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334</v>
      </c>
      <c r="B40" s="388" t="s">
        <v>850</v>
      </c>
      <c r="C40" s="328" t="s">
        <v>94</v>
      </c>
      <c r="D40" s="517">
        <v>85002.240885684616</v>
      </c>
      <c r="E40" s="517">
        <v>26517.74699753843</v>
      </c>
      <c r="F40" s="517">
        <v>303615.77924786997</v>
      </c>
      <c r="G40" s="517">
        <v>275701.19742916944</v>
      </c>
      <c r="H40" s="517">
        <v>99359.530635461095</v>
      </c>
      <c r="I40" s="517">
        <v>138962.39317886531</v>
      </c>
      <c r="J40" s="517">
        <v>-171748.08093166549</v>
      </c>
      <c r="K40" s="517">
        <v>-112795.99183015944</v>
      </c>
      <c r="L40" s="517">
        <v>237879.22389724525</v>
      </c>
      <c r="M40" s="517">
        <v>-207380.40272040549</v>
      </c>
      <c r="N40" s="517">
        <v>125429.65515247476</v>
      </c>
      <c r="O40" s="517">
        <v>-21019.5938016898</v>
      </c>
      <c r="P40" s="517">
        <v>-13969.322575063445</v>
      </c>
      <c r="Q40" s="517">
        <v>157982.36235794961</v>
      </c>
      <c r="R40" s="517">
        <v>33591.538200148614</v>
      </c>
      <c r="S40" s="517">
        <v>390340.43366630457</v>
      </c>
      <c r="T40" s="517">
        <v>1278357.4761288241</v>
      </c>
      <c r="U40" s="517">
        <v>-659381.59856306331</v>
      </c>
      <c r="V40" s="517">
        <v>228493.20370034315</v>
      </c>
      <c r="W40" s="517">
        <v>546831.39211317664</v>
      </c>
      <c r="X40" s="517">
        <v>114810.36009683087</v>
      </c>
      <c r="Y40" s="517">
        <v>-69560.355159431929</v>
      </c>
      <c r="Z40" s="517">
        <v>-51060.48192041798</v>
      </c>
      <c r="AA40" s="517">
        <v>274749.35737829946</v>
      </c>
      <c r="AB40" s="517">
        <v>279663.76904248726</v>
      </c>
      <c r="AC40" s="517">
        <v>834290.58918510005</v>
      </c>
      <c r="AD40" s="517"/>
      <c r="AE40" s="517"/>
      <c r="AF40" s="517"/>
      <c r="AG40" s="517"/>
      <c r="AH40" s="517"/>
      <c r="AI40" s="517"/>
      <c r="AJ40" s="91"/>
      <c r="AK40" s="64"/>
      <c r="BM40" s="472" t="str">
        <f>CountryCode &amp; ".T3.FREV_A.S1311.MNAC." &amp; RefVintage</f>
        <v>HU.T3.FREV_A.S1311.MNAC.S.2025</v>
      </c>
    </row>
    <row r="41" spans="1:65" s="18" customFormat="1" ht="16.5" customHeight="1">
      <c r="A41" s="265" t="s">
        <v>516</v>
      </c>
      <c r="B41" s="388" t="s">
        <v>851</v>
      </c>
      <c r="C41" s="328" t="s">
        <v>478</v>
      </c>
      <c r="D41" s="517">
        <v>0</v>
      </c>
      <c r="E41" s="517">
        <v>0</v>
      </c>
      <c r="F41" s="517">
        <v>-35797</v>
      </c>
      <c r="G41" s="517">
        <v>0</v>
      </c>
      <c r="H41" s="517">
        <v>0</v>
      </c>
      <c r="I41" s="517">
        <v>0</v>
      </c>
      <c r="J41" s="517">
        <v>0</v>
      </c>
      <c r="K41" s="517">
        <v>3801.9999999999995</v>
      </c>
      <c r="L41" s="517">
        <v>0</v>
      </c>
      <c r="M41" s="517">
        <v>0</v>
      </c>
      <c r="N41" s="517">
        <v>0</v>
      </c>
      <c r="O41" s="517">
        <v>0</v>
      </c>
      <c r="P41" s="517">
        <v>-1804</v>
      </c>
      <c r="Q41" s="517">
        <v>0</v>
      </c>
      <c r="R41" s="517">
        <v>12215</v>
      </c>
      <c r="S41" s="517">
        <v>10793</v>
      </c>
      <c r="T41" s="517">
        <v>0</v>
      </c>
      <c r="U41" s="517">
        <v>0</v>
      </c>
      <c r="V41" s="517">
        <v>0</v>
      </c>
      <c r="W41" s="517">
        <v>61749</v>
      </c>
      <c r="X41" s="517">
        <v>698</v>
      </c>
      <c r="Y41" s="517">
        <v>0</v>
      </c>
      <c r="Z41" s="517">
        <v>5425.0000000000009</v>
      </c>
      <c r="AA41" s="517">
        <v>1500</v>
      </c>
      <c r="AB41" s="517">
        <v>74547</v>
      </c>
      <c r="AC41" s="517">
        <v>654</v>
      </c>
      <c r="AD41" s="517"/>
      <c r="AE41" s="517"/>
      <c r="AF41" s="517"/>
      <c r="AG41" s="517"/>
      <c r="AH41" s="517"/>
      <c r="AI41" s="517"/>
      <c r="AJ41" s="91"/>
      <c r="AK41" s="64"/>
      <c r="BM41" s="472" t="str">
        <f>CountryCode &amp; ".T3.K61.S1311.MNAC." &amp; RefVintage</f>
        <v>HU.T3.K61.S1311.MNAC.S.2025</v>
      </c>
    </row>
    <row r="42" spans="1:65" s="18" customFormat="1" ht="16.5" customHeight="1">
      <c r="A42" s="265" t="s">
        <v>335</v>
      </c>
      <c r="B42" s="388" t="s">
        <v>852</v>
      </c>
      <c r="C42" s="328" t="s">
        <v>479</v>
      </c>
      <c r="D42" s="517">
        <v>0</v>
      </c>
      <c r="E42" s="517">
        <v>0</v>
      </c>
      <c r="F42" s="517">
        <v>0</v>
      </c>
      <c r="G42" s="517">
        <v>0</v>
      </c>
      <c r="H42" s="517">
        <v>0</v>
      </c>
      <c r="I42" s="517">
        <v>0</v>
      </c>
      <c r="J42" s="517">
        <v>0</v>
      </c>
      <c r="K42" s="517">
        <v>0</v>
      </c>
      <c r="L42" s="517">
        <v>0</v>
      </c>
      <c r="M42" s="517">
        <v>0</v>
      </c>
      <c r="N42" s="517">
        <v>0</v>
      </c>
      <c r="O42" s="517">
        <v>0</v>
      </c>
      <c r="P42" s="517">
        <v>0</v>
      </c>
      <c r="Q42" s="517">
        <v>0</v>
      </c>
      <c r="R42" s="517">
        <v>0</v>
      </c>
      <c r="S42" s="517">
        <v>0</v>
      </c>
      <c r="T42" s="517">
        <v>0</v>
      </c>
      <c r="U42" s="517">
        <v>0</v>
      </c>
      <c r="V42" s="517">
        <v>0</v>
      </c>
      <c r="W42" s="517">
        <v>0</v>
      </c>
      <c r="X42" s="517">
        <v>0</v>
      </c>
      <c r="Y42" s="517">
        <v>0</v>
      </c>
      <c r="Z42" s="517">
        <v>0</v>
      </c>
      <c r="AA42" s="517">
        <v>0</v>
      </c>
      <c r="AB42" s="517">
        <v>0</v>
      </c>
      <c r="AC42" s="517">
        <v>0</v>
      </c>
      <c r="AD42" s="517"/>
      <c r="AE42" s="517"/>
      <c r="AF42" s="517"/>
      <c r="AG42" s="517"/>
      <c r="AH42" s="517"/>
      <c r="AI42" s="517"/>
      <c r="AJ42" s="91"/>
      <c r="AK42" s="64"/>
      <c r="BM42" s="472" t="str">
        <f>CountryCode &amp; ".T3.OCVO_A.S1311.MNAC." &amp; RefVintage</f>
        <v>HU.T3.OCVO_A.S1311.MNAC.S.2025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336</v>
      </c>
      <c r="B44" s="388" t="s">
        <v>853</v>
      </c>
      <c r="C44" s="333" t="s">
        <v>64</v>
      </c>
      <c r="D44" s="517">
        <f>D45</f>
        <v>8918.658999999956</v>
      </c>
      <c r="E44" s="517">
        <f t="shared" ref="E44:AC44" si="3">E45</f>
        <v>85939.000000000015</v>
      </c>
      <c r="F44" s="517">
        <f t="shared" si="3"/>
        <v>7566.1600000000326</v>
      </c>
      <c r="G44" s="517">
        <f t="shared" si="3"/>
        <v>52279.390909090929</v>
      </c>
      <c r="H44" s="517">
        <f t="shared" si="3"/>
        <v>-59397.999999999993</v>
      </c>
      <c r="I44" s="517">
        <f t="shared" si="3"/>
        <v>22555</v>
      </c>
      <c r="J44" s="517">
        <f t="shared" si="3"/>
        <v>-4024.0000000000582</v>
      </c>
      <c r="K44" s="517">
        <f t="shared" si="3"/>
        <v>89631.999999999869</v>
      </c>
      <c r="L44" s="517">
        <f t="shared" si="3"/>
        <v>2116.0000000001455</v>
      </c>
      <c r="M44" s="517">
        <f t="shared" si="3"/>
        <v>43692.999999999913</v>
      </c>
      <c r="N44" s="517">
        <f t="shared" si="3"/>
        <v>-20631.999999999854</v>
      </c>
      <c r="O44" s="517">
        <f t="shared" si="3"/>
        <v>-20204.999999999876</v>
      </c>
      <c r="P44" s="517">
        <f t="shared" si="3"/>
        <v>-45875.000000000124</v>
      </c>
      <c r="Q44" s="517">
        <f t="shared" si="3"/>
        <v>-41799.000000000116</v>
      </c>
      <c r="R44" s="517">
        <f t="shared" si="3"/>
        <v>-31640.999999999942</v>
      </c>
      <c r="S44" s="517">
        <f t="shared" si="3"/>
        <v>7985</v>
      </c>
      <c r="T44" s="517">
        <f t="shared" si="3"/>
        <v>-28486.000000000233</v>
      </c>
      <c r="U44" s="517">
        <f t="shared" si="3"/>
        <v>62264.761999999988</v>
      </c>
      <c r="V44" s="517">
        <f t="shared" si="3"/>
        <v>-17168.499999999942</v>
      </c>
      <c r="W44" s="517">
        <f t="shared" si="3"/>
        <v>-25279.213200999773</v>
      </c>
      <c r="X44" s="517">
        <f t="shared" si="3"/>
        <v>-69612.648063999877</v>
      </c>
      <c r="Y44" s="517">
        <f t="shared" si="3"/>
        <v>-26596.9037619999</v>
      </c>
      <c r="Z44" s="517">
        <f t="shared" si="3"/>
        <v>-2986.2643570013179</v>
      </c>
      <c r="AA44" s="517">
        <f t="shared" si="3"/>
        <v>33290.416999999958</v>
      </c>
      <c r="AB44" s="517">
        <f t="shared" si="3"/>
        <v>30792.336250999884</v>
      </c>
      <c r="AC44" s="517">
        <f t="shared" si="3"/>
        <v>-332.35551003087312</v>
      </c>
      <c r="AD44" s="517"/>
      <c r="AE44" s="517"/>
      <c r="AF44" s="517"/>
      <c r="AG44" s="517"/>
      <c r="AH44" s="517"/>
      <c r="AI44" s="517"/>
      <c r="AJ44" s="91"/>
      <c r="AK44" s="64"/>
      <c r="BM44" s="472" t="str">
        <f>CountryCode &amp; ".T3.SD.S1311.MNAC." &amp; RefVintage</f>
        <v>HU.T3.SD.S1311.MNAC.S.2025</v>
      </c>
    </row>
    <row r="45" spans="1:65" s="18" customFormat="1" ht="16.5" customHeight="1">
      <c r="A45" s="265" t="s">
        <v>337</v>
      </c>
      <c r="B45" s="388" t="s">
        <v>854</v>
      </c>
      <c r="C45" s="328" t="s">
        <v>72</v>
      </c>
      <c r="D45" s="517">
        <f>D48-D10-D12-D32-D33-D34-D36-D37-D38-D40-D41-D42</f>
        <v>8918.658999999956</v>
      </c>
      <c r="E45" s="517">
        <f t="shared" ref="E45:AC45" si="4">E48-E10-E12-E32-E33-E34-E36-E37-E38-E40-E41-E42</f>
        <v>85939.000000000015</v>
      </c>
      <c r="F45" s="517">
        <f t="shared" si="4"/>
        <v>7566.1600000000326</v>
      </c>
      <c r="G45" s="517">
        <f t="shared" si="4"/>
        <v>52279.390909090929</v>
      </c>
      <c r="H45" s="517">
        <f t="shared" si="4"/>
        <v>-59397.999999999993</v>
      </c>
      <c r="I45" s="517">
        <f t="shared" si="4"/>
        <v>22555</v>
      </c>
      <c r="J45" s="517">
        <f t="shared" si="4"/>
        <v>-4024.0000000000582</v>
      </c>
      <c r="K45" s="517">
        <f t="shared" si="4"/>
        <v>89631.999999999869</v>
      </c>
      <c r="L45" s="517">
        <f t="shared" si="4"/>
        <v>2116.0000000001455</v>
      </c>
      <c r="M45" s="517">
        <f t="shared" si="4"/>
        <v>43692.999999999913</v>
      </c>
      <c r="N45" s="517">
        <f t="shared" si="4"/>
        <v>-20631.999999999854</v>
      </c>
      <c r="O45" s="517">
        <f t="shared" si="4"/>
        <v>-20204.999999999876</v>
      </c>
      <c r="P45" s="517">
        <f t="shared" si="4"/>
        <v>-45875.000000000124</v>
      </c>
      <c r="Q45" s="517">
        <f t="shared" si="4"/>
        <v>-41799.000000000116</v>
      </c>
      <c r="R45" s="517">
        <f t="shared" si="4"/>
        <v>-31640.999999999942</v>
      </c>
      <c r="S45" s="517">
        <f t="shared" si="4"/>
        <v>7985</v>
      </c>
      <c r="T45" s="517">
        <f t="shared" si="4"/>
        <v>-28486.000000000233</v>
      </c>
      <c r="U45" s="517">
        <f t="shared" si="4"/>
        <v>62264.761999999988</v>
      </c>
      <c r="V45" s="517">
        <f t="shared" si="4"/>
        <v>-17168.499999999942</v>
      </c>
      <c r="W45" s="517">
        <f t="shared" si="4"/>
        <v>-25279.213200999773</v>
      </c>
      <c r="X45" s="517">
        <f t="shared" si="4"/>
        <v>-69612.648063999877</v>
      </c>
      <c r="Y45" s="517">
        <f t="shared" si="4"/>
        <v>-26596.9037619999</v>
      </c>
      <c r="Z45" s="517">
        <f t="shared" si="4"/>
        <v>-2986.2643570013179</v>
      </c>
      <c r="AA45" s="517">
        <f t="shared" si="4"/>
        <v>33290.416999999958</v>
      </c>
      <c r="AB45" s="517">
        <f t="shared" si="4"/>
        <v>30792.336250999884</v>
      </c>
      <c r="AC45" s="517">
        <f t="shared" si="4"/>
        <v>-332.35551003087312</v>
      </c>
      <c r="AD45" s="517"/>
      <c r="AE45" s="517"/>
      <c r="AF45" s="517"/>
      <c r="AG45" s="517"/>
      <c r="AH45" s="517"/>
      <c r="AI45" s="517"/>
      <c r="AJ45" s="91"/>
      <c r="AK45" s="64"/>
      <c r="BM45" s="472" t="str">
        <f>CountryCode &amp; ".T3.B9_SD.S1311.MNAC." &amp; RefVintage</f>
        <v>HU.T3.B9_SD.S1311.MNAC.S.2025</v>
      </c>
    </row>
    <row r="46" spans="1:65" s="18" customFormat="1" ht="16.5" customHeight="1">
      <c r="A46" s="265" t="s">
        <v>338</v>
      </c>
      <c r="B46" s="388" t="s">
        <v>855</v>
      </c>
      <c r="C46" s="328" t="s">
        <v>63</v>
      </c>
      <c r="D46" s="517">
        <v>0</v>
      </c>
      <c r="E46" s="517">
        <v>0</v>
      </c>
      <c r="F46" s="517">
        <v>0</v>
      </c>
      <c r="G46" s="517">
        <v>0</v>
      </c>
      <c r="H46" s="517">
        <v>0</v>
      </c>
      <c r="I46" s="517">
        <v>0</v>
      </c>
      <c r="J46" s="517">
        <v>0</v>
      </c>
      <c r="K46" s="517">
        <v>0</v>
      </c>
      <c r="L46" s="517">
        <v>0</v>
      </c>
      <c r="M46" s="517">
        <v>0</v>
      </c>
      <c r="N46" s="517">
        <v>0</v>
      </c>
      <c r="O46" s="517">
        <v>0</v>
      </c>
      <c r="P46" s="517">
        <v>0</v>
      </c>
      <c r="Q46" s="517">
        <v>0</v>
      </c>
      <c r="R46" s="517">
        <v>0</v>
      </c>
      <c r="S46" s="517">
        <v>0</v>
      </c>
      <c r="T46" s="517">
        <v>0</v>
      </c>
      <c r="U46" s="517">
        <v>0</v>
      </c>
      <c r="V46" s="517">
        <v>0</v>
      </c>
      <c r="W46" s="517">
        <v>0</v>
      </c>
      <c r="X46" s="517">
        <v>0</v>
      </c>
      <c r="Y46" s="517">
        <v>0</v>
      </c>
      <c r="Z46" s="517">
        <v>0</v>
      </c>
      <c r="AA46" s="517">
        <v>0</v>
      </c>
      <c r="AB46" s="517">
        <v>0</v>
      </c>
      <c r="AC46" s="517">
        <v>0</v>
      </c>
      <c r="AD46" s="517"/>
      <c r="AE46" s="517"/>
      <c r="AF46" s="517"/>
      <c r="AG46" s="517"/>
      <c r="AH46" s="517"/>
      <c r="AI46" s="517"/>
      <c r="AJ46" s="91"/>
      <c r="AK46" s="64"/>
      <c r="BM46" s="472" t="str">
        <f>CountryCode &amp; ".T3.OSD.S1311.MNAC." &amp; RefVintage</f>
        <v>HU.T3.OSD.S1311.MNAC.S.2025</v>
      </c>
    </row>
    <row r="47" spans="1:65" s="18" customFormat="1" ht="13.5" customHeight="1" thickBot="1">
      <c r="A47" s="265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21.75" customHeight="1" thickTop="1" thickBot="1">
      <c r="A48" s="265" t="s">
        <v>339</v>
      </c>
      <c r="B48" s="388" t="s">
        <v>856</v>
      </c>
      <c r="C48" s="287" t="s">
        <v>99</v>
      </c>
      <c r="D48" s="517">
        <v>1014809.9999999995</v>
      </c>
      <c r="E48" s="517">
        <v>221119.99999999988</v>
      </c>
      <c r="F48" s="517">
        <v>466076</v>
      </c>
      <c r="G48" s="517">
        <v>773697.00000000012</v>
      </c>
      <c r="H48" s="517">
        <v>722934.00000000023</v>
      </c>
      <c r="I48" s="517">
        <v>371104.00000000029</v>
      </c>
      <c r="J48" s="517">
        <v>605460</v>
      </c>
      <c r="K48" s="517">
        <v>1542868.0000000005</v>
      </c>
      <c r="L48" s="517">
        <v>1378680.9999999986</v>
      </c>
      <c r="M48" s="517">
        <v>1263085.0000000009</v>
      </c>
      <c r="N48" s="517">
        <v>1154095.9999999995</v>
      </c>
      <c r="O48" s="517">
        <v>1852385.0000000002</v>
      </c>
      <c r="P48" s="517">
        <v>1025957.0000000003</v>
      </c>
      <c r="Q48" s="517">
        <v>2488314.9999999986</v>
      </c>
      <c r="R48" s="517">
        <v>988185.00000000128</v>
      </c>
      <c r="S48" s="517">
        <v>1040114.9999999979</v>
      </c>
      <c r="T48" s="517">
        <v>996658.00000000303</v>
      </c>
      <c r="U48" s="517">
        <v>-135143.00000000003</v>
      </c>
      <c r="V48" s="517">
        <v>1366948.0000000002</v>
      </c>
      <c r="W48" s="517">
        <v>2094315.9999999988</v>
      </c>
      <c r="X48" s="517">
        <v>1373451.0000000009</v>
      </c>
      <c r="Y48" s="517">
        <v>830168.99999999802</v>
      </c>
      <c r="Z48" s="517">
        <v>1469225.0000000021</v>
      </c>
      <c r="AA48" s="517">
        <v>2028336.9999999995</v>
      </c>
      <c r="AB48" s="517">
        <v>1042253.9999999972</v>
      </c>
      <c r="AC48" s="517">
        <v>7092805</v>
      </c>
      <c r="AD48" s="517"/>
      <c r="AE48" s="517"/>
      <c r="AF48" s="517"/>
      <c r="AG48" s="517"/>
      <c r="AH48" s="517"/>
      <c r="AI48" s="517"/>
      <c r="AJ48" s="6"/>
      <c r="AK48" s="64"/>
      <c r="BM48" s="472" t="str">
        <f>CountryCode &amp; ".T3.CHDEBT.S1311.MNAC." &amp; RefVintage</f>
        <v>HU.T3.CHDEBT.S1311.MNAC.S.2025</v>
      </c>
    </row>
    <row r="49" spans="1:65" ht="9" customHeight="1" thickTop="1" thickBot="1">
      <c r="A49" s="265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</row>
    <row r="50" spans="1:65" ht="9" customHeight="1" thickTop="1" thickBot="1">
      <c r="A50" s="265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</row>
    <row r="51" spans="1:65" ht="18.75" thickTop="1" thickBot="1">
      <c r="A51" s="265" t="s">
        <v>340</v>
      </c>
      <c r="B51" s="388" t="s">
        <v>857</v>
      </c>
      <c r="C51" s="287" t="s">
        <v>104</v>
      </c>
      <c r="D51" s="518">
        <v>4767760</v>
      </c>
      <c r="E51" s="519">
        <v>5024350</v>
      </c>
      <c r="F51" s="519">
        <v>5446701</v>
      </c>
      <c r="G51" s="519">
        <v>6179123</v>
      </c>
      <c r="H51" s="519">
        <v>6941083</v>
      </c>
      <c r="I51" s="519">
        <v>7275876</v>
      </c>
      <c r="J51" s="519">
        <v>7930683</v>
      </c>
      <c r="K51" s="519">
        <v>9371466</v>
      </c>
      <c r="L51" s="519">
        <v>10512298</v>
      </c>
      <c r="M51" s="519">
        <v>11716475</v>
      </c>
      <c r="N51" s="519">
        <v>12832607</v>
      </c>
      <c r="O51" s="519">
        <v>15024300</v>
      </c>
      <c r="P51" s="519">
        <v>16178509</v>
      </c>
      <c r="Q51" s="519">
        <v>18599226</v>
      </c>
      <c r="R51" s="519">
        <v>19528800</v>
      </c>
      <c r="S51" s="519">
        <v>20662313</v>
      </c>
      <c r="T51" s="519">
        <v>21667476</v>
      </c>
      <c r="U51" s="519">
        <v>21504879</v>
      </c>
      <c r="V51" s="519">
        <v>22983595</v>
      </c>
      <c r="W51" s="519">
        <v>25073040</v>
      </c>
      <c r="X51" s="519">
        <v>26420599</v>
      </c>
      <c r="Y51" s="519">
        <v>27174115</v>
      </c>
      <c r="Z51" s="519">
        <v>28585850</v>
      </c>
      <c r="AA51" s="519">
        <v>30669910</v>
      </c>
      <c r="AB51" s="519">
        <v>31577644</v>
      </c>
      <c r="AC51" s="519">
        <v>38226982</v>
      </c>
      <c r="AD51" s="519"/>
      <c r="AE51" s="519"/>
      <c r="AF51" s="519"/>
      <c r="AG51" s="519"/>
      <c r="AH51" s="519"/>
      <c r="AI51" s="519"/>
      <c r="AJ51" s="4"/>
      <c r="AK51" s="50"/>
      <c r="BM51" s="290" t="str">
        <f>CountryCode &amp; ".T3.CTDEBT.S1311.MNAC." &amp; RefVintage</f>
        <v>HU.T3.CTDEBT.S1311.MNAC.S.2025</v>
      </c>
    </row>
    <row r="52" spans="1:65" ht="15.75" thickTop="1">
      <c r="A52" s="265" t="s">
        <v>341</v>
      </c>
      <c r="B52" s="388" t="s">
        <v>858</v>
      </c>
      <c r="C52" s="328" t="s">
        <v>100</v>
      </c>
      <c r="D52" s="520">
        <v>4874360</v>
      </c>
      <c r="E52" s="520">
        <v>5095480</v>
      </c>
      <c r="F52" s="520">
        <v>5561556</v>
      </c>
      <c r="G52" s="520">
        <v>6335253</v>
      </c>
      <c r="H52" s="520">
        <v>7058187</v>
      </c>
      <c r="I52" s="520">
        <v>7429291</v>
      </c>
      <c r="J52" s="520">
        <v>8034751</v>
      </c>
      <c r="K52" s="520">
        <v>9577619</v>
      </c>
      <c r="L52" s="520">
        <v>10956300</v>
      </c>
      <c r="M52" s="520">
        <v>12219385</v>
      </c>
      <c r="N52" s="520">
        <v>13373481</v>
      </c>
      <c r="O52" s="520">
        <v>15225866</v>
      </c>
      <c r="P52" s="520">
        <v>16251823</v>
      </c>
      <c r="Q52" s="520">
        <v>18740138</v>
      </c>
      <c r="R52" s="520">
        <v>19728323</v>
      </c>
      <c r="S52" s="520">
        <v>20768438</v>
      </c>
      <c r="T52" s="520">
        <v>21765096</v>
      </c>
      <c r="U52" s="520">
        <v>21629953</v>
      </c>
      <c r="V52" s="520">
        <v>22996901</v>
      </c>
      <c r="W52" s="520">
        <v>25091217</v>
      </c>
      <c r="X52" s="520">
        <v>26464668</v>
      </c>
      <c r="Y52" s="520">
        <v>27294837</v>
      </c>
      <c r="Z52" s="520">
        <v>28764062</v>
      </c>
      <c r="AA52" s="520">
        <v>30792399</v>
      </c>
      <c r="AB52" s="520">
        <v>31834653</v>
      </c>
      <c r="AC52" s="520">
        <v>38927458</v>
      </c>
      <c r="AD52" s="520"/>
      <c r="AE52" s="520"/>
      <c r="AF52" s="520"/>
      <c r="AG52" s="520"/>
      <c r="AH52" s="520"/>
      <c r="AI52" s="520"/>
      <c r="AJ52" s="456"/>
      <c r="AK52" s="50"/>
      <c r="BM52" s="290" t="str">
        <f>CountryCode &amp; ".T3.DEBT.S1311.MNAC." &amp; RefVintage</f>
        <v>HU.T3.DEBT.S1311.MNAC.S.2025</v>
      </c>
    </row>
    <row r="53" spans="1:65" ht="18.75" customHeight="1">
      <c r="A53" s="265" t="s">
        <v>342</v>
      </c>
      <c r="B53" s="388" t="s">
        <v>859</v>
      </c>
      <c r="C53" s="346" t="s">
        <v>107</v>
      </c>
      <c r="D53" s="517">
        <v>106600</v>
      </c>
      <c r="E53" s="517">
        <v>71130</v>
      </c>
      <c r="F53" s="517">
        <v>114854.99999999999</v>
      </c>
      <c r="G53" s="517">
        <v>156130</v>
      </c>
      <c r="H53" s="517">
        <v>117104.00000000001</v>
      </c>
      <c r="I53" s="517">
        <v>153415.00000000003</v>
      </c>
      <c r="J53" s="517">
        <v>104068</v>
      </c>
      <c r="K53" s="517">
        <v>206153</v>
      </c>
      <c r="L53" s="517">
        <v>444001.99999999994</v>
      </c>
      <c r="M53" s="517">
        <v>502910</v>
      </c>
      <c r="N53" s="517">
        <v>540874</v>
      </c>
      <c r="O53" s="517">
        <v>201566</v>
      </c>
      <c r="P53" s="517">
        <v>73314</v>
      </c>
      <c r="Q53" s="517">
        <v>140912</v>
      </c>
      <c r="R53" s="517">
        <v>199523</v>
      </c>
      <c r="S53" s="517">
        <v>106125</v>
      </c>
      <c r="T53" s="517">
        <v>97620</v>
      </c>
      <c r="U53" s="517">
        <v>125074</v>
      </c>
      <c r="V53" s="517">
        <v>13306</v>
      </c>
      <c r="W53" s="517">
        <v>18177</v>
      </c>
      <c r="X53" s="517">
        <v>44069</v>
      </c>
      <c r="Y53" s="517">
        <v>120722.00000000001</v>
      </c>
      <c r="Z53" s="517">
        <v>178212</v>
      </c>
      <c r="AA53" s="517">
        <v>122489</v>
      </c>
      <c r="AB53" s="517">
        <v>257009</v>
      </c>
      <c r="AC53" s="517">
        <v>700476</v>
      </c>
      <c r="AD53" s="517"/>
      <c r="AE53" s="517"/>
      <c r="AF53" s="517"/>
      <c r="AG53" s="517"/>
      <c r="AH53" s="517"/>
      <c r="AI53" s="517"/>
      <c r="AJ53" s="115"/>
      <c r="AK53" s="50"/>
      <c r="BM53" s="290" t="str">
        <f>CountryCode &amp; ".T3.HOLD.S1311.MNAC." &amp; RefVintage</f>
        <v>HU.T3.HOLD.S1311.MNAC.S.2025</v>
      </c>
    </row>
    <row r="54" spans="1:65" ht="9.75" customHeight="1" thickBot="1">
      <c r="A54" s="127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</row>
    <row r="55" spans="1:65" ht="20.25" thickTop="1" thickBot="1">
      <c r="A55" s="127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7"/>
      <c r="AK55" s="50"/>
      <c r="AM55" s="13"/>
    </row>
    <row r="56" spans="1:65" ht="8.25" customHeight="1" thickTop="1">
      <c r="A56" s="127"/>
      <c r="B56" s="126"/>
      <c r="C56" s="151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50"/>
      <c r="AM56" s="13"/>
    </row>
    <row r="57" spans="1:65" ht="15.75">
      <c r="A57" s="127"/>
      <c r="B57" s="126"/>
      <c r="C57" s="152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</row>
    <row r="58" spans="1:65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20"/>
      <c r="AK58" s="50"/>
      <c r="AM58" s="13"/>
    </row>
    <row r="59" spans="1:65" ht="15.75">
      <c r="A59" s="127"/>
      <c r="B59" s="126"/>
      <c r="C59" s="199" t="s">
        <v>98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20"/>
      <c r="AK59" s="50"/>
      <c r="AM59" s="13"/>
    </row>
    <row r="60" spans="1:65" ht="16.5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20"/>
      <c r="AK60" s="50"/>
      <c r="AM60" s="13"/>
    </row>
    <row r="61" spans="1:65" ht="9.75" customHeight="1" thickBot="1">
      <c r="A61" s="153"/>
      <c r="B61" s="146"/>
      <c r="C61" s="155"/>
      <c r="D61" s="72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52"/>
      <c r="AM61" s="13"/>
    </row>
    <row r="62" spans="1:65" ht="16.5" thickTop="1">
      <c r="B62" s="188"/>
      <c r="C62" s="31"/>
      <c r="D62" s="53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 ht="15.75">
      <c r="D63" s="53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</row>
    <row r="64" spans="1:65" ht="57" customHeight="1">
      <c r="C64" s="298" t="s">
        <v>119</v>
      </c>
      <c r="D64" s="549" t="str">
        <f>IF(OR(COUNTA(D10:D10,D12:D29,D31:D34,D36:D38,D40:D42,D44:D46,D48:D48,D51:D53)=36,NOT(ISNUMBER(D7))),"OK","NOT fully completed, pls.fill with L, M or 0")</f>
        <v>OK</v>
      </c>
      <c r="E64" s="549" t="str">
        <f t="shared" ref="E64:AI64" si="5">IF(OR(COUNTA(E10:E10,E12:E29,E31:E34,E36:E38,E40:E42,E44:E46,E48:E48,E51:E53)=36,NOT(ISNUMBER(E7))),"OK","NOT fully completed, pls.fill with L, M or 0")</f>
        <v>OK</v>
      </c>
      <c r="F64" s="549" t="str">
        <f t="shared" si="5"/>
        <v>OK</v>
      </c>
      <c r="G64" s="549" t="str">
        <f t="shared" si="5"/>
        <v>OK</v>
      </c>
      <c r="H64" s="549" t="str">
        <f t="shared" si="5"/>
        <v>OK</v>
      </c>
      <c r="I64" s="549" t="str">
        <f t="shared" si="5"/>
        <v>OK</v>
      </c>
      <c r="J64" s="549" t="str">
        <f t="shared" si="5"/>
        <v>OK</v>
      </c>
      <c r="K64" s="549" t="str">
        <f t="shared" si="5"/>
        <v>OK</v>
      </c>
      <c r="L64" s="549" t="str">
        <f t="shared" si="5"/>
        <v>OK</v>
      </c>
      <c r="M64" s="549" t="str">
        <f t="shared" si="5"/>
        <v>OK</v>
      </c>
      <c r="N64" s="549" t="str">
        <f t="shared" si="5"/>
        <v>OK</v>
      </c>
      <c r="O64" s="549" t="str">
        <f t="shared" si="5"/>
        <v>OK</v>
      </c>
      <c r="P64" s="549" t="str">
        <f t="shared" si="5"/>
        <v>OK</v>
      </c>
      <c r="Q64" s="549" t="str">
        <f t="shared" si="5"/>
        <v>OK</v>
      </c>
      <c r="R64" s="549" t="str">
        <f t="shared" si="5"/>
        <v>OK</v>
      </c>
      <c r="S64" s="549" t="str">
        <f t="shared" si="5"/>
        <v>OK</v>
      </c>
      <c r="T64" s="549" t="str">
        <f t="shared" si="5"/>
        <v>OK</v>
      </c>
      <c r="U64" s="549" t="str">
        <f t="shared" si="5"/>
        <v>OK</v>
      </c>
      <c r="V64" s="549" t="str">
        <f t="shared" si="5"/>
        <v>OK</v>
      </c>
      <c r="W64" s="549" t="str">
        <f t="shared" si="5"/>
        <v>OK</v>
      </c>
      <c r="X64" s="549" t="str">
        <f t="shared" si="5"/>
        <v>OK</v>
      </c>
      <c r="Y64" s="549" t="str">
        <f t="shared" si="5"/>
        <v>OK</v>
      </c>
      <c r="Z64" s="549" t="str">
        <f t="shared" si="5"/>
        <v>OK</v>
      </c>
      <c r="AA64" s="549" t="str">
        <f t="shared" si="5"/>
        <v>OK</v>
      </c>
      <c r="AB64" s="549" t="str">
        <f t="shared" si="5"/>
        <v>OK</v>
      </c>
      <c r="AC64" s="549" t="str">
        <f t="shared" si="5"/>
        <v>OK</v>
      </c>
      <c r="AD64" s="549" t="str">
        <f t="shared" si="5"/>
        <v>OK</v>
      </c>
      <c r="AE64" s="549" t="str">
        <f t="shared" si="5"/>
        <v>OK</v>
      </c>
      <c r="AF64" s="549" t="str">
        <f t="shared" si="5"/>
        <v>OK</v>
      </c>
      <c r="AG64" s="549" t="str">
        <f t="shared" si="5"/>
        <v>OK</v>
      </c>
      <c r="AH64" s="549" t="str">
        <f t="shared" si="5"/>
        <v>OK</v>
      </c>
      <c r="AI64" s="549" t="str">
        <f t="shared" si="5"/>
        <v>OK</v>
      </c>
      <c r="AJ64" s="291"/>
      <c r="AK64" s="171"/>
      <c r="AL64" s="29"/>
    </row>
    <row r="65" spans="3:38">
      <c r="C65" s="172" t="s">
        <v>120</v>
      </c>
      <c r="D65" s="242">
        <v>1995</v>
      </c>
      <c r="E65" s="242">
        <f>D65+1</f>
        <v>1996</v>
      </c>
      <c r="F65" s="242">
        <f t="shared" ref="F65:AI65" si="6">E65+1</f>
        <v>1997</v>
      </c>
      <c r="G65" s="242">
        <f t="shared" si="6"/>
        <v>1998</v>
      </c>
      <c r="H65" s="242">
        <f t="shared" si="6"/>
        <v>1999</v>
      </c>
      <c r="I65" s="242">
        <f t="shared" si="6"/>
        <v>2000</v>
      </c>
      <c r="J65" s="242">
        <f t="shared" si="6"/>
        <v>2001</v>
      </c>
      <c r="K65" s="242">
        <f t="shared" si="6"/>
        <v>2002</v>
      </c>
      <c r="L65" s="242">
        <f t="shared" si="6"/>
        <v>2003</v>
      </c>
      <c r="M65" s="242">
        <f t="shared" si="6"/>
        <v>2004</v>
      </c>
      <c r="N65" s="242">
        <f t="shared" si="6"/>
        <v>2005</v>
      </c>
      <c r="O65" s="242">
        <f t="shared" si="6"/>
        <v>2006</v>
      </c>
      <c r="P65" s="242">
        <f t="shared" si="6"/>
        <v>2007</v>
      </c>
      <c r="Q65" s="242">
        <f t="shared" si="6"/>
        <v>2008</v>
      </c>
      <c r="R65" s="242">
        <f t="shared" si="6"/>
        <v>2009</v>
      </c>
      <c r="S65" s="242">
        <f t="shared" si="6"/>
        <v>2010</v>
      </c>
      <c r="T65" s="242">
        <f t="shared" si="6"/>
        <v>2011</v>
      </c>
      <c r="U65" s="242">
        <f t="shared" ref="U65:AH65" si="7">T65+1</f>
        <v>2012</v>
      </c>
      <c r="V65" s="242">
        <f t="shared" si="7"/>
        <v>2013</v>
      </c>
      <c r="W65" s="242">
        <f t="shared" si="7"/>
        <v>2014</v>
      </c>
      <c r="X65" s="242">
        <f t="shared" si="7"/>
        <v>2015</v>
      </c>
      <c r="Y65" s="242">
        <f t="shared" si="7"/>
        <v>2016</v>
      </c>
      <c r="Z65" s="242">
        <f t="shared" si="7"/>
        <v>2017</v>
      </c>
      <c r="AA65" s="242">
        <f t="shared" si="7"/>
        <v>2018</v>
      </c>
      <c r="AB65" s="242">
        <f t="shared" si="7"/>
        <v>2019</v>
      </c>
      <c r="AC65" s="242">
        <f t="shared" si="7"/>
        <v>2020</v>
      </c>
      <c r="AD65" s="242">
        <f t="shared" si="7"/>
        <v>2021</v>
      </c>
      <c r="AE65" s="242">
        <f t="shared" si="7"/>
        <v>2022</v>
      </c>
      <c r="AF65" s="242">
        <f t="shared" si="7"/>
        <v>2023</v>
      </c>
      <c r="AG65" s="242">
        <f t="shared" si="7"/>
        <v>2024</v>
      </c>
      <c r="AH65" s="242">
        <f t="shared" si="7"/>
        <v>2025</v>
      </c>
      <c r="AI65" s="242">
        <f t="shared" si="6"/>
        <v>2026</v>
      </c>
      <c r="AJ65" s="173"/>
      <c r="AK65" s="174"/>
      <c r="AL65" s="29"/>
    </row>
    <row r="66" spans="3:38" ht="15.75">
      <c r="C66" s="292" t="s">
        <v>174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8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8"/>
        <v>0</v>
      </c>
      <c r="G66" s="293">
        <f t="shared" si="8"/>
        <v>0</v>
      </c>
      <c r="H66" s="293">
        <f t="shared" si="8"/>
        <v>-7.2759576141834259E-12</v>
      </c>
      <c r="I66" s="293">
        <f t="shared" si="8"/>
        <v>0</v>
      </c>
      <c r="J66" s="293">
        <f t="shared" si="8"/>
        <v>0</v>
      </c>
      <c r="K66" s="293">
        <f t="shared" si="8"/>
        <v>1.4551915228366852E-11</v>
      </c>
      <c r="L66" s="293">
        <f t="shared" si="8"/>
        <v>0</v>
      </c>
      <c r="M66" s="293">
        <f t="shared" si="8"/>
        <v>2.9103830456733704E-11</v>
      </c>
      <c r="N66" s="293">
        <f t="shared" si="8"/>
        <v>0</v>
      </c>
      <c r="O66" s="293">
        <f t="shared" si="8"/>
        <v>0</v>
      </c>
      <c r="P66" s="293">
        <f t="shared" si="8"/>
        <v>7.2759576141834259E-12</v>
      </c>
      <c r="Q66" s="293">
        <f t="shared" si="8"/>
        <v>0</v>
      </c>
      <c r="R66" s="293">
        <f t="shared" si="8"/>
        <v>0</v>
      </c>
      <c r="S66" s="293">
        <f t="shared" si="8"/>
        <v>0</v>
      </c>
      <c r="T66" s="293">
        <f t="shared" ref="T66:AH66" si="9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9"/>
        <v>1.1641532182693481E-10</v>
      </c>
      <c r="V66" s="293">
        <f t="shared" si="9"/>
        <v>2.9103830456733704E-11</v>
      </c>
      <c r="W66" s="293">
        <f t="shared" si="9"/>
        <v>1.1641532182693481E-10</v>
      </c>
      <c r="X66" s="293">
        <f t="shared" si="9"/>
        <v>-1.4551915228366852E-11</v>
      </c>
      <c r="Y66" s="293">
        <f t="shared" si="9"/>
        <v>-1.4551915228366852E-11</v>
      </c>
      <c r="Z66" s="293">
        <f t="shared" si="9"/>
        <v>9.0949470177292824E-13</v>
      </c>
      <c r="AA66" s="293">
        <f t="shared" si="9"/>
        <v>0</v>
      </c>
      <c r="AB66" s="293">
        <f t="shared" si="9"/>
        <v>5.8207660913467407E-11</v>
      </c>
      <c r="AC66" s="293">
        <f t="shared" si="9"/>
        <v>0</v>
      </c>
      <c r="AD66" s="293">
        <f t="shared" si="9"/>
        <v>0</v>
      </c>
      <c r="AE66" s="293">
        <f t="shared" si="9"/>
        <v>0</v>
      </c>
      <c r="AF66" s="293">
        <f t="shared" si="9"/>
        <v>0</v>
      </c>
      <c r="AG66" s="293">
        <f t="shared" si="9"/>
        <v>0</v>
      </c>
      <c r="AH66" s="293">
        <f t="shared" si="9"/>
        <v>0</v>
      </c>
      <c r="AI66" s="293">
        <f t="shared" ref="AI66" si="10">IF(AND(AI48="0",AI10="0",AI12="0",AI31="0",AI44="0")=0,IF(AND(AI48="L",AI10="L",AI12="L",AI31="L",AI44="L")="NC",IF(AI48="M",0,AI48)-IF(AI10="M",0,AI10)-IF(AI12="M",0,AI12)-IF(AI31="M",0,AI31)-IF(AI44="M",0,AI44)))</f>
        <v>0</v>
      </c>
      <c r="AJ66" s="337"/>
      <c r="AK66" s="174"/>
      <c r="AL66" s="29"/>
    </row>
    <row r="67" spans="3:38" ht="15.75">
      <c r="C67" s="292" t="s">
        <v>518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11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11"/>
        <v>0</v>
      </c>
      <c r="G67" s="293">
        <f t="shared" si="11"/>
        <v>0</v>
      </c>
      <c r="H67" s="293">
        <f t="shared" si="11"/>
        <v>0</v>
      </c>
      <c r="I67" s="293">
        <f t="shared" si="11"/>
        <v>-9.0949470177292824E-13</v>
      </c>
      <c r="J67" s="293">
        <f t="shared" si="11"/>
        <v>0</v>
      </c>
      <c r="K67" s="293">
        <f t="shared" si="11"/>
        <v>0</v>
      </c>
      <c r="L67" s="293">
        <f t="shared" si="11"/>
        <v>0</v>
      </c>
      <c r="M67" s="293">
        <f t="shared" si="11"/>
        <v>0</v>
      </c>
      <c r="N67" s="293">
        <f t="shared" si="11"/>
        <v>0</v>
      </c>
      <c r="O67" s="293">
        <f t="shared" si="11"/>
        <v>0</v>
      </c>
      <c r="P67" s="293">
        <f t="shared" si="11"/>
        <v>0</v>
      </c>
      <c r="Q67" s="293">
        <f t="shared" si="11"/>
        <v>0</v>
      </c>
      <c r="R67" s="293">
        <f t="shared" si="11"/>
        <v>0</v>
      </c>
      <c r="S67" s="293">
        <f t="shared" si="11"/>
        <v>0</v>
      </c>
      <c r="T67" s="293">
        <f t="shared" ref="T67:AH67" si="12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12"/>
        <v>-1.4551915228366852E-11</v>
      </c>
      <c r="V67" s="293">
        <f t="shared" si="12"/>
        <v>0</v>
      </c>
      <c r="W67" s="293">
        <f t="shared" si="12"/>
        <v>0</v>
      </c>
      <c r="X67" s="293">
        <f t="shared" si="12"/>
        <v>0</v>
      </c>
      <c r="Y67" s="293">
        <f t="shared" si="12"/>
        <v>0</v>
      </c>
      <c r="Z67" s="293">
        <f t="shared" si="12"/>
        <v>0</v>
      </c>
      <c r="AA67" s="293">
        <f t="shared" si="12"/>
        <v>0</v>
      </c>
      <c r="AB67" s="293">
        <f t="shared" si="12"/>
        <v>0</v>
      </c>
      <c r="AC67" s="293">
        <f t="shared" si="12"/>
        <v>0</v>
      </c>
      <c r="AD67" s="293">
        <f t="shared" si="12"/>
        <v>0</v>
      </c>
      <c r="AE67" s="293">
        <f t="shared" si="12"/>
        <v>0</v>
      </c>
      <c r="AF67" s="293">
        <f t="shared" si="12"/>
        <v>0</v>
      </c>
      <c r="AG67" s="293">
        <f t="shared" si="12"/>
        <v>0</v>
      </c>
      <c r="AH67" s="293">
        <f t="shared" si="12"/>
        <v>0</v>
      </c>
      <c r="AI67" s="293">
        <f t="shared" ref="AI67" si="13">IF(AND(AI12="0",AI13="0",AI14="0",AI15="0",AI22="0",AI27="0",AI28="0",AI29="0"),0,IF(AND(AI12="L",AI13="L",AI14="L",AI15="L",AI22="L",AI27="L",AI28="L",AI29="L"),"NC",IF(AI12="M",0,AI12)-IF(AI13="M",0,AI13)-IF(AI14="M",0,AI14)-IF(AI15="M",0,AI15)-IF(AI22="M",0,AI22)-IF(AI27="M",0,AI27)-IF(AI28="M",0,AI28)-IF(AI29="M",0,AI29)))</f>
        <v>0</v>
      </c>
      <c r="AJ67" s="337"/>
      <c r="AK67" s="174"/>
      <c r="AL67" s="29"/>
    </row>
    <row r="68" spans="3:38" ht="15.75">
      <c r="C68" s="339" t="s">
        <v>175</v>
      </c>
      <c r="D68" s="293">
        <f>IF(AND(D15="0",D18="0",D19="0"),0,IF(AND(D15="L",D18="L",D19="L"),"NC",IF(D15="M",0,D15)-IF(D18="M",0,D18)-IF(D19="M",0,D19)))</f>
        <v>0</v>
      </c>
      <c r="E68" s="293">
        <f t="shared" ref="E68:S68" si="14">IF(AND(E15="0",E18="0",E19="0"),0,IF(AND(E15="L",E18="L",E19="L"),"NC",IF(E15="M",0,E15)-IF(E18="M",0,E18)-IF(E19="M",0,E19)))</f>
        <v>0</v>
      </c>
      <c r="F68" s="293">
        <f t="shared" si="14"/>
        <v>0</v>
      </c>
      <c r="G68" s="293">
        <f t="shared" si="14"/>
        <v>0</v>
      </c>
      <c r="H68" s="293">
        <f t="shared" si="14"/>
        <v>0</v>
      </c>
      <c r="I68" s="293">
        <f t="shared" si="14"/>
        <v>0</v>
      </c>
      <c r="J68" s="293">
        <f t="shared" si="14"/>
        <v>0</v>
      </c>
      <c r="K68" s="293">
        <f t="shared" si="14"/>
        <v>0</v>
      </c>
      <c r="L68" s="293">
        <f t="shared" si="14"/>
        <v>0</v>
      </c>
      <c r="M68" s="293">
        <f t="shared" si="14"/>
        <v>0</v>
      </c>
      <c r="N68" s="293">
        <f t="shared" si="14"/>
        <v>0</v>
      </c>
      <c r="O68" s="293">
        <f t="shared" si="14"/>
        <v>0</v>
      </c>
      <c r="P68" s="293">
        <f t="shared" si="14"/>
        <v>0</v>
      </c>
      <c r="Q68" s="293">
        <f t="shared" si="14"/>
        <v>0</v>
      </c>
      <c r="R68" s="293">
        <f t="shared" si="14"/>
        <v>-5.8207660913467407E-11</v>
      </c>
      <c r="S68" s="293">
        <f t="shared" si="14"/>
        <v>0</v>
      </c>
      <c r="T68" s="293">
        <f t="shared" ref="T68:AH68" si="15">IF(AND(T15="0",T18="0",T19="0"),0,IF(AND(T15="L",T18="L",T19="L"),"NC",IF(T15="M",0,T15)-IF(T18="M",0,T18)-IF(T19="M",0,T19)))</f>
        <v>0</v>
      </c>
      <c r="U68" s="293">
        <f t="shared" si="15"/>
        <v>0</v>
      </c>
      <c r="V68" s="293">
        <f t="shared" si="15"/>
        <v>0</v>
      </c>
      <c r="W68" s="293">
        <f t="shared" si="15"/>
        <v>0</v>
      </c>
      <c r="X68" s="293">
        <f t="shared" si="15"/>
        <v>0</v>
      </c>
      <c r="Y68" s="293">
        <f t="shared" si="15"/>
        <v>0</v>
      </c>
      <c r="Z68" s="293">
        <f t="shared" si="15"/>
        <v>0</v>
      </c>
      <c r="AA68" s="293">
        <f t="shared" si="15"/>
        <v>0</v>
      </c>
      <c r="AB68" s="293">
        <f t="shared" si="15"/>
        <v>0</v>
      </c>
      <c r="AC68" s="293">
        <f t="shared" si="15"/>
        <v>0</v>
      </c>
      <c r="AD68" s="293">
        <f t="shared" si="15"/>
        <v>0</v>
      </c>
      <c r="AE68" s="293">
        <f t="shared" si="15"/>
        <v>0</v>
      </c>
      <c r="AF68" s="293">
        <f t="shared" si="15"/>
        <v>0</v>
      </c>
      <c r="AG68" s="293">
        <f t="shared" si="15"/>
        <v>0</v>
      </c>
      <c r="AH68" s="293">
        <f t="shared" si="15"/>
        <v>0</v>
      </c>
      <c r="AI68" s="293">
        <f t="shared" ref="AI68" si="16">IF(AND(AI15="0",AI18="0",AI19="0"),0,IF(AND(AI15="L",AI18="L",AI19="L"),"NC",IF(AI15="M",0,AI15)-IF(AI18="M",0,AI18)-IF(AI19="M",0,AI19)))</f>
        <v>0</v>
      </c>
      <c r="AJ68" s="337"/>
      <c r="AK68" s="174"/>
      <c r="AL68" s="29"/>
    </row>
    <row r="69" spans="3:38" ht="15.75">
      <c r="C69" s="478" t="s">
        <v>176</v>
      </c>
      <c r="D69" s="293">
        <f>IF(AND(D16="",D17=""),0,IF(AND(D16="L",D17="L"),"NC",IF(D15="M",0,D15)-IF(D16="M",0,D16)-IF(D17="M",0,D17)))</f>
        <v>0</v>
      </c>
      <c r="E69" s="293">
        <f t="shared" ref="E69:S69" si="17">IF(AND(E16="",E17=""),0,IF(AND(E16="L",E17="L"),"NC",IF(E15="M",0,E15)-IF(E16="M",0,E16)-IF(E17="M",0,E17)))</f>
        <v>0</v>
      </c>
      <c r="F69" s="293">
        <f t="shared" si="17"/>
        <v>0</v>
      </c>
      <c r="G69" s="293">
        <f t="shared" si="17"/>
        <v>0</v>
      </c>
      <c r="H69" s="293">
        <f t="shared" si="17"/>
        <v>0</v>
      </c>
      <c r="I69" s="293">
        <f t="shared" si="17"/>
        <v>0</v>
      </c>
      <c r="J69" s="293">
        <f t="shared" si="17"/>
        <v>0</v>
      </c>
      <c r="K69" s="293">
        <f t="shared" si="17"/>
        <v>0</v>
      </c>
      <c r="L69" s="293">
        <f t="shared" si="17"/>
        <v>0</v>
      </c>
      <c r="M69" s="293">
        <f t="shared" si="17"/>
        <v>0</v>
      </c>
      <c r="N69" s="293">
        <f t="shared" si="17"/>
        <v>0</v>
      </c>
      <c r="O69" s="293">
        <f t="shared" si="17"/>
        <v>0</v>
      </c>
      <c r="P69" s="293">
        <f t="shared" si="17"/>
        <v>0</v>
      </c>
      <c r="Q69" s="293">
        <f t="shared" si="17"/>
        <v>0</v>
      </c>
      <c r="R69" s="293">
        <f t="shared" si="17"/>
        <v>0</v>
      </c>
      <c r="S69" s="293">
        <f t="shared" si="17"/>
        <v>0</v>
      </c>
      <c r="T69" s="293">
        <f t="shared" ref="T69:AH69" si="18">IF(AND(T16="",T17=""),0,IF(AND(T16="L",T17="L"),"NC",IF(T15="M",0,T15)-IF(T16="M",0,T16)-IF(T17="M",0,T17)))</f>
        <v>0</v>
      </c>
      <c r="U69" s="293">
        <f t="shared" si="18"/>
        <v>0</v>
      </c>
      <c r="V69" s="293">
        <f t="shared" si="18"/>
        <v>0</v>
      </c>
      <c r="W69" s="293">
        <f t="shared" si="18"/>
        <v>0</v>
      </c>
      <c r="X69" s="293">
        <f t="shared" si="18"/>
        <v>0</v>
      </c>
      <c r="Y69" s="293">
        <f t="shared" si="18"/>
        <v>0</v>
      </c>
      <c r="Z69" s="293">
        <f t="shared" si="18"/>
        <v>0</v>
      </c>
      <c r="AA69" s="293">
        <f t="shared" si="18"/>
        <v>0</v>
      </c>
      <c r="AB69" s="293">
        <f t="shared" si="18"/>
        <v>0</v>
      </c>
      <c r="AC69" s="293">
        <f t="shared" si="18"/>
        <v>0</v>
      </c>
      <c r="AD69" s="293">
        <f t="shared" si="18"/>
        <v>0</v>
      </c>
      <c r="AE69" s="293">
        <f t="shared" si="18"/>
        <v>0</v>
      </c>
      <c r="AF69" s="293">
        <f t="shared" si="18"/>
        <v>0</v>
      </c>
      <c r="AG69" s="293">
        <f t="shared" si="18"/>
        <v>0</v>
      </c>
      <c r="AH69" s="293">
        <f t="shared" si="18"/>
        <v>0</v>
      </c>
      <c r="AI69" s="293">
        <f t="shared" ref="AI69" si="19">IF(AND(AI16="",AI17=""),0,IF(AND(AI16="L",AI17="L"),"NC",IF(AI15="M",0,AI15)-IF(AI16="M",0,AI16)-IF(AI17="M",0,AI17)))</f>
        <v>0</v>
      </c>
      <c r="AJ69" s="337"/>
      <c r="AK69" s="174"/>
      <c r="AL69" s="29"/>
    </row>
    <row r="70" spans="3:38" ht="15.75">
      <c r="C70" s="478" t="s">
        <v>177</v>
      </c>
      <c r="D70" s="293">
        <f>IF(AND(D20="",D21=""),0,IF(AND(D20="L",D21="L"),"NC",IF(D19="M",0,D19)-IF(D20="M",0,D20)-IF(D21="M",0,D21)))</f>
        <v>0</v>
      </c>
      <c r="E70" s="293">
        <f t="shared" ref="E70:S70" si="20">IF(AND(E20="",E21=""),0,IF(AND(E20="L",E21="L"),"NC",IF(E19="M",0,E19)-IF(E20="M",0,E20)-IF(E21="M",0,E21)))</f>
        <v>0</v>
      </c>
      <c r="F70" s="293">
        <f t="shared" si="20"/>
        <v>0</v>
      </c>
      <c r="G70" s="293">
        <f t="shared" si="20"/>
        <v>0</v>
      </c>
      <c r="H70" s="293">
        <f t="shared" si="20"/>
        <v>0</v>
      </c>
      <c r="I70" s="293">
        <f t="shared" si="20"/>
        <v>0</v>
      </c>
      <c r="J70" s="293">
        <f t="shared" si="20"/>
        <v>0</v>
      </c>
      <c r="K70" s="293">
        <f t="shared" si="20"/>
        <v>0</v>
      </c>
      <c r="L70" s="293">
        <f t="shared" si="20"/>
        <v>0</v>
      </c>
      <c r="M70" s="293">
        <f t="shared" si="20"/>
        <v>0</v>
      </c>
      <c r="N70" s="293">
        <f t="shared" si="20"/>
        <v>0</v>
      </c>
      <c r="O70" s="293">
        <f t="shared" si="20"/>
        <v>0</v>
      </c>
      <c r="P70" s="293">
        <f t="shared" si="20"/>
        <v>0</v>
      </c>
      <c r="Q70" s="293">
        <f t="shared" si="20"/>
        <v>0</v>
      </c>
      <c r="R70" s="293">
        <f t="shared" si="20"/>
        <v>0</v>
      </c>
      <c r="S70" s="293">
        <f t="shared" si="20"/>
        <v>0</v>
      </c>
      <c r="T70" s="293">
        <f t="shared" ref="T70:AH70" si="21">IF(AND(T20="",T21=""),0,IF(AND(T20="L",T21="L"),"NC",IF(T19="M",0,T19)-IF(T20="M",0,T20)-IF(T21="M",0,T21)))</f>
        <v>0</v>
      </c>
      <c r="U70" s="293">
        <f t="shared" si="21"/>
        <v>0</v>
      </c>
      <c r="V70" s="293">
        <f t="shared" si="21"/>
        <v>0</v>
      </c>
      <c r="W70" s="293">
        <f t="shared" si="21"/>
        <v>0</v>
      </c>
      <c r="X70" s="293">
        <f t="shared" si="21"/>
        <v>0</v>
      </c>
      <c r="Y70" s="293">
        <f t="shared" si="21"/>
        <v>0</v>
      </c>
      <c r="Z70" s="293">
        <f t="shared" si="21"/>
        <v>0</v>
      </c>
      <c r="AA70" s="293">
        <f t="shared" si="21"/>
        <v>0</v>
      </c>
      <c r="AB70" s="293">
        <f t="shared" si="21"/>
        <v>0</v>
      </c>
      <c r="AC70" s="293">
        <f t="shared" si="21"/>
        <v>0</v>
      </c>
      <c r="AD70" s="293">
        <f t="shared" si="21"/>
        <v>0</v>
      </c>
      <c r="AE70" s="293">
        <f t="shared" si="21"/>
        <v>0</v>
      </c>
      <c r="AF70" s="293">
        <f t="shared" si="21"/>
        <v>0</v>
      </c>
      <c r="AG70" s="293">
        <f t="shared" si="21"/>
        <v>0</v>
      </c>
      <c r="AH70" s="293">
        <f t="shared" si="21"/>
        <v>0</v>
      </c>
      <c r="AI70" s="293">
        <f t="shared" ref="AI70" si="22">IF(AND(AI20="",AI21=""),0,IF(AND(AI20="L",AI21="L"),"NC",IF(AI19="M",0,AI19)-IF(AI20="M",0,AI20)-IF(AI21="M",0,AI21)))</f>
        <v>0</v>
      </c>
      <c r="AJ70" s="337"/>
      <c r="AK70" s="174"/>
      <c r="AL70" s="29"/>
    </row>
    <row r="71" spans="3:38" ht="15.75">
      <c r="C71" s="478" t="s">
        <v>178</v>
      </c>
      <c r="D71" s="293">
        <f>IF(AND(D22="0",D23="0",D24="0"),0,IF(AND(D22="L",D23="L",D24="L"),"NC",IF(D22="M",0,D22)-IF(D23="M",0,D23)-IF(D24="M",0,D24)))</f>
        <v>0</v>
      </c>
      <c r="E71" s="293">
        <f t="shared" ref="E71:S71" si="23">IF(AND(E22="0",E23="0",E24="0"),0,IF(AND(E22="L",E23="L",E24="L"),"NC",IF(E22="M",0,E22)-IF(E23="M",0,E23)-IF(E24="M",0,E24)))</f>
        <v>0</v>
      </c>
      <c r="F71" s="293">
        <f t="shared" si="23"/>
        <v>0</v>
      </c>
      <c r="G71" s="293">
        <f t="shared" si="23"/>
        <v>0</v>
      </c>
      <c r="H71" s="293">
        <f t="shared" si="23"/>
        <v>0</v>
      </c>
      <c r="I71" s="293">
        <f t="shared" si="23"/>
        <v>0</v>
      </c>
      <c r="J71" s="293">
        <f t="shared" si="23"/>
        <v>0</v>
      </c>
      <c r="K71" s="293">
        <f t="shared" si="23"/>
        <v>0</v>
      </c>
      <c r="L71" s="293">
        <f t="shared" si="23"/>
        <v>0</v>
      </c>
      <c r="M71" s="293">
        <f t="shared" si="23"/>
        <v>0</v>
      </c>
      <c r="N71" s="293">
        <f t="shared" si="23"/>
        <v>0</v>
      </c>
      <c r="O71" s="293">
        <f t="shared" si="23"/>
        <v>0</v>
      </c>
      <c r="P71" s="293">
        <f t="shared" si="23"/>
        <v>0</v>
      </c>
      <c r="Q71" s="293">
        <f t="shared" si="23"/>
        <v>0</v>
      </c>
      <c r="R71" s="293">
        <f t="shared" si="23"/>
        <v>0</v>
      </c>
      <c r="S71" s="293">
        <f t="shared" si="23"/>
        <v>0</v>
      </c>
      <c r="T71" s="293">
        <f t="shared" ref="T71:AH71" si="24">IF(AND(T22="0",T23="0",T24="0"),0,IF(AND(T22="L",T23="L",T24="L"),"NC",IF(T22="M",0,T22)-IF(T23="M",0,T23)-IF(T24="M",0,T24)))</f>
        <v>0</v>
      </c>
      <c r="U71" s="293">
        <f t="shared" si="24"/>
        <v>0</v>
      </c>
      <c r="V71" s="293">
        <f t="shared" si="24"/>
        <v>0</v>
      </c>
      <c r="W71" s="293">
        <f t="shared" si="24"/>
        <v>0</v>
      </c>
      <c r="X71" s="293">
        <f t="shared" si="24"/>
        <v>0</v>
      </c>
      <c r="Y71" s="293">
        <f t="shared" si="24"/>
        <v>0</v>
      </c>
      <c r="Z71" s="293">
        <f t="shared" si="24"/>
        <v>0</v>
      </c>
      <c r="AA71" s="293">
        <f t="shared" si="24"/>
        <v>0</v>
      </c>
      <c r="AB71" s="293">
        <f t="shared" si="24"/>
        <v>0</v>
      </c>
      <c r="AC71" s="293">
        <f t="shared" si="24"/>
        <v>0</v>
      </c>
      <c r="AD71" s="293">
        <f t="shared" si="24"/>
        <v>0</v>
      </c>
      <c r="AE71" s="293">
        <f t="shared" si="24"/>
        <v>0</v>
      </c>
      <c r="AF71" s="293">
        <f t="shared" si="24"/>
        <v>0</v>
      </c>
      <c r="AG71" s="293">
        <f t="shared" si="24"/>
        <v>0</v>
      </c>
      <c r="AH71" s="293">
        <f t="shared" si="24"/>
        <v>0</v>
      </c>
      <c r="AI71" s="293">
        <f t="shared" ref="AI71" si="25">IF(AND(AI22="0",AI23="0",AI24="0"),0,IF(AND(AI22="L",AI23="L",AI24="L"),"NC",IF(AI22="M",0,AI22)-IF(AI23="M",0,AI23)-IF(AI24="M",0,AI24)))</f>
        <v>0</v>
      </c>
      <c r="AJ71" s="337"/>
      <c r="AK71" s="174"/>
      <c r="AL71" s="29"/>
    </row>
    <row r="72" spans="3:38" ht="15.75">
      <c r="C72" s="478" t="s">
        <v>179</v>
      </c>
      <c r="D72" s="293">
        <f>IF(AND(D25="",D26=""),0,IF(AND(D25="L",D26="L"),"NC",IF(D24="M",0,D24)-IF(D25="M",0,D25)-IF(D26="M",0,D26)))</f>
        <v>0</v>
      </c>
      <c r="E72" s="293">
        <f t="shared" ref="E72:S72" si="26">IF(AND(E25="",E26=""),0,IF(AND(E25="L",E26="L"),"NC",IF(E24="M",0,E24)-IF(E25="M",0,E25)-IF(E26="M",0,E26)))</f>
        <v>0</v>
      </c>
      <c r="F72" s="293">
        <f t="shared" si="26"/>
        <v>0</v>
      </c>
      <c r="G72" s="293">
        <f t="shared" si="26"/>
        <v>0</v>
      </c>
      <c r="H72" s="293">
        <f t="shared" si="26"/>
        <v>0</v>
      </c>
      <c r="I72" s="293">
        <f t="shared" si="26"/>
        <v>0</v>
      </c>
      <c r="J72" s="293">
        <f t="shared" si="26"/>
        <v>0</v>
      </c>
      <c r="K72" s="293">
        <f t="shared" si="26"/>
        <v>0</v>
      </c>
      <c r="L72" s="293">
        <f t="shared" si="26"/>
        <v>0</v>
      </c>
      <c r="M72" s="293">
        <f t="shared" si="26"/>
        <v>0</v>
      </c>
      <c r="N72" s="293">
        <f t="shared" si="26"/>
        <v>0</v>
      </c>
      <c r="O72" s="293">
        <f t="shared" si="26"/>
        <v>0</v>
      </c>
      <c r="P72" s="293">
        <f t="shared" si="26"/>
        <v>0</v>
      </c>
      <c r="Q72" s="293">
        <f t="shared" si="26"/>
        <v>0</v>
      </c>
      <c r="R72" s="293">
        <f t="shared" si="26"/>
        <v>0</v>
      </c>
      <c r="S72" s="293">
        <f t="shared" si="26"/>
        <v>0</v>
      </c>
      <c r="T72" s="293">
        <f t="shared" ref="T72:AH72" si="27">IF(AND(T25="",T26=""),0,IF(AND(T25="L",T26="L"),"NC",IF(T24="M",0,T24)-IF(T25="M",0,T25)-IF(T26="M",0,T26)))</f>
        <v>-1.4551915228366852E-11</v>
      </c>
      <c r="U72" s="293">
        <f t="shared" si="27"/>
        <v>0</v>
      </c>
      <c r="V72" s="293">
        <f t="shared" si="27"/>
        <v>0</v>
      </c>
      <c r="W72" s="293">
        <f t="shared" si="27"/>
        <v>-1.4551915228366852E-11</v>
      </c>
      <c r="X72" s="293">
        <f t="shared" si="27"/>
        <v>0</v>
      </c>
      <c r="Y72" s="293">
        <f t="shared" si="27"/>
        <v>0</v>
      </c>
      <c r="Z72" s="293">
        <f t="shared" si="27"/>
        <v>-3.637978807091713E-12</v>
      </c>
      <c r="AA72" s="293">
        <f t="shared" si="27"/>
        <v>0</v>
      </c>
      <c r="AB72" s="293">
        <f t="shared" si="27"/>
        <v>0</v>
      </c>
      <c r="AC72" s="293">
        <f t="shared" si="27"/>
        <v>0</v>
      </c>
      <c r="AD72" s="293">
        <f t="shared" si="27"/>
        <v>0</v>
      </c>
      <c r="AE72" s="293">
        <f t="shared" si="27"/>
        <v>0</v>
      </c>
      <c r="AF72" s="293">
        <f t="shared" si="27"/>
        <v>0</v>
      </c>
      <c r="AG72" s="293">
        <f t="shared" si="27"/>
        <v>0</v>
      </c>
      <c r="AH72" s="293">
        <f t="shared" si="27"/>
        <v>0</v>
      </c>
      <c r="AI72" s="293">
        <f t="shared" ref="AI72" si="28">IF(AND(AI25="",AI26=""),0,IF(AND(AI25="L",AI26="L"),"NC",IF(AI24="M",0,AI24)-IF(AI25="M",0,AI25)-IF(AI26="M",0,AI26)))</f>
        <v>0</v>
      </c>
      <c r="AJ72" s="337"/>
      <c r="AK72" s="174"/>
      <c r="AL72" s="29"/>
    </row>
    <row r="73" spans="3:38" ht="15.75">
      <c r="C73" s="292" t="s">
        <v>1011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29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29"/>
        <v>0</v>
      </c>
      <c r="G73" s="293">
        <f t="shared" si="29"/>
        <v>0</v>
      </c>
      <c r="H73" s="293">
        <f t="shared" si="29"/>
        <v>1.4551915228366852E-11</v>
      </c>
      <c r="I73" s="293">
        <f t="shared" si="29"/>
        <v>0</v>
      </c>
      <c r="J73" s="293">
        <f t="shared" si="29"/>
        <v>0</v>
      </c>
      <c r="K73" s="293">
        <f t="shared" si="29"/>
        <v>-1.4097167877480388E-11</v>
      </c>
      <c r="L73" s="293">
        <f t="shared" si="29"/>
        <v>0</v>
      </c>
      <c r="M73" s="293">
        <f t="shared" si="29"/>
        <v>-2.9103830456733704E-11</v>
      </c>
      <c r="N73" s="293">
        <f t="shared" si="29"/>
        <v>0</v>
      </c>
      <c r="O73" s="293">
        <f t="shared" si="29"/>
        <v>7.2759576141834259E-12</v>
      </c>
      <c r="P73" s="293">
        <f t="shared" si="29"/>
        <v>-7.2759576141834259E-12</v>
      </c>
      <c r="Q73" s="293">
        <f t="shared" si="29"/>
        <v>0</v>
      </c>
      <c r="R73" s="293">
        <f t="shared" si="29"/>
        <v>0</v>
      </c>
      <c r="S73" s="293">
        <f t="shared" si="29"/>
        <v>0</v>
      </c>
      <c r="T73" s="293">
        <f t="shared" ref="T73:AH73" si="30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30"/>
        <v>-1.1641532182693481E-10</v>
      </c>
      <c r="V73" s="293">
        <f t="shared" si="30"/>
        <v>0</v>
      </c>
      <c r="W73" s="293">
        <f t="shared" si="30"/>
        <v>-1.1641532182693481E-10</v>
      </c>
      <c r="X73" s="293">
        <f t="shared" si="30"/>
        <v>1.4551915228366852E-11</v>
      </c>
      <c r="Y73" s="293">
        <f t="shared" si="30"/>
        <v>1.4551915228366852E-11</v>
      </c>
      <c r="Z73" s="293">
        <f t="shared" si="30"/>
        <v>-1.546140993013978E-11</v>
      </c>
      <c r="AA73" s="293">
        <f t="shared" si="30"/>
        <v>0</v>
      </c>
      <c r="AB73" s="293">
        <f t="shared" si="30"/>
        <v>-5.8207660913467407E-11</v>
      </c>
      <c r="AC73" s="293">
        <f t="shared" si="30"/>
        <v>0</v>
      </c>
      <c r="AD73" s="293">
        <f t="shared" si="30"/>
        <v>0</v>
      </c>
      <c r="AE73" s="293">
        <f t="shared" si="30"/>
        <v>0</v>
      </c>
      <c r="AF73" s="293">
        <f t="shared" si="30"/>
        <v>0</v>
      </c>
      <c r="AG73" s="293">
        <f t="shared" si="30"/>
        <v>0</v>
      </c>
      <c r="AH73" s="293">
        <f t="shared" si="30"/>
        <v>0</v>
      </c>
      <c r="AI73" s="293">
        <f t="shared" ref="AI73" si="31">IF(AND(AI31="0",AI32="0",AI33="0",AI34="0",AI36="0",AI37="0",AI38="0",AI40="0",AI41="0",AI42="0"),0,IF(AND(AI31="L",AI32="L",AI33="L",AI34="L",AI36="L",AI37="L",AI38="L",AI40="L",AI41="L",AI42="L"),"NC",IF(AI31="M",0,AI31)-IF(AI32="M",0,AI32)-IF(AI33="M",0,AI33)-IF(AI34="M",0,AI34)-IF(AI36="M",0,AI36)-IF(AI37="M",0,AI37)-IF(AI38="M",0,AI38)-IF(AI40="M",0,AI40)-IF(AI41="M",0,AI41)-IF(AI42="M",0,AI42)))</f>
        <v>0</v>
      </c>
      <c r="AJ73" s="337"/>
      <c r="AK73" s="174"/>
      <c r="AL73" s="29"/>
    </row>
    <row r="74" spans="3:38" ht="15.75">
      <c r="C74" s="292" t="s">
        <v>180</v>
      </c>
      <c r="D74" s="293">
        <f>IF(AND(D44="0",D45="0",D46="0"),0,IF(AND(D44="L",D45="L",D46="L"),"NC",IF(D44="M",0,D44)-IF(D45="M",0,D45)-IF(D46="M",0,D46)))</f>
        <v>0</v>
      </c>
      <c r="E74" s="293">
        <f t="shared" ref="E74:S74" si="32">IF(AND(E44="0",E45="0",E46="0"),0,IF(AND(E44="L",E45="L",E46="L"),"NC",IF(E44="M",0,E44)-IF(E45="M",0,E45)-IF(E46="M",0,E46)))</f>
        <v>0</v>
      </c>
      <c r="F74" s="293">
        <f t="shared" si="32"/>
        <v>0</v>
      </c>
      <c r="G74" s="293">
        <f t="shared" si="32"/>
        <v>0</v>
      </c>
      <c r="H74" s="293">
        <f t="shared" si="32"/>
        <v>0</v>
      </c>
      <c r="I74" s="293">
        <f t="shared" si="32"/>
        <v>0</v>
      </c>
      <c r="J74" s="293">
        <f t="shared" si="32"/>
        <v>0</v>
      </c>
      <c r="K74" s="293">
        <f t="shared" si="32"/>
        <v>0</v>
      </c>
      <c r="L74" s="293">
        <f t="shared" si="32"/>
        <v>0</v>
      </c>
      <c r="M74" s="293">
        <f t="shared" si="32"/>
        <v>0</v>
      </c>
      <c r="N74" s="293">
        <f t="shared" si="32"/>
        <v>0</v>
      </c>
      <c r="O74" s="293">
        <f t="shared" si="32"/>
        <v>0</v>
      </c>
      <c r="P74" s="293">
        <f t="shared" si="32"/>
        <v>0</v>
      </c>
      <c r="Q74" s="293">
        <f t="shared" si="32"/>
        <v>0</v>
      </c>
      <c r="R74" s="293">
        <f t="shared" si="32"/>
        <v>0</v>
      </c>
      <c r="S74" s="293">
        <f t="shared" si="32"/>
        <v>0</v>
      </c>
      <c r="T74" s="293">
        <f t="shared" ref="T74:AH74" si="33">IF(AND(T44="0",T45="0",T46="0"),0,IF(AND(T44="L",T45="L",T46="L"),"NC",IF(T44="M",0,T44)-IF(T45="M",0,T45)-IF(T46="M",0,T46)))</f>
        <v>0</v>
      </c>
      <c r="U74" s="293">
        <f t="shared" si="33"/>
        <v>0</v>
      </c>
      <c r="V74" s="293">
        <f t="shared" si="33"/>
        <v>0</v>
      </c>
      <c r="W74" s="293">
        <f t="shared" si="33"/>
        <v>0</v>
      </c>
      <c r="X74" s="293">
        <f t="shared" si="33"/>
        <v>0</v>
      </c>
      <c r="Y74" s="293">
        <f t="shared" si="33"/>
        <v>0</v>
      </c>
      <c r="Z74" s="293">
        <f t="shared" si="33"/>
        <v>0</v>
      </c>
      <c r="AA74" s="293">
        <f t="shared" si="33"/>
        <v>0</v>
      </c>
      <c r="AB74" s="293">
        <f t="shared" si="33"/>
        <v>0</v>
      </c>
      <c r="AC74" s="293">
        <f t="shared" si="33"/>
        <v>0</v>
      </c>
      <c r="AD74" s="293">
        <f t="shared" si="33"/>
        <v>0</v>
      </c>
      <c r="AE74" s="293">
        <f t="shared" si="33"/>
        <v>0</v>
      </c>
      <c r="AF74" s="293">
        <f t="shared" si="33"/>
        <v>0</v>
      </c>
      <c r="AG74" s="293">
        <f t="shared" si="33"/>
        <v>0</v>
      </c>
      <c r="AH74" s="293">
        <f t="shared" si="33"/>
        <v>0</v>
      </c>
      <c r="AI74" s="293">
        <f t="shared" ref="AI74" si="34">IF(AND(AI44="0",AI45="0",AI46="0"),0,IF(AND(AI44="L",AI45="L",AI46="L"),"NC",IF(AI44="M",0,AI44)-IF(AI45="M",0,AI45)-IF(AI46="M",0,AI46)))</f>
        <v>0</v>
      </c>
      <c r="AJ74" s="173"/>
      <c r="AK74" s="174"/>
    </row>
    <row r="75" spans="3:38" ht="15.75">
      <c r="C75" s="292" t="s">
        <v>140</v>
      </c>
      <c r="D75" s="293">
        <f>IF(AND(D51="0",D52="0",D53="0"),0,IF(AND(D51="L",D52="L",D53="L"),"NC",IF(D51="M",0,D51)-IF(D52="M",0,D52)+IF(D53="M",0,D53)))</f>
        <v>0</v>
      </c>
      <c r="E75" s="293">
        <f t="shared" ref="E75:S75" si="35">IF(AND(E51="0",E52="0",E53="0"),0,IF(AND(E51="L",E52="L",E53="L"),"NC",IF(E51="M",0,E51)-IF(E52="M",0,E52)+IF(E53="M",0,E53)))</f>
        <v>0</v>
      </c>
      <c r="F75" s="293">
        <f t="shared" si="35"/>
        <v>-1.4551915228366852E-11</v>
      </c>
      <c r="G75" s="293">
        <f t="shared" si="35"/>
        <v>0</v>
      </c>
      <c r="H75" s="293">
        <f t="shared" si="35"/>
        <v>1.4551915228366852E-11</v>
      </c>
      <c r="I75" s="293">
        <f t="shared" si="35"/>
        <v>2.9103830456733704E-11</v>
      </c>
      <c r="J75" s="293">
        <f t="shared" si="35"/>
        <v>0</v>
      </c>
      <c r="K75" s="293">
        <f t="shared" si="35"/>
        <v>0</v>
      </c>
      <c r="L75" s="293">
        <f t="shared" si="35"/>
        <v>-5.8207660913467407E-11</v>
      </c>
      <c r="M75" s="293">
        <f t="shared" si="35"/>
        <v>0</v>
      </c>
      <c r="N75" s="293">
        <f t="shared" si="35"/>
        <v>0</v>
      </c>
      <c r="O75" s="293">
        <f t="shared" si="35"/>
        <v>0</v>
      </c>
      <c r="P75" s="293">
        <f t="shared" si="35"/>
        <v>0</v>
      </c>
      <c r="Q75" s="293">
        <f t="shared" si="35"/>
        <v>0</v>
      </c>
      <c r="R75" s="293">
        <f t="shared" si="35"/>
        <v>0</v>
      </c>
      <c r="S75" s="293">
        <f t="shared" si="35"/>
        <v>0</v>
      </c>
      <c r="T75" s="293">
        <f t="shared" ref="T75:AH75" si="36">IF(AND(T51="0",T52="0",T53="0"),0,IF(AND(T51="L",T52="L",T53="L"),"NC",IF(T51="M",0,T51)-IF(T52="M",0,T52)+IF(T53="M",0,T53)))</f>
        <v>0</v>
      </c>
      <c r="U75" s="293">
        <f t="shared" si="36"/>
        <v>0</v>
      </c>
      <c r="V75" s="293">
        <f t="shared" si="36"/>
        <v>0</v>
      </c>
      <c r="W75" s="293">
        <f t="shared" si="36"/>
        <v>0</v>
      </c>
      <c r="X75" s="293">
        <f t="shared" si="36"/>
        <v>0</v>
      </c>
      <c r="Y75" s="293">
        <f t="shared" si="36"/>
        <v>1.4551915228366852E-11</v>
      </c>
      <c r="Z75" s="293">
        <f t="shared" si="36"/>
        <v>0</v>
      </c>
      <c r="AA75" s="293">
        <f t="shared" si="36"/>
        <v>0</v>
      </c>
      <c r="AB75" s="293">
        <f t="shared" si="36"/>
        <v>0</v>
      </c>
      <c r="AC75" s="293">
        <f t="shared" si="36"/>
        <v>0</v>
      </c>
      <c r="AD75" s="293">
        <f t="shared" si="36"/>
        <v>0</v>
      </c>
      <c r="AE75" s="293">
        <f t="shared" si="36"/>
        <v>0</v>
      </c>
      <c r="AF75" s="293">
        <f t="shared" si="36"/>
        <v>0</v>
      </c>
      <c r="AG75" s="293">
        <f t="shared" si="36"/>
        <v>0</v>
      </c>
      <c r="AH75" s="293">
        <f t="shared" si="36"/>
        <v>0</v>
      </c>
      <c r="AI75" s="293">
        <f t="shared" ref="AI75" si="37">IF(AND(AI51="0",AI52="0",AI53="0"),0,IF(AND(AI51="L",AI52="L",AI53="L"),"NC",IF(AI51="M",0,AI51)-IF(AI52="M",0,AI52)+IF(AI53="M",0,AI53)))</f>
        <v>0</v>
      </c>
      <c r="AJ75" s="173"/>
      <c r="AK75" s="174"/>
    </row>
    <row r="76" spans="3:38" ht="15.75"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</row>
    <row r="77" spans="3:38" ht="15.75">
      <c r="C77" s="295" t="s">
        <v>181</v>
      </c>
      <c r="D77" s="179">
        <f>IF(AND('Table 1'!E11="0",D10="0"),0,IF(AND('Table 1'!E11="L",D10="L"),"NC",IF('Table 1'!E11="M",0,'Table 1'!E11)+IF(D10="M",0,D10)))</f>
        <v>0</v>
      </c>
      <c r="E77" s="179">
        <f>IF(AND('Table 1'!F11="0",E10="0"),0,IF(AND('Table 1'!F11="L",E10="L"),"NC",IF('Table 1'!F11="M",0,'Table 1'!F11)+IF(E10="M",0,E10)))</f>
        <v>0</v>
      </c>
      <c r="F77" s="179">
        <f>IF(AND('Table 1'!G11="0",F10="0"),0,IF(AND('Table 1'!G11="L",F10="L"),"NC",IF('Table 1'!G11="M",0,'Table 1'!G11)+IF(F10="M",0,F10)))</f>
        <v>0</v>
      </c>
      <c r="G77" s="179">
        <f>IF(AND('Table 1'!H11="0",G10="0"),0,IF(AND('Table 1'!H11="L",G10="L"),"NC",IF('Table 1'!H11="M",0,'Table 1'!H11)+IF(G10="M",0,G10)))</f>
        <v>0</v>
      </c>
      <c r="H77" s="179">
        <f>IF(AND('Table 1'!I11="0",H10="0"),0,IF(AND('Table 1'!I11="L",H10="L"),"NC",IF('Table 1'!I11="M",0,'Table 1'!I11)+IF(H10="M",0,H10)))</f>
        <v>0</v>
      </c>
      <c r="I77" s="179">
        <f>IF(AND('Table 1'!J11="0",I10="0"),0,IF(AND('Table 1'!J11="L",I10="L"),"NC",IF('Table 1'!J11="M",0,'Table 1'!J11)+IF(I10="M",0,I10)))</f>
        <v>0</v>
      </c>
      <c r="J77" s="179">
        <f>IF(AND('Table 1'!K11="0",J10="0"),0,IF(AND('Table 1'!K11="L",J10="L"),"NC",IF('Table 1'!K11="M",0,'Table 1'!K11)+IF(J10="M",0,J10)))</f>
        <v>0</v>
      </c>
      <c r="K77" s="179">
        <f>IF(AND('Table 1'!L11="0",K10="0"),0,IF(AND('Table 1'!L11="L",K10="L"),"NC",IF('Table 1'!L11="M",0,'Table 1'!L11)+IF(K10="M",0,K10)))</f>
        <v>0</v>
      </c>
      <c r="L77" s="179">
        <f>IF(AND('Table 1'!M11="0",L10="0"),0,IF(AND('Table 1'!M11="L",L10="L"),"NC",IF('Table 1'!M11="M",0,'Table 1'!M11)+IF(L10="M",0,L10)))</f>
        <v>0</v>
      </c>
      <c r="M77" s="179">
        <f>IF(AND('Table 1'!N11="0",M10="0"),0,IF(AND('Table 1'!N11="L",M10="L"),"NC",IF('Table 1'!N11="M",0,'Table 1'!N11)+IF(M10="M",0,M10)))</f>
        <v>0</v>
      </c>
      <c r="N77" s="179">
        <f>IF(AND('Table 1'!O11="0",N10="0"),0,IF(AND('Table 1'!O11="L",N10="L"),"NC",IF('Table 1'!O11="M",0,'Table 1'!O11)+IF(N10="M",0,N10)))</f>
        <v>0</v>
      </c>
      <c r="O77" s="179">
        <f>IF(AND('Table 1'!P11="0",O10="0"),0,IF(AND('Table 1'!P11="L",O10="L"),"NC",IF('Table 1'!P11="M",0,'Table 1'!P11)+IF(O10="M",0,O10)))</f>
        <v>0</v>
      </c>
      <c r="P77" s="179">
        <f>IF(AND('Table 1'!Q11="0",P10="0"),0,IF(AND('Table 1'!Q11="L",P10="L"),"NC",IF('Table 1'!Q11="M",0,'Table 1'!Q11)+IF(P10="M",0,P10)))</f>
        <v>0</v>
      </c>
      <c r="Q77" s="179">
        <f>IF(AND('Table 1'!R11="0",Q10="0"),0,IF(AND('Table 1'!R11="L",Q10="L"),"NC",IF('Table 1'!R11="M",0,'Table 1'!R11)+IF(Q10="M",0,Q10)))</f>
        <v>0</v>
      </c>
      <c r="R77" s="179">
        <f>IF(AND('Table 1'!S11="0",R10="0"),0,IF(AND('Table 1'!S11="L",R10="L"),"NC",IF('Table 1'!S11="M",0,'Table 1'!S11)+IF(R10="M",0,R10)))</f>
        <v>0</v>
      </c>
      <c r="S77" s="179">
        <f>IF(AND('Table 1'!T11="0",S10="0"),0,IF(AND('Table 1'!T11="L",S10="L"),"NC",IF('Table 1'!T11="M",0,'Table 1'!T11)+IF(S10="M",0,S10)))</f>
        <v>0</v>
      </c>
      <c r="T77" s="179">
        <f>IF(AND('Table 1'!U11="0",T10="0"),0,IF(AND('Table 1'!U11="L",T10="L"),"NC",IF('Table 1'!U11="M",0,'Table 1'!U11)+IF(T10="M",0,T10)))</f>
        <v>0</v>
      </c>
      <c r="U77" s="179">
        <f>IF(AND('Table 1'!V11="0",U10="0"),0,IF(AND('Table 1'!V11="L",U10="L"),"NC",IF('Table 1'!V11="M",0,'Table 1'!V11)+IF(U10="M",0,U10)))</f>
        <v>0</v>
      </c>
      <c r="V77" s="179">
        <f>IF(AND('Table 1'!W11="0",V10="0"),0,IF(AND('Table 1'!W11="L",V10="L"),"NC",IF('Table 1'!W11="M",0,'Table 1'!W11)+IF(V10="M",0,V10)))</f>
        <v>0</v>
      </c>
      <c r="W77" s="179">
        <f>IF(AND('Table 1'!X11="0",W10="0"),0,IF(AND('Table 1'!X11="L",W10="L"),"NC",IF('Table 1'!X11="M",0,'Table 1'!X11)+IF(W10="M",0,W10)))</f>
        <v>0</v>
      </c>
      <c r="X77" s="179">
        <f>IF(AND('Table 1'!Y11="0",X10="0"),0,IF(AND('Table 1'!Y11="L",X10="L"),"NC",IF('Table 1'!Y11="M",0,'Table 1'!Y11)+IF(X10="M",0,X10)))</f>
        <v>0</v>
      </c>
      <c r="Y77" s="179">
        <f>IF(AND('Table 1'!Z11="0",Y10="0"),0,IF(AND('Table 1'!Z11="L",Y10="L"),"NC",IF('Table 1'!Z11="M",0,'Table 1'!Z11)+IF(Y10="M",0,Y10)))</f>
        <v>0</v>
      </c>
      <c r="Z77" s="179">
        <f>IF(AND('Table 1'!AA11="0",Z10="0"),0,IF(AND('Table 1'!AA11="L",Z10="L"),"NC",IF('Table 1'!AA11="M",0,'Table 1'!AA11)+IF(Z10="M",0,Z10)))</f>
        <v>0</v>
      </c>
      <c r="AA77" s="179">
        <f>IF(AND('Table 1'!AB11="0",AA10="0"),0,IF(AND('Table 1'!AB11="L",AA10="L"),"NC",IF('Table 1'!AB11="M",0,'Table 1'!AB11)+IF(AA10="M",0,AA10)))</f>
        <v>0</v>
      </c>
      <c r="AB77" s="179">
        <f>IF(AND('Table 1'!AC11="0",AB10="0"),0,IF(AND('Table 1'!AC11="L",AB10="L"),"NC",IF('Table 1'!AC11="M",0,'Table 1'!AC11)+IF(AB10="M",0,AB10)))</f>
        <v>0</v>
      </c>
      <c r="AC77" s="179">
        <f>IF(AND('Table 1'!AD11="0",AC10="0"),0,IF(AND('Table 1'!AD11="L",AC10="L"),"NC",IF('Table 1'!AD11="M",0,'Table 1'!AD11)+IF(AC10="M",0,AC10)))</f>
        <v>0</v>
      </c>
      <c r="AD77" s="179">
        <f>IF(AND('Table 1'!AE11="0",AD10="0"),0,IF(AND('Table 1'!AE11="L",AD10="L"),"NC",IF('Table 1'!AE11="M",0,'Table 1'!AE11)+IF(AD10="M",0,AD10)))</f>
        <v>0</v>
      </c>
      <c r="AE77" s="179">
        <f>IF(AND('Table 1'!AF11="0",AE10="0"),0,IF(AND('Table 1'!AF11="L",AE10="L"),"NC",IF('Table 1'!AF11="M",0,'Table 1'!AF11)+IF(AE10="M",0,AE10)))</f>
        <v>0</v>
      </c>
      <c r="AF77" s="179">
        <f>IF(AND('Table 1'!AG11="0",AF10="0"),0,IF(AND('Table 1'!AG11="L",AF10="L"),"NC",IF('Table 1'!AG11="M",0,'Table 1'!AG11)+IF(AF10="M",0,AF10)))</f>
        <v>0</v>
      </c>
      <c r="AG77" s="179">
        <f>IF(AND('Table 1'!AH11="0",AG10="0"),0,IF(AND('Table 1'!AH11="L",AG10="L"),"NC",IF('Table 1'!AH11="M",0,'Table 1'!AH11)+IF(AG10="M",0,AG10)))</f>
        <v>0</v>
      </c>
      <c r="AH77" s="179">
        <f>IF(AND('Table 1'!AI11="0",AH10="0"),0,IF(AND('Table 1'!AI11="L",AH10="L"),"NC",IF('Table 1'!AI11="M",0,'Table 1'!AI11)+IF(AH10="M",0,AH10)))</f>
        <v>0</v>
      </c>
      <c r="AI77" s="179">
        <f>IF(AND('Table 1'!AJ11="0",AI10="0"),0,IF(AND('Table 1'!AJ11="L",AI10="L"),"NC",IF('Table 1'!AJ11="M",0,'Table 1'!AJ11)+IF(AI10="M",0,AI10)))</f>
        <v>0</v>
      </c>
      <c r="AJ77" s="296"/>
      <c r="AK77" s="297"/>
    </row>
    <row r="83" spans="4:29">
      <c r="D83" s="551"/>
      <c r="AC83" s="551"/>
    </row>
  </sheetData>
  <sheetProtection algorithmName="SHA-512" hashValue="JR/DGNpnhh9I4i4dGpS31yTyx6/Cd2WOnAPFPuS2BcNCPjvdJqx9Yd5rl2E7sgNqEaa/tiXP+ROEq7m5m9k4Ag==" saltValue="x2Ku0XoaK6EJRgmu9HxXdQ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17" priority="5" operator="equal">
      <formula>""</formula>
    </cfRule>
  </conditionalFormatting>
  <conditionalFormatting sqref="D64:AI64">
    <cfRule type="containsText" dxfId="16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15" priority="2">
      <formula>LEN(U$7)=0</formula>
    </cfRule>
  </conditionalFormatting>
  <dataValidations count="1">
    <dataValidation type="list" allowBlank="1" showInputMessage="1" showErrorMessage="1" sqref="D1" xr:uid="{00000000-0002-0000-0800-000000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18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transitionEvaluation="1" codeName="Sheet5">
    <tabColor rgb="FF00FF00"/>
    <pageSetUpPr fitToPage="1"/>
  </sheetPr>
  <dimension ref="A1:BM77"/>
  <sheetViews>
    <sheetView showGridLines="0" defaultGridColor="0" colorId="22" zoomScale="85" zoomScaleNormal="85" zoomScaleSheetLayoutView="80" workbookViewId="0">
      <pane xSplit="3" topLeftCell="V1" activePane="topRight" state="frozen"/>
      <selection activeCell="D64" sqref="D64:AI64"/>
      <selection pane="topRight" activeCell="AE20" sqref="AE20"/>
    </sheetView>
  </sheetViews>
  <sheetFormatPr defaultColWidth="9.77734375" defaultRowHeight="15" outlineLevelCol="1"/>
  <cols>
    <col min="1" max="1" width="37.5546875" style="30" hidden="1" customWidth="1"/>
    <col min="2" max="2" width="39" style="20" hidden="1" customWidth="1"/>
    <col min="3" max="3" width="89.77734375" style="28" customWidth="1"/>
    <col min="4" max="29" width="13.21875" style="23" customWidth="1"/>
    <col min="30" max="35" width="13.21875" style="23" customWidth="1" outlineLevel="1"/>
    <col min="36" max="36" width="86.77734375" style="23" customWidth="1"/>
    <col min="37" max="37" width="5.21875" style="23" customWidth="1"/>
    <col min="38" max="38" width="1" style="23" customWidth="1"/>
    <col min="39" max="39" width="0.5546875" style="23" customWidth="1"/>
    <col min="40" max="40" width="9.77734375" style="23"/>
    <col min="41" max="41" width="12" style="23" customWidth="1"/>
    <col min="42" max="42" width="13.109375" style="23" customWidth="1"/>
    <col min="43" max="43" width="9.21875" style="23" customWidth="1"/>
    <col min="44" max="64" width="9.77734375" style="23"/>
    <col min="65" max="65" width="9.77734375" style="290"/>
    <col min="66" max="16384" width="9.77734375" style="23"/>
  </cols>
  <sheetData>
    <row r="1" spans="1:65">
      <c r="C1" s="34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B2" s="30" t="s">
        <v>35</v>
      </c>
      <c r="C2" s="268" t="s">
        <v>579</v>
      </c>
      <c r="D2" s="198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7"/>
      <c r="AM2" s="13"/>
      <c r="AN2" s="484">
        <f>IF($AN$1='Cover page'!$N$2,0,1)</f>
        <v>0</v>
      </c>
    </row>
    <row r="3" spans="1:65" ht="18">
      <c r="B3" s="30"/>
      <c r="C3" s="268" t="s">
        <v>60</v>
      </c>
      <c r="D3" s="198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B4" s="30"/>
      <c r="C4" s="318"/>
      <c r="D4" s="341"/>
      <c r="E4" s="290"/>
      <c r="F4" s="290"/>
      <c r="G4" s="290"/>
      <c r="H4" s="290"/>
      <c r="I4" s="290"/>
      <c r="J4" s="290"/>
      <c r="K4" s="290"/>
      <c r="L4" s="290"/>
      <c r="M4" s="290"/>
      <c r="N4" s="290"/>
      <c r="O4" s="290"/>
      <c r="P4" s="290"/>
      <c r="Q4" s="290"/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133"/>
      <c r="B5" s="143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127"/>
      <c r="B6" s="126"/>
      <c r="C6" s="199" t="str">
        <f>'Cover page'!E13</f>
        <v>Member State: Hungary</v>
      </c>
      <c r="D6" s="559" t="s">
        <v>2</v>
      </c>
      <c r="E6" s="560"/>
      <c r="F6" s="560"/>
      <c r="G6" s="560"/>
      <c r="H6" s="560"/>
      <c r="I6" s="560"/>
      <c r="J6" s="560"/>
      <c r="K6" s="560"/>
      <c r="L6" s="560"/>
      <c r="M6" s="560"/>
      <c r="N6" s="560"/>
      <c r="O6" s="560"/>
      <c r="P6" s="560"/>
      <c r="Q6" s="560"/>
      <c r="R6" s="560"/>
      <c r="S6" s="560"/>
      <c r="T6" s="560"/>
      <c r="U6" s="560"/>
      <c r="V6" s="560"/>
      <c r="W6" s="560"/>
      <c r="X6" s="560"/>
      <c r="Y6" s="560"/>
      <c r="Z6" s="560"/>
      <c r="AA6" s="560"/>
      <c r="AB6" s="560"/>
      <c r="AC6" s="560"/>
      <c r="AD6" s="560"/>
      <c r="AE6" s="560"/>
      <c r="AF6" s="560"/>
      <c r="AG6" s="560"/>
      <c r="AH6" s="560"/>
      <c r="AI6" s="561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 t="str">
        <f>IF(VLOOKUP('Cover page'!$F$15,'Cover page'!$BD$1:$BF$15,3,FALSE)&lt;AC65+1,"",AC65+1)</f>
        <v/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10/10/2025</v>
      </c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7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343</v>
      </c>
      <c r="B10" s="388" t="s">
        <v>932</v>
      </c>
      <c r="C10" s="287" t="s">
        <v>563</v>
      </c>
      <c r="D10" s="521" t="s">
        <v>1052</v>
      </c>
      <c r="E10" s="521" t="s">
        <v>1052</v>
      </c>
      <c r="F10" s="521" t="s">
        <v>1052</v>
      </c>
      <c r="G10" s="521" t="s">
        <v>1052</v>
      </c>
      <c r="H10" s="521" t="s">
        <v>1052</v>
      </c>
      <c r="I10" s="521" t="s">
        <v>1052</v>
      </c>
      <c r="J10" s="521" t="s">
        <v>1052</v>
      </c>
      <c r="K10" s="521" t="s">
        <v>1052</v>
      </c>
      <c r="L10" s="521" t="s">
        <v>1052</v>
      </c>
      <c r="M10" s="521" t="s">
        <v>1052</v>
      </c>
      <c r="N10" s="521" t="s">
        <v>1052</v>
      </c>
      <c r="O10" s="521" t="s">
        <v>1052</v>
      </c>
      <c r="P10" s="521" t="s">
        <v>1052</v>
      </c>
      <c r="Q10" s="521" t="s">
        <v>1052</v>
      </c>
      <c r="R10" s="521" t="s">
        <v>1052</v>
      </c>
      <c r="S10" s="521" t="s">
        <v>1052</v>
      </c>
      <c r="T10" s="521" t="s">
        <v>1052</v>
      </c>
      <c r="U10" s="503" t="s">
        <v>1052</v>
      </c>
      <c r="V10" s="503" t="s">
        <v>1052</v>
      </c>
      <c r="W10" s="503" t="s">
        <v>1052</v>
      </c>
      <c r="X10" s="503" t="s">
        <v>1052</v>
      </c>
      <c r="Y10" s="503" t="s">
        <v>1052</v>
      </c>
      <c r="Z10" s="503" t="s">
        <v>1052</v>
      </c>
      <c r="AA10" s="503" t="s">
        <v>1052</v>
      </c>
      <c r="AB10" s="503" t="s">
        <v>1052</v>
      </c>
      <c r="AC10" s="503" t="s">
        <v>1052</v>
      </c>
      <c r="AD10" s="503" t="s">
        <v>1052</v>
      </c>
      <c r="AE10" s="503" t="s">
        <v>1052</v>
      </c>
      <c r="AF10" s="503" t="s">
        <v>1052</v>
      </c>
      <c r="AG10" s="503" t="s">
        <v>1052</v>
      </c>
      <c r="AH10" s="503" t="s">
        <v>1052</v>
      </c>
      <c r="AI10" s="503" t="s">
        <v>1052</v>
      </c>
      <c r="AJ10" s="4"/>
      <c r="AK10" s="50"/>
      <c r="BM10" s="290" t="str">
        <f>CountryCode &amp; ".T3.B9.S1312.MNAC." &amp; RefVintage</f>
        <v>HU.T3.B9.S1312.MNAC.S.2025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344</v>
      </c>
      <c r="B12" s="388" t="s">
        <v>933</v>
      </c>
      <c r="C12" s="327" t="s">
        <v>92</v>
      </c>
      <c r="D12" s="189" t="str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M</v>
      </c>
      <c r="E12" s="189" t="str">
        <f t="shared" si="1"/>
        <v>M</v>
      </c>
      <c r="F12" s="189" t="str">
        <f t="shared" si="1"/>
        <v>M</v>
      </c>
      <c r="G12" s="189" t="str">
        <f t="shared" si="1"/>
        <v>M</v>
      </c>
      <c r="H12" s="189" t="str">
        <f t="shared" si="1"/>
        <v>M</v>
      </c>
      <c r="I12" s="189" t="str">
        <f t="shared" si="1"/>
        <v>M</v>
      </c>
      <c r="J12" s="189" t="str">
        <f t="shared" si="1"/>
        <v>M</v>
      </c>
      <c r="K12" s="189" t="str">
        <f t="shared" si="1"/>
        <v>M</v>
      </c>
      <c r="L12" s="189" t="str">
        <f t="shared" si="1"/>
        <v>M</v>
      </c>
      <c r="M12" s="189" t="str">
        <f t="shared" si="1"/>
        <v>M</v>
      </c>
      <c r="N12" s="189" t="str">
        <f t="shared" si="1"/>
        <v>M</v>
      </c>
      <c r="O12" s="189" t="str">
        <f t="shared" si="1"/>
        <v>M</v>
      </c>
      <c r="P12" s="189" t="str">
        <f t="shared" si="1"/>
        <v>M</v>
      </c>
      <c r="Q12" s="189" t="str">
        <f t="shared" si="1"/>
        <v>M</v>
      </c>
      <c r="R12" s="189" t="str">
        <f t="shared" si="1"/>
        <v>M</v>
      </c>
      <c r="S12" s="189" t="str">
        <f t="shared" si="1"/>
        <v>M</v>
      </c>
      <c r="T12" s="189" t="str">
        <f t="shared" si="1"/>
        <v>M</v>
      </c>
      <c r="U12" s="189" t="str">
        <f t="shared" si="1"/>
        <v>M</v>
      </c>
      <c r="V12" s="189" t="str">
        <f t="shared" si="1"/>
        <v>M</v>
      </c>
      <c r="W12" s="189" t="str">
        <f t="shared" si="1"/>
        <v>M</v>
      </c>
      <c r="X12" s="189" t="str">
        <f t="shared" si="1"/>
        <v>M</v>
      </c>
      <c r="Y12" s="189" t="str">
        <f t="shared" si="1"/>
        <v>M</v>
      </c>
      <c r="Z12" s="189" t="str">
        <f t="shared" si="1"/>
        <v>M</v>
      </c>
      <c r="AA12" s="189" t="str">
        <f t="shared" si="1"/>
        <v>M</v>
      </c>
      <c r="AB12" s="189" t="str">
        <f t="shared" si="1"/>
        <v>M</v>
      </c>
      <c r="AC12" s="189" t="str">
        <f t="shared" si="1"/>
        <v>M</v>
      </c>
      <c r="AD12" s="189" t="str">
        <f t="shared" si="1"/>
        <v/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".T3.FA.S1312.MNAC." &amp; RefVintage</f>
        <v>HU.T3.FA.S1312.MNAC.S.2025</v>
      </c>
    </row>
    <row r="13" spans="1:65" s="18" customFormat="1" ht="16.5" customHeight="1">
      <c r="A13" s="265" t="s">
        <v>345</v>
      </c>
      <c r="B13" s="388" t="s">
        <v>934</v>
      </c>
      <c r="C13" s="328" t="s">
        <v>61</v>
      </c>
      <c r="D13" s="522" t="s">
        <v>1052</v>
      </c>
      <c r="E13" s="522" t="s">
        <v>1052</v>
      </c>
      <c r="F13" s="522" t="s">
        <v>1052</v>
      </c>
      <c r="G13" s="522" t="s">
        <v>1052</v>
      </c>
      <c r="H13" s="522" t="s">
        <v>1052</v>
      </c>
      <c r="I13" s="522" t="s">
        <v>1052</v>
      </c>
      <c r="J13" s="522" t="s">
        <v>1052</v>
      </c>
      <c r="K13" s="522" t="s">
        <v>1052</v>
      </c>
      <c r="L13" s="522" t="s">
        <v>1052</v>
      </c>
      <c r="M13" s="522" t="s">
        <v>1052</v>
      </c>
      <c r="N13" s="522" t="s">
        <v>1052</v>
      </c>
      <c r="O13" s="522" t="s">
        <v>1052</v>
      </c>
      <c r="P13" s="522" t="s">
        <v>1052</v>
      </c>
      <c r="Q13" s="522" t="s">
        <v>1052</v>
      </c>
      <c r="R13" s="522" t="s">
        <v>1052</v>
      </c>
      <c r="S13" s="522" t="s">
        <v>1052</v>
      </c>
      <c r="T13" s="522" t="s">
        <v>1052</v>
      </c>
      <c r="U13" s="504" t="s">
        <v>1052</v>
      </c>
      <c r="V13" s="504" t="s">
        <v>1052</v>
      </c>
      <c r="W13" s="504" t="s">
        <v>1052</v>
      </c>
      <c r="X13" s="504" t="s">
        <v>1052</v>
      </c>
      <c r="Y13" s="504" t="s">
        <v>1052</v>
      </c>
      <c r="Z13" s="504" t="s">
        <v>1052</v>
      </c>
      <c r="AA13" s="504" t="s">
        <v>1052</v>
      </c>
      <c r="AB13" s="504" t="s">
        <v>1052</v>
      </c>
      <c r="AC13" s="504" t="s">
        <v>1052</v>
      </c>
      <c r="AD13" s="504"/>
      <c r="AE13" s="504"/>
      <c r="AF13" s="504"/>
      <c r="AG13" s="504"/>
      <c r="AH13" s="504"/>
      <c r="AI13" s="504"/>
      <c r="AJ13" s="91"/>
      <c r="AK13" s="64"/>
      <c r="BM13" s="472" t="str">
        <f>CountryCode &amp; ".T3.F2.S1312.MNAC." &amp; RefVintage</f>
        <v>HU.T3.F2.S1312.MNAC.S.2025</v>
      </c>
    </row>
    <row r="14" spans="1:65" s="18" customFormat="1" ht="16.5" customHeight="1">
      <c r="A14" s="265" t="s">
        <v>346</v>
      </c>
      <c r="B14" s="388" t="s">
        <v>935</v>
      </c>
      <c r="C14" s="328" t="s">
        <v>471</v>
      </c>
      <c r="D14" s="522" t="s">
        <v>1052</v>
      </c>
      <c r="E14" s="522" t="s">
        <v>1052</v>
      </c>
      <c r="F14" s="522" t="s">
        <v>1052</v>
      </c>
      <c r="G14" s="522" t="s">
        <v>1052</v>
      </c>
      <c r="H14" s="522" t="s">
        <v>1052</v>
      </c>
      <c r="I14" s="522" t="s">
        <v>1052</v>
      </c>
      <c r="J14" s="522" t="s">
        <v>1052</v>
      </c>
      <c r="K14" s="522" t="s">
        <v>1052</v>
      </c>
      <c r="L14" s="522" t="s">
        <v>1052</v>
      </c>
      <c r="M14" s="522" t="s">
        <v>1052</v>
      </c>
      <c r="N14" s="522" t="s">
        <v>1052</v>
      </c>
      <c r="O14" s="522" t="s">
        <v>1052</v>
      </c>
      <c r="P14" s="522" t="s">
        <v>1052</v>
      </c>
      <c r="Q14" s="522" t="s">
        <v>1052</v>
      </c>
      <c r="R14" s="522" t="s">
        <v>1052</v>
      </c>
      <c r="S14" s="522" t="s">
        <v>1052</v>
      </c>
      <c r="T14" s="522" t="s">
        <v>1052</v>
      </c>
      <c r="U14" s="504" t="s">
        <v>1052</v>
      </c>
      <c r="V14" s="504" t="s">
        <v>1052</v>
      </c>
      <c r="W14" s="504" t="s">
        <v>1052</v>
      </c>
      <c r="X14" s="504" t="s">
        <v>1052</v>
      </c>
      <c r="Y14" s="504" t="s">
        <v>1052</v>
      </c>
      <c r="Z14" s="504" t="s">
        <v>1052</v>
      </c>
      <c r="AA14" s="504" t="s">
        <v>1052</v>
      </c>
      <c r="AB14" s="504" t="s">
        <v>1052</v>
      </c>
      <c r="AC14" s="504" t="s">
        <v>1052</v>
      </c>
      <c r="AD14" s="504"/>
      <c r="AE14" s="504"/>
      <c r="AF14" s="504"/>
      <c r="AG14" s="504"/>
      <c r="AH14" s="504"/>
      <c r="AI14" s="504"/>
      <c r="AJ14" s="91"/>
      <c r="AK14" s="64"/>
      <c r="BM14" s="472" t="str">
        <f>CountryCode &amp; ".T3.F3.S1312.MNAC." &amp; RefVintage</f>
        <v>HU.T3.F3.S1312.MNAC.S.2025</v>
      </c>
    </row>
    <row r="15" spans="1:65" s="18" customFormat="1" ht="16.5" customHeight="1">
      <c r="A15" s="265" t="s">
        <v>347</v>
      </c>
      <c r="B15" s="388" t="s">
        <v>936</v>
      </c>
      <c r="C15" s="328" t="s">
        <v>36</v>
      </c>
      <c r="D15" s="522" t="s">
        <v>1052</v>
      </c>
      <c r="E15" s="522" t="s">
        <v>1052</v>
      </c>
      <c r="F15" s="522" t="s">
        <v>1052</v>
      </c>
      <c r="G15" s="522" t="s">
        <v>1052</v>
      </c>
      <c r="H15" s="522" t="s">
        <v>1052</v>
      </c>
      <c r="I15" s="522" t="s">
        <v>1052</v>
      </c>
      <c r="J15" s="522" t="s">
        <v>1052</v>
      </c>
      <c r="K15" s="522" t="s">
        <v>1052</v>
      </c>
      <c r="L15" s="522" t="s">
        <v>1052</v>
      </c>
      <c r="M15" s="522" t="s">
        <v>1052</v>
      </c>
      <c r="N15" s="522" t="s">
        <v>1052</v>
      </c>
      <c r="O15" s="522" t="s">
        <v>1052</v>
      </c>
      <c r="P15" s="522" t="s">
        <v>1052</v>
      </c>
      <c r="Q15" s="522" t="s">
        <v>1052</v>
      </c>
      <c r="R15" s="522" t="s">
        <v>1052</v>
      </c>
      <c r="S15" s="522" t="s">
        <v>1052</v>
      </c>
      <c r="T15" s="522" t="s">
        <v>1052</v>
      </c>
      <c r="U15" s="504" t="s">
        <v>1052</v>
      </c>
      <c r="V15" s="504" t="s">
        <v>1052</v>
      </c>
      <c r="W15" s="504" t="s">
        <v>1052</v>
      </c>
      <c r="X15" s="504" t="s">
        <v>1052</v>
      </c>
      <c r="Y15" s="504" t="s">
        <v>1052</v>
      </c>
      <c r="Z15" s="504" t="s">
        <v>1052</v>
      </c>
      <c r="AA15" s="504" t="s">
        <v>1052</v>
      </c>
      <c r="AB15" s="504" t="s">
        <v>1052</v>
      </c>
      <c r="AC15" s="504" t="s">
        <v>1052</v>
      </c>
      <c r="AD15" s="504"/>
      <c r="AE15" s="504"/>
      <c r="AF15" s="504"/>
      <c r="AG15" s="504"/>
      <c r="AH15" s="504"/>
      <c r="AI15" s="504"/>
      <c r="AJ15" s="91"/>
      <c r="AK15" s="64"/>
      <c r="BM15" s="472" t="str">
        <f>CountryCode &amp; ".T3.F4.S1312.MNAC." &amp; RefVintage</f>
        <v>HU.T3.F4.S1312.MNAC.S.2025</v>
      </c>
    </row>
    <row r="16" spans="1:65" s="18" customFormat="1" ht="16.5" customHeight="1">
      <c r="A16" s="265" t="s">
        <v>348</v>
      </c>
      <c r="B16" s="388" t="s">
        <v>937</v>
      </c>
      <c r="C16" s="329" t="s">
        <v>55</v>
      </c>
      <c r="D16" s="523" t="s">
        <v>1052</v>
      </c>
      <c r="E16" s="523" t="s">
        <v>1052</v>
      </c>
      <c r="F16" s="523" t="s">
        <v>1052</v>
      </c>
      <c r="G16" s="523" t="s">
        <v>1052</v>
      </c>
      <c r="H16" s="523" t="s">
        <v>1052</v>
      </c>
      <c r="I16" s="523" t="s">
        <v>1052</v>
      </c>
      <c r="J16" s="523" t="s">
        <v>1052</v>
      </c>
      <c r="K16" s="523" t="s">
        <v>1052</v>
      </c>
      <c r="L16" s="523" t="s">
        <v>1052</v>
      </c>
      <c r="M16" s="523" t="s">
        <v>1052</v>
      </c>
      <c r="N16" s="523" t="s">
        <v>1052</v>
      </c>
      <c r="O16" s="523" t="s">
        <v>1052</v>
      </c>
      <c r="P16" s="523" t="s">
        <v>1052</v>
      </c>
      <c r="Q16" s="523" t="s">
        <v>1052</v>
      </c>
      <c r="R16" s="523" t="s">
        <v>1052</v>
      </c>
      <c r="S16" s="523" t="s">
        <v>1052</v>
      </c>
      <c r="T16" s="523" t="s">
        <v>1052</v>
      </c>
      <c r="U16" s="506" t="s">
        <v>1052</v>
      </c>
      <c r="V16" s="506" t="s">
        <v>1052</v>
      </c>
      <c r="W16" s="506" t="s">
        <v>1052</v>
      </c>
      <c r="X16" s="506" t="s">
        <v>1052</v>
      </c>
      <c r="Y16" s="506" t="s">
        <v>1052</v>
      </c>
      <c r="Z16" s="506" t="s">
        <v>1052</v>
      </c>
      <c r="AA16" s="506" t="s">
        <v>1052</v>
      </c>
      <c r="AB16" s="506" t="s">
        <v>1052</v>
      </c>
      <c r="AC16" s="506" t="s">
        <v>1052</v>
      </c>
      <c r="AD16" s="506"/>
      <c r="AE16" s="506"/>
      <c r="AF16" s="506"/>
      <c r="AG16" s="506"/>
      <c r="AH16" s="506"/>
      <c r="AI16" s="506"/>
      <c r="AJ16" s="91"/>
      <c r="AK16" s="64"/>
      <c r="BM16" s="472" t="str">
        <f>CountryCode &amp; ".T3.F4ACQ.S1312.MNAC." &amp; RefVintage</f>
        <v>HU.T3.F4ACQ.S1312.MNAC.S.2025</v>
      </c>
    </row>
    <row r="17" spans="1:65" s="18" customFormat="1" ht="16.5" customHeight="1">
      <c r="A17" s="265" t="s">
        <v>349</v>
      </c>
      <c r="B17" s="388" t="s">
        <v>938</v>
      </c>
      <c r="C17" s="329" t="s">
        <v>56</v>
      </c>
      <c r="D17" s="524" t="s">
        <v>1052</v>
      </c>
      <c r="E17" s="524" t="s">
        <v>1052</v>
      </c>
      <c r="F17" s="524" t="s">
        <v>1052</v>
      </c>
      <c r="G17" s="524" t="s">
        <v>1052</v>
      </c>
      <c r="H17" s="524" t="s">
        <v>1052</v>
      </c>
      <c r="I17" s="524" t="s">
        <v>1052</v>
      </c>
      <c r="J17" s="524" t="s">
        <v>1052</v>
      </c>
      <c r="K17" s="524" t="s">
        <v>1052</v>
      </c>
      <c r="L17" s="524" t="s">
        <v>1052</v>
      </c>
      <c r="M17" s="524" t="s">
        <v>1052</v>
      </c>
      <c r="N17" s="524" t="s">
        <v>1052</v>
      </c>
      <c r="O17" s="524" t="s">
        <v>1052</v>
      </c>
      <c r="P17" s="524" t="s">
        <v>1052</v>
      </c>
      <c r="Q17" s="524" t="s">
        <v>1052</v>
      </c>
      <c r="R17" s="524" t="s">
        <v>1052</v>
      </c>
      <c r="S17" s="524" t="s">
        <v>1052</v>
      </c>
      <c r="T17" s="524" t="s">
        <v>1052</v>
      </c>
      <c r="U17" s="508" t="s">
        <v>1052</v>
      </c>
      <c r="V17" s="508" t="s">
        <v>1052</v>
      </c>
      <c r="W17" s="508" t="s">
        <v>1052</v>
      </c>
      <c r="X17" s="508" t="s">
        <v>1052</v>
      </c>
      <c r="Y17" s="508" t="s">
        <v>1052</v>
      </c>
      <c r="Z17" s="508" t="s">
        <v>1052</v>
      </c>
      <c r="AA17" s="508" t="s">
        <v>1052</v>
      </c>
      <c r="AB17" s="508" t="s">
        <v>1052</v>
      </c>
      <c r="AC17" s="508" t="s">
        <v>1052</v>
      </c>
      <c r="AD17" s="508"/>
      <c r="AE17" s="508"/>
      <c r="AF17" s="508"/>
      <c r="AG17" s="508"/>
      <c r="AH17" s="508"/>
      <c r="AI17" s="508"/>
      <c r="AJ17" s="91"/>
      <c r="AK17" s="64"/>
      <c r="BM17" s="472" t="str">
        <f>CountryCode &amp; ".T3.F4DIS.S1312.MNAC." &amp; RefVintage</f>
        <v>HU.T3.F4DIS.S1312.MNAC.S.2025</v>
      </c>
    </row>
    <row r="18" spans="1:65" s="18" customFormat="1" ht="16.5" customHeight="1">
      <c r="A18" s="265" t="s">
        <v>350</v>
      </c>
      <c r="B18" s="388" t="s">
        <v>939</v>
      </c>
      <c r="C18" s="330" t="s">
        <v>86</v>
      </c>
      <c r="D18" s="522" t="s">
        <v>1052</v>
      </c>
      <c r="E18" s="522" t="s">
        <v>1052</v>
      </c>
      <c r="F18" s="522" t="s">
        <v>1052</v>
      </c>
      <c r="G18" s="522" t="s">
        <v>1052</v>
      </c>
      <c r="H18" s="522" t="s">
        <v>1052</v>
      </c>
      <c r="I18" s="522" t="s">
        <v>1052</v>
      </c>
      <c r="J18" s="522" t="s">
        <v>1052</v>
      </c>
      <c r="K18" s="522" t="s">
        <v>1052</v>
      </c>
      <c r="L18" s="522" t="s">
        <v>1052</v>
      </c>
      <c r="M18" s="522" t="s">
        <v>1052</v>
      </c>
      <c r="N18" s="522" t="s">
        <v>1052</v>
      </c>
      <c r="O18" s="522" t="s">
        <v>1052</v>
      </c>
      <c r="P18" s="522" t="s">
        <v>1052</v>
      </c>
      <c r="Q18" s="522" t="s">
        <v>1052</v>
      </c>
      <c r="R18" s="522" t="s">
        <v>1052</v>
      </c>
      <c r="S18" s="522" t="s">
        <v>1052</v>
      </c>
      <c r="T18" s="522" t="s">
        <v>1052</v>
      </c>
      <c r="U18" s="504" t="s">
        <v>1052</v>
      </c>
      <c r="V18" s="504" t="s">
        <v>1052</v>
      </c>
      <c r="W18" s="504" t="s">
        <v>1052</v>
      </c>
      <c r="X18" s="504" t="s">
        <v>1052</v>
      </c>
      <c r="Y18" s="504" t="s">
        <v>1052</v>
      </c>
      <c r="Z18" s="504" t="s">
        <v>1052</v>
      </c>
      <c r="AA18" s="504" t="s">
        <v>1052</v>
      </c>
      <c r="AB18" s="504" t="s">
        <v>1052</v>
      </c>
      <c r="AC18" s="504" t="s">
        <v>1052</v>
      </c>
      <c r="AD18" s="504"/>
      <c r="AE18" s="504"/>
      <c r="AF18" s="504"/>
      <c r="AG18" s="504"/>
      <c r="AH18" s="504"/>
      <c r="AI18" s="504"/>
      <c r="AJ18" s="91"/>
      <c r="AK18" s="64"/>
      <c r="BM18" s="472" t="str">
        <f>CountryCode &amp; ".T3.F41.S1312.MNAC." &amp; RefVintage</f>
        <v>HU.T3.F41.S1312.MNAC.S.2025</v>
      </c>
    </row>
    <row r="19" spans="1:65" s="18" customFormat="1" ht="16.5" customHeight="1">
      <c r="A19" s="265" t="s">
        <v>351</v>
      </c>
      <c r="B19" s="388" t="s">
        <v>940</v>
      </c>
      <c r="C19" s="330" t="s">
        <v>81</v>
      </c>
      <c r="D19" s="522" t="s">
        <v>1052</v>
      </c>
      <c r="E19" s="522" t="s">
        <v>1052</v>
      </c>
      <c r="F19" s="522" t="s">
        <v>1052</v>
      </c>
      <c r="G19" s="522" t="s">
        <v>1052</v>
      </c>
      <c r="H19" s="522" t="s">
        <v>1052</v>
      </c>
      <c r="I19" s="522" t="s">
        <v>1052</v>
      </c>
      <c r="J19" s="522" t="s">
        <v>1052</v>
      </c>
      <c r="K19" s="522" t="s">
        <v>1052</v>
      </c>
      <c r="L19" s="522" t="s">
        <v>1052</v>
      </c>
      <c r="M19" s="522" t="s">
        <v>1052</v>
      </c>
      <c r="N19" s="522" t="s">
        <v>1052</v>
      </c>
      <c r="O19" s="522" t="s">
        <v>1052</v>
      </c>
      <c r="P19" s="522" t="s">
        <v>1052</v>
      </c>
      <c r="Q19" s="522" t="s">
        <v>1052</v>
      </c>
      <c r="R19" s="522" t="s">
        <v>1052</v>
      </c>
      <c r="S19" s="522" t="s">
        <v>1052</v>
      </c>
      <c r="T19" s="522" t="s">
        <v>1052</v>
      </c>
      <c r="U19" s="504" t="s">
        <v>1052</v>
      </c>
      <c r="V19" s="504" t="s">
        <v>1052</v>
      </c>
      <c r="W19" s="504" t="s">
        <v>1052</v>
      </c>
      <c r="X19" s="504" t="s">
        <v>1052</v>
      </c>
      <c r="Y19" s="504" t="s">
        <v>1052</v>
      </c>
      <c r="Z19" s="504" t="s">
        <v>1052</v>
      </c>
      <c r="AA19" s="504" t="s">
        <v>1052</v>
      </c>
      <c r="AB19" s="504" t="s">
        <v>1052</v>
      </c>
      <c r="AC19" s="504" t="s">
        <v>1052</v>
      </c>
      <c r="AD19" s="504"/>
      <c r="AE19" s="504"/>
      <c r="AF19" s="504"/>
      <c r="AG19" s="504"/>
      <c r="AH19" s="504"/>
      <c r="AI19" s="504"/>
      <c r="AJ19" s="91"/>
      <c r="AK19" s="64"/>
      <c r="BM19" s="472" t="str">
        <f>CountryCode &amp; ".T3.F42.S1312.MNAC." &amp; RefVintage</f>
        <v>HU.T3.F42.S1312.MNAC.S.2025</v>
      </c>
    </row>
    <row r="20" spans="1:65" s="18" customFormat="1" ht="16.5" customHeight="1">
      <c r="A20" s="265" t="s">
        <v>352</v>
      </c>
      <c r="B20" s="388" t="s">
        <v>941</v>
      </c>
      <c r="C20" s="331" t="s">
        <v>77</v>
      </c>
      <c r="D20" s="525" t="s">
        <v>1052</v>
      </c>
      <c r="E20" s="525" t="s">
        <v>1052</v>
      </c>
      <c r="F20" s="525" t="s">
        <v>1052</v>
      </c>
      <c r="G20" s="525" t="s">
        <v>1052</v>
      </c>
      <c r="H20" s="525" t="s">
        <v>1052</v>
      </c>
      <c r="I20" s="525" t="s">
        <v>1052</v>
      </c>
      <c r="J20" s="525" t="s">
        <v>1052</v>
      </c>
      <c r="K20" s="525" t="s">
        <v>1052</v>
      </c>
      <c r="L20" s="525" t="s">
        <v>1052</v>
      </c>
      <c r="M20" s="525" t="s">
        <v>1052</v>
      </c>
      <c r="N20" s="525" t="s">
        <v>1052</v>
      </c>
      <c r="O20" s="525" t="s">
        <v>1052</v>
      </c>
      <c r="P20" s="525" t="s">
        <v>1052</v>
      </c>
      <c r="Q20" s="525" t="s">
        <v>1052</v>
      </c>
      <c r="R20" s="525" t="s">
        <v>1052</v>
      </c>
      <c r="S20" s="525" t="s">
        <v>1052</v>
      </c>
      <c r="T20" s="525" t="s">
        <v>1052</v>
      </c>
      <c r="U20" s="510" t="s">
        <v>1052</v>
      </c>
      <c r="V20" s="510" t="s">
        <v>1052</v>
      </c>
      <c r="W20" s="510" t="s">
        <v>1052</v>
      </c>
      <c r="X20" s="510" t="s">
        <v>1052</v>
      </c>
      <c r="Y20" s="510" t="s">
        <v>1052</v>
      </c>
      <c r="Z20" s="510" t="s">
        <v>1052</v>
      </c>
      <c r="AA20" s="510" t="s">
        <v>1052</v>
      </c>
      <c r="AB20" s="510" t="s">
        <v>1052</v>
      </c>
      <c r="AC20" s="510" t="s">
        <v>1052</v>
      </c>
      <c r="AD20" s="510"/>
      <c r="AE20" s="510"/>
      <c r="AF20" s="510"/>
      <c r="AG20" s="510"/>
      <c r="AH20" s="510"/>
      <c r="AI20" s="510"/>
      <c r="AJ20" s="91"/>
      <c r="AK20" s="64"/>
      <c r="BM20" s="472" t="str">
        <f>CountryCode &amp; ".T3.F42ACQ.S1312.MNAC." &amp; RefVintage</f>
        <v>HU.T3.F42ACQ.S1312.MNAC.S.2025</v>
      </c>
    </row>
    <row r="21" spans="1:65" s="18" customFormat="1" ht="16.5" customHeight="1">
      <c r="A21" s="265" t="s">
        <v>353</v>
      </c>
      <c r="B21" s="388" t="s">
        <v>942</v>
      </c>
      <c r="C21" s="331" t="s">
        <v>78</v>
      </c>
      <c r="D21" s="526" t="s">
        <v>1052</v>
      </c>
      <c r="E21" s="526" t="s">
        <v>1052</v>
      </c>
      <c r="F21" s="526" t="s">
        <v>1052</v>
      </c>
      <c r="G21" s="526" t="s">
        <v>1052</v>
      </c>
      <c r="H21" s="526" t="s">
        <v>1052</v>
      </c>
      <c r="I21" s="526" t="s">
        <v>1052</v>
      </c>
      <c r="J21" s="526" t="s">
        <v>1052</v>
      </c>
      <c r="K21" s="526" t="s">
        <v>1052</v>
      </c>
      <c r="L21" s="526" t="s">
        <v>1052</v>
      </c>
      <c r="M21" s="526" t="s">
        <v>1052</v>
      </c>
      <c r="N21" s="526" t="s">
        <v>1052</v>
      </c>
      <c r="O21" s="526" t="s">
        <v>1052</v>
      </c>
      <c r="P21" s="526" t="s">
        <v>1052</v>
      </c>
      <c r="Q21" s="526" t="s">
        <v>1052</v>
      </c>
      <c r="R21" s="526" t="s">
        <v>1052</v>
      </c>
      <c r="S21" s="526" t="s">
        <v>1052</v>
      </c>
      <c r="T21" s="526" t="s">
        <v>1052</v>
      </c>
      <c r="U21" s="512" t="s">
        <v>1052</v>
      </c>
      <c r="V21" s="512" t="s">
        <v>1052</v>
      </c>
      <c r="W21" s="512" t="s">
        <v>1052</v>
      </c>
      <c r="X21" s="512" t="s">
        <v>1052</v>
      </c>
      <c r="Y21" s="512" t="s">
        <v>1052</v>
      </c>
      <c r="Z21" s="512" t="s">
        <v>1052</v>
      </c>
      <c r="AA21" s="512" t="s">
        <v>1052</v>
      </c>
      <c r="AB21" s="512" t="s">
        <v>1052</v>
      </c>
      <c r="AC21" s="512" t="s">
        <v>1052</v>
      </c>
      <c r="AD21" s="512"/>
      <c r="AE21" s="512"/>
      <c r="AF21" s="512"/>
      <c r="AG21" s="512"/>
      <c r="AH21" s="512"/>
      <c r="AI21" s="512"/>
      <c r="AJ21" s="91"/>
      <c r="AK21" s="64"/>
      <c r="BM21" s="472" t="str">
        <f>CountryCode &amp; ".T3.F42DIS.S1312.MNAC." &amp; RefVintage</f>
        <v>HU.T3.F42DIS.S1312.MNAC.S.2025</v>
      </c>
    </row>
    <row r="22" spans="1:65" s="18" customFormat="1" ht="16.5" customHeight="1">
      <c r="A22" s="265" t="s">
        <v>354</v>
      </c>
      <c r="B22" s="388" t="s">
        <v>943</v>
      </c>
      <c r="C22" s="328" t="s">
        <v>472</v>
      </c>
      <c r="D22" s="522" t="s">
        <v>1052</v>
      </c>
      <c r="E22" s="522" t="s">
        <v>1052</v>
      </c>
      <c r="F22" s="522" t="s">
        <v>1052</v>
      </c>
      <c r="G22" s="522" t="s">
        <v>1052</v>
      </c>
      <c r="H22" s="522" t="s">
        <v>1052</v>
      </c>
      <c r="I22" s="522" t="s">
        <v>1052</v>
      </c>
      <c r="J22" s="522" t="s">
        <v>1052</v>
      </c>
      <c r="K22" s="522" t="s">
        <v>1052</v>
      </c>
      <c r="L22" s="522" t="s">
        <v>1052</v>
      </c>
      <c r="M22" s="522" t="s">
        <v>1052</v>
      </c>
      <c r="N22" s="522" t="s">
        <v>1052</v>
      </c>
      <c r="O22" s="522" t="s">
        <v>1052</v>
      </c>
      <c r="P22" s="522" t="s">
        <v>1052</v>
      </c>
      <c r="Q22" s="522" t="s">
        <v>1052</v>
      </c>
      <c r="R22" s="522" t="s">
        <v>1052</v>
      </c>
      <c r="S22" s="522" t="s">
        <v>1052</v>
      </c>
      <c r="T22" s="522" t="s">
        <v>1052</v>
      </c>
      <c r="U22" s="504" t="s">
        <v>1052</v>
      </c>
      <c r="V22" s="504" t="s">
        <v>1052</v>
      </c>
      <c r="W22" s="504" t="s">
        <v>1052</v>
      </c>
      <c r="X22" s="504" t="s">
        <v>1052</v>
      </c>
      <c r="Y22" s="504" t="s">
        <v>1052</v>
      </c>
      <c r="Z22" s="504" t="s">
        <v>1052</v>
      </c>
      <c r="AA22" s="504" t="s">
        <v>1052</v>
      </c>
      <c r="AB22" s="504" t="s">
        <v>1052</v>
      </c>
      <c r="AC22" s="504" t="s">
        <v>1052</v>
      </c>
      <c r="AD22" s="504"/>
      <c r="AE22" s="504"/>
      <c r="AF22" s="504"/>
      <c r="AG22" s="504"/>
      <c r="AH22" s="504"/>
      <c r="AI22" s="504"/>
      <c r="AJ22" s="91"/>
      <c r="AK22" s="64"/>
      <c r="BM22" s="472" t="str">
        <f>CountryCode &amp; ".T3.F5.S1312.MNAC." &amp; RefVintage</f>
        <v>HU.T3.F5.S1312.MNAC.S.2025</v>
      </c>
    </row>
    <row r="23" spans="1:65" s="18" customFormat="1" ht="16.5" customHeight="1">
      <c r="A23" s="265" t="s">
        <v>355</v>
      </c>
      <c r="B23" s="388" t="s">
        <v>944</v>
      </c>
      <c r="C23" s="330" t="s">
        <v>93</v>
      </c>
      <c r="D23" s="522" t="s">
        <v>1052</v>
      </c>
      <c r="E23" s="522" t="s">
        <v>1052</v>
      </c>
      <c r="F23" s="522" t="s">
        <v>1052</v>
      </c>
      <c r="G23" s="522" t="s">
        <v>1052</v>
      </c>
      <c r="H23" s="522" t="s">
        <v>1052</v>
      </c>
      <c r="I23" s="522" t="s">
        <v>1052</v>
      </c>
      <c r="J23" s="522" t="s">
        <v>1052</v>
      </c>
      <c r="K23" s="522" t="s">
        <v>1052</v>
      </c>
      <c r="L23" s="522" t="s">
        <v>1052</v>
      </c>
      <c r="M23" s="522" t="s">
        <v>1052</v>
      </c>
      <c r="N23" s="522" t="s">
        <v>1052</v>
      </c>
      <c r="O23" s="522" t="s">
        <v>1052</v>
      </c>
      <c r="P23" s="522" t="s">
        <v>1052</v>
      </c>
      <c r="Q23" s="522" t="s">
        <v>1052</v>
      </c>
      <c r="R23" s="522" t="s">
        <v>1052</v>
      </c>
      <c r="S23" s="522" t="s">
        <v>1052</v>
      </c>
      <c r="T23" s="522" t="s">
        <v>1052</v>
      </c>
      <c r="U23" s="504" t="s">
        <v>1052</v>
      </c>
      <c r="V23" s="504" t="s">
        <v>1052</v>
      </c>
      <c r="W23" s="504" t="s">
        <v>1052</v>
      </c>
      <c r="X23" s="504" t="s">
        <v>1052</v>
      </c>
      <c r="Y23" s="504" t="s">
        <v>1052</v>
      </c>
      <c r="Z23" s="504" t="s">
        <v>1052</v>
      </c>
      <c r="AA23" s="504" t="s">
        <v>1052</v>
      </c>
      <c r="AB23" s="504" t="s">
        <v>1052</v>
      </c>
      <c r="AC23" s="504" t="s">
        <v>1052</v>
      </c>
      <c r="AD23" s="504"/>
      <c r="AE23" s="504"/>
      <c r="AF23" s="504"/>
      <c r="AG23" s="504"/>
      <c r="AH23" s="504"/>
      <c r="AI23" s="504"/>
      <c r="AJ23" s="91"/>
      <c r="AK23" s="64"/>
      <c r="BM23" s="472" t="str">
        <f>CountryCode &amp; ".T3.F5PN.S1312.MNAC." &amp; RefVintage</f>
        <v>HU.T3.F5PN.S1312.MNAC.S.2025</v>
      </c>
    </row>
    <row r="24" spans="1:65" s="18" customFormat="1" ht="16.5" customHeight="1">
      <c r="A24" s="265" t="s">
        <v>356</v>
      </c>
      <c r="B24" s="388" t="s">
        <v>945</v>
      </c>
      <c r="C24" s="330" t="s">
        <v>473</v>
      </c>
      <c r="D24" s="522" t="s">
        <v>1052</v>
      </c>
      <c r="E24" s="522" t="s">
        <v>1052</v>
      </c>
      <c r="F24" s="522" t="s">
        <v>1052</v>
      </c>
      <c r="G24" s="522" t="s">
        <v>1052</v>
      </c>
      <c r="H24" s="522" t="s">
        <v>1052</v>
      </c>
      <c r="I24" s="522" t="s">
        <v>1052</v>
      </c>
      <c r="J24" s="522" t="s">
        <v>1052</v>
      </c>
      <c r="K24" s="522" t="s">
        <v>1052</v>
      </c>
      <c r="L24" s="522" t="s">
        <v>1052</v>
      </c>
      <c r="M24" s="522" t="s">
        <v>1052</v>
      </c>
      <c r="N24" s="522" t="s">
        <v>1052</v>
      </c>
      <c r="O24" s="522" t="s">
        <v>1052</v>
      </c>
      <c r="P24" s="522" t="s">
        <v>1052</v>
      </c>
      <c r="Q24" s="522" t="s">
        <v>1052</v>
      </c>
      <c r="R24" s="522" t="s">
        <v>1052</v>
      </c>
      <c r="S24" s="522" t="s">
        <v>1052</v>
      </c>
      <c r="T24" s="522" t="s">
        <v>1052</v>
      </c>
      <c r="U24" s="504" t="s">
        <v>1052</v>
      </c>
      <c r="V24" s="504" t="s">
        <v>1052</v>
      </c>
      <c r="W24" s="504" t="s">
        <v>1052</v>
      </c>
      <c r="X24" s="504" t="s">
        <v>1052</v>
      </c>
      <c r="Y24" s="504" t="s">
        <v>1052</v>
      </c>
      <c r="Z24" s="504" t="s">
        <v>1052</v>
      </c>
      <c r="AA24" s="504" t="s">
        <v>1052</v>
      </c>
      <c r="AB24" s="504" t="s">
        <v>1052</v>
      </c>
      <c r="AC24" s="504" t="s">
        <v>1052</v>
      </c>
      <c r="AD24" s="504"/>
      <c r="AE24" s="504"/>
      <c r="AF24" s="504"/>
      <c r="AG24" s="504"/>
      <c r="AH24" s="504"/>
      <c r="AI24" s="504"/>
      <c r="AJ24" s="91"/>
      <c r="AK24" s="64"/>
      <c r="BM24" s="472" t="str">
        <f>CountryCode &amp; ".T3.F5OP.S1312.MNAC." &amp; RefVintage</f>
        <v>HU.T3.F5OP.S1312.MNAC.S.2025</v>
      </c>
    </row>
    <row r="25" spans="1:65" s="18" customFormat="1" ht="16.5" customHeight="1">
      <c r="A25" s="265" t="s">
        <v>357</v>
      </c>
      <c r="B25" s="388" t="s">
        <v>946</v>
      </c>
      <c r="C25" s="331" t="s">
        <v>82</v>
      </c>
      <c r="D25" s="527" t="s">
        <v>1052</v>
      </c>
      <c r="E25" s="527" t="s">
        <v>1052</v>
      </c>
      <c r="F25" s="527" t="s">
        <v>1052</v>
      </c>
      <c r="G25" s="527" t="s">
        <v>1052</v>
      </c>
      <c r="H25" s="527" t="s">
        <v>1052</v>
      </c>
      <c r="I25" s="527" t="s">
        <v>1052</v>
      </c>
      <c r="J25" s="527" t="s">
        <v>1052</v>
      </c>
      <c r="K25" s="527" t="s">
        <v>1052</v>
      </c>
      <c r="L25" s="527" t="s">
        <v>1052</v>
      </c>
      <c r="M25" s="527" t="s">
        <v>1052</v>
      </c>
      <c r="N25" s="527" t="s">
        <v>1052</v>
      </c>
      <c r="O25" s="527" t="s">
        <v>1052</v>
      </c>
      <c r="P25" s="527" t="s">
        <v>1052</v>
      </c>
      <c r="Q25" s="527" t="s">
        <v>1052</v>
      </c>
      <c r="R25" s="527" t="s">
        <v>1052</v>
      </c>
      <c r="S25" s="527" t="s">
        <v>1052</v>
      </c>
      <c r="T25" s="527" t="s">
        <v>1052</v>
      </c>
      <c r="U25" s="514" t="s">
        <v>1052</v>
      </c>
      <c r="V25" s="514" t="s">
        <v>1052</v>
      </c>
      <c r="W25" s="514" t="s">
        <v>1052</v>
      </c>
      <c r="X25" s="514" t="s">
        <v>1052</v>
      </c>
      <c r="Y25" s="514" t="s">
        <v>1052</v>
      </c>
      <c r="Z25" s="514" t="s">
        <v>1052</v>
      </c>
      <c r="AA25" s="514" t="s">
        <v>1052</v>
      </c>
      <c r="AB25" s="514" t="s">
        <v>1052</v>
      </c>
      <c r="AC25" s="514" t="s">
        <v>1052</v>
      </c>
      <c r="AD25" s="514"/>
      <c r="AE25" s="514"/>
      <c r="AF25" s="514"/>
      <c r="AG25" s="514"/>
      <c r="AH25" s="514"/>
      <c r="AI25" s="514"/>
      <c r="AJ25" s="91"/>
      <c r="AK25" s="64"/>
      <c r="BM25" s="472" t="str">
        <f>CountryCode &amp; ".T3.F5OPACQ.S1312.MNAC." &amp; RefVintage</f>
        <v>HU.T3.F5OPACQ.S1312.MNAC.S.2025</v>
      </c>
    </row>
    <row r="26" spans="1:65" s="18" customFormat="1" ht="16.5" customHeight="1" thickBot="1">
      <c r="A26" s="265" t="s">
        <v>358</v>
      </c>
      <c r="B26" s="388" t="s">
        <v>947</v>
      </c>
      <c r="C26" s="331" t="s">
        <v>83</v>
      </c>
      <c r="D26" s="527" t="s">
        <v>1052</v>
      </c>
      <c r="E26" s="527" t="s">
        <v>1052</v>
      </c>
      <c r="F26" s="527" t="s">
        <v>1052</v>
      </c>
      <c r="G26" s="527" t="s">
        <v>1052</v>
      </c>
      <c r="H26" s="527" t="s">
        <v>1052</v>
      </c>
      <c r="I26" s="527" t="s">
        <v>1052</v>
      </c>
      <c r="J26" s="527" t="s">
        <v>1052</v>
      </c>
      <c r="K26" s="527" t="s">
        <v>1052</v>
      </c>
      <c r="L26" s="527" t="s">
        <v>1052</v>
      </c>
      <c r="M26" s="527" t="s">
        <v>1052</v>
      </c>
      <c r="N26" s="527" t="s">
        <v>1052</v>
      </c>
      <c r="O26" s="527" t="s">
        <v>1052</v>
      </c>
      <c r="P26" s="527" t="s">
        <v>1052</v>
      </c>
      <c r="Q26" s="527" t="s">
        <v>1052</v>
      </c>
      <c r="R26" s="527" t="s">
        <v>1052</v>
      </c>
      <c r="S26" s="527" t="s">
        <v>1052</v>
      </c>
      <c r="T26" s="527" t="s">
        <v>1052</v>
      </c>
      <c r="U26" s="514" t="s">
        <v>1052</v>
      </c>
      <c r="V26" s="514" t="s">
        <v>1052</v>
      </c>
      <c r="W26" s="514" t="s">
        <v>1052</v>
      </c>
      <c r="X26" s="514" t="s">
        <v>1052</v>
      </c>
      <c r="Y26" s="514" t="s">
        <v>1052</v>
      </c>
      <c r="Z26" s="514" t="s">
        <v>1052</v>
      </c>
      <c r="AA26" s="514" t="s">
        <v>1052</v>
      </c>
      <c r="AB26" s="514" t="s">
        <v>1052</v>
      </c>
      <c r="AC26" s="514" t="s">
        <v>1052</v>
      </c>
      <c r="AD26" s="514"/>
      <c r="AE26" s="514"/>
      <c r="AF26" s="514"/>
      <c r="AG26" s="514"/>
      <c r="AH26" s="514"/>
      <c r="AI26" s="514"/>
      <c r="AJ26" s="91"/>
      <c r="AK26" s="64"/>
      <c r="BM26" s="472" t="str">
        <f>CountryCode &amp; ".T3.F5OPDIS.S1312.MNAC." &amp; RefVintage</f>
        <v>HU.T3.F5OPDIS.S1312.MNAC.S.2025</v>
      </c>
    </row>
    <row r="27" spans="1:65" s="18" customFormat="1" ht="16.5" customHeight="1">
      <c r="A27" s="321" t="s">
        <v>496</v>
      </c>
      <c r="B27" s="388" t="s">
        <v>948</v>
      </c>
      <c r="C27" s="328" t="s">
        <v>458</v>
      </c>
      <c r="D27" s="528" t="s">
        <v>1052</v>
      </c>
      <c r="E27" s="528" t="s">
        <v>1052</v>
      </c>
      <c r="F27" s="528" t="s">
        <v>1052</v>
      </c>
      <c r="G27" s="528" t="s">
        <v>1052</v>
      </c>
      <c r="H27" s="528" t="s">
        <v>1052</v>
      </c>
      <c r="I27" s="528" t="s">
        <v>1052</v>
      </c>
      <c r="J27" s="528" t="s">
        <v>1052</v>
      </c>
      <c r="K27" s="528" t="s">
        <v>1052</v>
      </c>
      <c r="L27" s="528" t="s">
        <v>1052</v>
      </c>
      <c r="M27" s="528" t="s">
        <v>1052</v>
      </c>
      <c r="N27" s="528" t="s">
        <v>1052</v>
      </c>
      <c r="O27" s="528" t="s">
        <v>1052</v>
      </c>
      <c r="P27" s="528" t="s">
        <v>1052</v>
      </c>
      <c r="Q27" s="528" t="s">
        <v>1052</v>
      </c>
      <c r="R27" s="528" t="s">
        <v>1052</v>
      </c>
      <c r="S27" s="528" t="s">
        <v>1052</v>
      </c>
      <c r="T27" s="528" t="s">
        <v>1052</v>
      </c>
      <c r="U27" s="517" t="s">
        <v>1052</v>
      </c>
      <c r="V27" s="517" t="s">
        <v>1052</v>
      </c>
      <c r="W27" s="517" t="s">
        <v>1052</v>
      </c>
      <c r="X27" s="517" t="s">
        <v>1052</v>
      </c>
      <c r="Y27" s="517" t="s">
        <v>1052</v>
      </c>
      <c r="Z27" s="517" t="s">
        <v>1052</v>
      </c>
      <c r="AA27" s="517" t="s">
        <v>1052</v>
      </c>
      <c r="AB27" s="517" t="s">
        <v>1052</v>
      </c>
      <c r="AC27" s="517" t="s">
        <v>1052</v>
      </c>
      <c r="AD27" s="517"/>
      <c r="AE27" s="517"/>
      <c r="AF27" s="517"/>
      <c r="AG27" s="517"/>
      <c r="AH27" s="517"/>
      <c r="AI27" s="517"/>
      <c r="AJ27" s="91"/>
      <c r="AK27" s="64"/>
      <c r="BM27" s="472" t="str">
        <f>CountryCode &amp; ".T3.F71.S1312.MNAC." &amp; RefVintage</f>
        <v>HU.T3.F71.S1312.MNAC.S.2025</v>
      </c>
    </row>
    <row r="28" spans="1:65" s="18" customFormat="1" ht="16.5" customHeight="1" thickBot="1">
      <c r="A28" s="322" t="s">
        <v>497</v>
      </c>
      <c r="B28" s="388" t="s">
        <v>949</v>
      </c>
      <c r="C28" s="328" t="s">
        <v>460</v>
      </c>
      <c r="D28" s="528" t="s">
        <v>1052</v>
      </c>
      <c r="E28" s="528" t="s">
        <v>1052</v>
      </c>
      <c r="F28" s="528" t="s">
        <v>1052</v>
      </c>
      <c r="G28" s="528" t="s">
        <v>1052</v>
      </c>
      <c r="H28" s="528" t="s">
        <v>1052</v>
      </c>
      <c r="I28" s="528" t="s">
        <v>1052</v>
      </c>
      <c r="J28" s="528" t="s">
        <v>1052</v>
      </c>
      <c r="K28" s="528" t="s">
        <v>1052</v>
      </c>
      <c r="L28" s="528" t="s">
        <v>1052</v>
      </c>
      <c r="M28" s="528" t="s">
        <v>1052</v>
      </c>
      <c r="N28" s="528" t="s">
        <v>1052</v>
      </c>
      <c r="O28" s="528" t="s">
        <v>1052</v>
      </c>
      <c r="P28" s="528" t="s">
        <v>1052</v>
      </c>
      <c r="Q28" s="528" t="s">
        <v>1052</v>
      </c>
      <c r="R28" s="528" t="s">
        <v>1052</v>
      </c>
      <c r="S28" s="528" t="s">
        <v>1052</v>
      </c>
      <c r="T28" s="528" t="s">
        <v>1052</v>
      </c>
      <c r="U28" s="517" t="s">
        <v>1052</v>
      </c>
      <c r="V28" s="517" t="s">
        <v>1052</v>
      </c>
      <c r="W28" s="517" t="s">
        <v>1052</v>
      </c>
      <c r="X28" s="517" t="s">
        <v>1052</v>
      </c>
      <c r="Y28" s="517" t="s">
        <v>1052</v>
      </c>
      <c r="Z28" s="517" t="s">
        <v>1052</v>
      </c>
      <c r="AA28" s="517" t="s">
        <v>1052</v>
      </c>
      <c r="AB28" s="517" t="s">
        <v>1052</v>
      </c>
      <c r="AC28" s="517" t="s">
        <v>1052</v>
      </c>
      <c r="AD28" s="517"/>
      <c r="AE28" s="517"/>
      <c r="AF28" s="517"/>
      <c r="AG28" s="517"/>
      <c r="AH28" s="517"/>
      <c r="AI28" s="517"/>
      <c r="AJ28" s="91"/>
      <c r="AK28" s="64"/>
      <c r="BM28" s="472" t="str">
        <f>CountryCode &amp; ".T3.F8.S1312.MNAC." &amp; RefVintage</f>
        <v>HU.T3.F8.S1312.MNAC.S.2025</v>
      </c>
    </row>
    <row r="29" spans="1:65" s="18" customFormat="1" ht="16.5" customHeight="1">
      <c r="A29" s="265" t="s">
        <v>359</v>
      </c>
      <c r="B29" s="388" t="s">
        <v>950</v>
      </c>
      <c r="C29" s="328" t="s">
        <v>463</v>
      </c>
      <c r="D29" s="528" t="s">
        <v>1052</v>
      </c>
      <c r="E29" s="528" t="s">
        <v>1052</v>
      </c>
      <c r="F29" s="528" t="s">
        <v>1052</v>
      </c>
      <c r="G29" s="528" t="s">
        <v>1052</v>
      </c>
      <c r="H29" s="528" t="s">
        <v>1052</v>
      </c>
      <c r="I29" s="528" t="s">
        <v>1052</v>
      </c>
      <c r="J29" s="528" t="s">
        <v>1052</v>
      </c>
      <c r="K29" s="528" t="s">
        <v>1052</v>
      </c>
      <c r="L29" s="528" t="s">
        <v>1052</v>
      </c>
      <c r="M29" s="528" t="s">
        <v>1052</v>
      </c>
      <c r="N29" s="528" t="s">
        <v>1052</v>
      </c>
      <c r="O29" s="528" t="s">
        <v>1052</v>
      </c>
      <c r="P29" s="528" t="s">
        <v>1052</v>
      </c>
      <c r="Q29" s="528" t="s">
        <v>1052</v>
      </c>
      <c r="R29" s="528" t="s">
        <v>1052</v>
      </c>
      <c r="S29" s="528" t="s">
        <v>1052</v>
      </c>
      <c r="T29" s="528" t="s">
        <v>1052</v>
      </c>
      <c r="U29" s="517" t="s">
        <v>1052</v>
      </c>
      <c r="V29" s="517" t="s">
        <v>1052</v>
      </c>
      <c r="W29" s="517" t="s">
        <v>1052</v>
      </c>
      <c r="X29" s="517" t="s">
        <v>1052</v>
      </c>
      <c r="Y29" s="517" t="s">
        <v>1052</v>
      </c>
      <c r="Z29" s="517" t="s">
        <v>1052</v>
      </c>
      <c r="AA29" s="517" t="s">
        <v>1052</v>
      </c>
      <c r="AB29" s="517" t="s">
        <v>1052</v>
      </c>
      <c r="AC29" s="517" t="s">
        <v>1052</v>
      </c>
      <c r="AD29" s="517"/>
      <c r="AE29" s="517"/>
      <c r="AF29" s="517"/>
      <c r="AG29" s="517"/>
      <c r="AH29" s="517"/>
      <c r="AI29" s="517"/>
      <c r="AJ29" s="91"/>
      <c r="AK29" s="64"/>
      <c r="BM29" s="472" t="str">
        <f>CountryCode &amp; ".T3.OFA.S1312.MNAC." &amp; RefVintage</f>
        <v>HU.T3.OFA.S1312.MNAC.S.2025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360</v>
      </c>
      <c r="B31" s="388" t="s">
        <v>951</v>
      </c>
      <c r="C31" s="333" t="s">
        <v>182</v>
      </c>
      <c r="D31" s="336" t="str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M</v>
      </c>
      <c r="E31" s="336" t="str">
        <f t="shared" si="2"/>
        <v>M</v>
      </c>
      <c r="F31" s="336" t="str">
        <f t="shared" si="2"/>
        <v>M</v>
      </c>
      <c r="G31" s="336" t="str">
        <f t="shared" si="2"/>
        <v>M</v>
      </c>
      <c r="H31" s="336" t="str">
        <f t="shared" si="2"/>
        <v>M</v>
      </c>
      <c r="I31" s="336" t="str">
        <f t="shared" si="2"/>
        <v>M</v>
      </c>
      <c r="J31" s="336" t="str">
        <f t="shared" si="2"/>
        <v>M</v>
      </c>
      <c r="K31" s="336" t="str">
        <f t="shared" si="2"/>
        <v>M</v>
      </c>
      <c r="L31" s="336" t="str">
        <f t="shared" si="2"/>
        <v>M</v>
      </c>
      <c r="M31" s="336" t="str">
        <f t="shared" si="2"/>
        <v>M</v>
      </c>
      <c r="N31" s="336" t="str">
        <f t="shared" si="2"/>
        <v>M</v>
      </c>
      <c r="O31" s="336" t="str">
        <f t="shared" si="2"/>
        <v>M</v>
      </c>
      <c r="P31" s="336" t="str">
        <f t="shared" si="2"/>
        <v>M</v>
      </c>
      <c r="Q31" s="336" t="str">
        <f t="shared" si="2"/>
        <v>M</v>
      </c>
      <c r="R31" s="336" t="str">
        <f t="shared" si="2"/>
        <v>M</v>
      </c>
      <c r="S31" s="336" t="str">
        <f t="shared" si="2"/>
        <v>M</v>
      </c>
      <c r="T31" s="336" t="str">
        <f t="shared" si="2"/>
        <v>M</v>
      </c>
      <c r="U31" s="336" t="str">
        <f t="shared" si="2"/>
        <v>M</v>
      </c>
      <c r="V31" s="336" t="str">
        <f t="shared" si="2"/>
        <v>M</v>
      </c>
      <c r="W31" s="336" t="str">
        <f t="shared" si="2"/>
        <v>M</v>
      </c>
      <c r="X31" s="336" t="str">
        <f t="shared" si="2"/>
        <v>M</v>
      </c>
      <c r="Y31" s="336" t="str">
        <f t="shared" si="2"/>
        <v>M</v>
      </c>
      <c r="Z31" s="336" t="str">
        <f t="shared" si="2"/>
        <v>M</v>
      </c>
      <c r="AA31" s="336" t="str">
        <f t="shared" si="2"/>
        <v>M</v>
      </c>
      <c r="AB31" s="336" t="str">
        <f t="shared" si="2"/>
        <v>M</v>
      </c>
      <c r="AC31" s="336" t="str">
        <f t="shared" si="2"/>
        <v>M</v>
      </c>
      <c r="AD31" s="336" t="str">
        <f t="shared" si="2"/>
        <v/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".T3.ADJ.S1312.MNAC." &amp; RefVintage</f>
        <v>HU.T3.ADJ.S1312.MNAC.S.2025</v>
      </c>
    </row>
    <row r="32" spans="1:65" s="18" customFormat="1" ht="16.5" customHeight="1" thickBot="1">
      <c r="A32" s="265" t="s">
        <v>361</v>
      </c>
      <c r="B32" s="388" t="s">
        <v>952</v>
      </c>
      <c r="C32" s="328" t="s">
        <v>474</v>
      </c>
      <c r="D32" s="528" t="s">
        <v>1052</v>
      </c>
      <c r="E32" s="528" t="s">
        <v>1052</v>
      </c>
      <c r="F32" s="528" t="s">
        <v>1052</v>
      </c>
      <c r="G32" s="528" t="s">
        <v>1052</v>
      </c>
      <c r="H32" s="528" t="s">
        <v>1052</v>
      </c>
      <c r="I32" s="528" t="s">
        <v>1052</v>
      </c>
      <c r="J32" s="528" t="s">
        <v>1052</v>
      </c>
      <c r="K32" s="528" t="s">
        <v>1052</v>
      </c>
      <c r="L32" s="528" t="s">
        <v>1052</v>
      </c>
      <c r="M32" s="528" t="s">
        <v>1052</v>
      </c>
      <c r="N32" s="528" t="s">
        <v>1052</v>
      </c>
      <c r="O32" s="528" t="s">
        <v>1052</v>
      </c>
      <c r="P32" s="528" t="s">
        <v>1052</v>
      </c>
      <c r="Q32" s="528" t="s">
        <v>1052</v>
      </c>
      <c r="R32" s="528" t="s">
        <v>1052</v>
      </c>
      <c r="S32" s="528" t="s">
        <v>1052</v>
      </c>
      <c r="T32" s="528" t="s">
        <v>1052</v>
      </c>
      <c r="U32" s="517" t="s">
        <v>1052</v>
      </c>
      <c r="V32" s="517" t="s">
        <v>1052</v>
      </c>
      <c r="W32" s="517" t="s">
        <v>1052</v>
      </c>
      <c r="X32" s="517" t="s">
        <v>1052</v>
      </c>
      <c r="Y32" s="517" t="s">
        <v>1052</v>
      </c>
      <c r="Z32" s="517" t="s">
        <v>1052</v>
      </c>
      <c r="AA32" s="517" t="s">
        <v>1052</v>
      </c>
      <c r="AB32" s="517" t="s">
        <v>1052</v>
      </c>
      <c r="AC32" s="517" t="s">
        <v>1052</v>
      </c>
      <c r="AD32" s="517"/>
      <c r="AE32" s="517"/>
      <c r="AF32" s="517"/>
      <c r="AG32" s="517"/>
      <c r="AH32" s="517"/>
      <c r="AI32" s="517"/>
      <c r="AJ32" s="91"/>
      <c r="AK32" s="64"/>
      <c r="BM32" s="472" t="str">
        <f>CountryCode &amp; ".T3.LIA.S1312.MNAC." &amp; RefVintage</f>
        <v>HU.T3.LIA.S1312.MNAC.S.2025</v>
      </c>
    </row>
    <row r="33" spans="1:65" s="18" customFormat="1" ht="16.5" customHeight="1" thickBot="1">
      <c r="A33" s="247" t="s">
        <v>501</v>
      </c>
      <c r="B33" s="388" t="s">
        <v>953</v>
      </c>
      <c r="C33" s="328" t="s">
        <v>461</v>
      </c>
      <c r="D33" s="528" t="s">
        <v>1052</v>
      </c>
      <c r="E33" s="528" t="s">
        <v>1052</v>
      </c>
      <c r="F33" s="528" t="s">
        <v>1052</v>
      </c>
      <c r="G33" s="528" t="s">
        <v>1052</v>
      </c>
      <c r="H33" s="528" t="s">
        <v>1052</v>
      </c>
      <c r="I33" s="528" t="s">
        <v>1052</v>
      </c>
      <c r="J33" s="528" t="s">
        <v>1052</v>
      </c>
      <c r="K33" s="528" t="s">
        <v>1052</v>
      </c>
      <c r="L33" s="528" t="s">
        <v>1052</v>
      </c>
      <c r="M33" s="528" t="s">
        <v>1052</v>
      </c>
      <c r="N33" s="528" t="s">
        <v>1052</v>
      </c>
      <c r="O33" s="528" t="s">
        <v>1052</v>
      </c>
      <c r="P33" s="528" t="s">
        <v>1052</v>
      </c>
      <c r="Q33" s="528" t="s">
        <v>1052</v>
      </c>
      <c r="R33" s="528" t="s">
        <v>1052</v>
      </c>
      <c r="S33" s="528" t="s">
        <v>1052</v>
      </c>
      <c r="T33" s="528" t="s">
        <v>1052</v>
      </c>
      <c r="U33" s="517" t="s">
        <v>1052</v>
      </c>
      <c r="V33" s="517" t="s">
        <v>1052</v>
      </c>
      <c r="W33" s="517" t="s">
        <v>1052</v>
      </c>
      <c r="X33" s="517" t="s">
        <v>1052</v>
      </c>
      <c r="Y33" s="517" t="s">
        <v>1052</v>
      </c>
      <c r="Z33" s="517" t="s">
        <v>1052</v>
      </c>
      <c r="AA33" s="517" t="s">
        <v>1052</v>
      </c>
      <c r="AB33" s="517" t="s">
        <v>1052</v>
      </c>
      <c r="AC33" s="517" t="s">
        <v>1052</v>
      </c>
      <c r="AD33" s="517"/>
      <c r="AE33" s="517"/>
      <c r="AF33" s="517"/>
      <c r="AG33" s="517"/>
      <c r="AH33" s="517"/>
      <c r="AI33" s="517"/>
      <c r="AJ33" s="91"/>
      <c r="AK33" s="64"/>
      <c r="BM33" s="472" t="str">
        <f>CountryCode &amp; ".T3.OAP.S1312.MNAC." &amp; RefVintage</f>
        <v>HU.T3.OAP.S1312.MNAC.S.2025</v>
      </c>
    </row>
    <row r="34" spans="1:65" s="18" customFormat="1" ht="16.5" customHeight="1">
      <c r="A34" s="265" t="s">
        <v>362</v>
      </c>
      <c r="B34" s="388" t="s">
        <v>954</v>
      </c>
      <c r="C34" s="328" t="s">
        <v>475</v>
      </c>
      <c r="D34" s="528" t="s">
        <v>1052</v>
      </c>
      <c r="E34" s="528" t="s">
        <v>1052</v>
      </c>
      <c r="F34" s="528" t="s">
        <v>1052</v>
      </c>
      <c r="G34" s="528" t="s">
        <v>1052</v>
      </c>
      <c r="H34" s="528" t="s">
        <v>1052</v>
      </c>
      <c r="I34" s="528" t="s">
        <v>1052</v>
      </c>
      <c r="J34" s="528" t="s">
        <v>1052</v>
      </c>
      <c r="K34" s="528" t="s">
        <v>1052</v>
      </c>
      <c r="L34" s="528" t="s">
        <v>1052</v>
      </c>
      <c r="M34" s="528" t="s">
        <v>1052</v>
      </c>
      <c r="N34" s="528" t="s">
        <v>1052</v>
      </c>
      <c r="O34" s="528" t="s">
        <v>1052</v>
      </c>
      <c r="P34" s="528" t="s">
        <v>1052</v>
      </c>
      <c r="Q34" s="528" t="s">
        <v>1052</v>
      </c>
      <c r="R34" s="528" t="s">
        <v>1052</v>
      </c>
      <c r="S34" s="528" t="s">
        <v>1052</v>
      </c>
      <c r="T34" s="528" t="s">
        <v>1052</v>
      </c>
      <c r="U34" s="517" t="s">
        <v>1052</v>
      </c>
      <c r="V34" s="517" t="s">
        <v>1052</v>
      </c>
      <c r="W34" s="517" t="s">
        <v>1052</v>
      </c>
      <c r="X34" s="517" t="s">
        <v>1052</v>
      </c>
      <c r="Y34" s="517" t="s">
        <v>1052</v>
      </c>
      <c r="Z34" s="517" t="s">
        <v>1052</v>
      </c>
      <c r="AA34" s="517" t="s">
        <v>1052</v>
      </c>
      <c r="AB34" s="517" t="s">
        <v>1052</v>
      </c>
      <c r="AC34" s="517" t="s">
        <v>1052</v>
      </c>
      <c r="AD34" s="517"/>
      <c r="AE34" s="517"/>
      <c r="AF34" s="517"/>
      <c r="AG34" s="517"/>
      <c r="AH34" s="517"/>
      <c r="AI34" s="517"/>
      <c r="AJ34" s="91"/>
      <c r="AK34" s="64"/>
      <c r="BM34" s="472" t="str">
        <f>CountryCode &amp; ".T3.OLIA.S1312.MNAC." &amp; RefVintage</f>
        <v>HU.T3.OLIA.S1312.MNAC.S.2025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363</v>
      </c>
      <c r="B36" s="388" t="s">
        <v>955</v>
      </c>
      <c r="C36" s="328" t="s">
        <v>66</v>
      </c>
      <c r="D36" s="528" t="s">
        <v>1052</v>
      </c>
      <c r="E36" s="528" t="s">
        <v>1052</v>
      </c>
      <c r="F36" s="528" t="s">
        <v>1052</v>
      </c>
      <c r="G36" s="528" t="s">
        <v>1052</v>
      </c>
      <c r="H36" s="528" t="s">
        <v>1052</v>
      </c>
      <c r="I36" s="528" t="s">
        <v>1052</v>
      </c>
      <c r="J36" s="528" t="s">
        <v>1052</v>
      </c>
      <c r="K36" s="528" t="s">
        <v>1052</v>
      </c>
      <c r="L36" s="528" t="s">
        <v>1052</v>
      </c>
      <c r="M36" s="528" t="s">
        <v>1052</v>
      </c>
      <c r="N36" s="528" t="s">
        <v>1052</v>
      </c>
      <c r="O36" s="528" t="s">
        <v>1052</v>
      </c>
      <c r="P36" s="528" t="s">
        <v>1052</v>
      </c>
      <c r="Q36" s="528" t="s">
        <v>1052</v>
      </c>
      <c r="R36" s="528" t="s">
        <v>1052</v>
      </c>
      <c r="S36" s="528" t="s">
        <v>1052</v>
      </c>
      <c r="T36" s="528" t="s">
        <v>1052</v>
      </c>
      <c r="U36" s="517" t="s">
        <v>1052</v>
      </c>
      <c r="V36" s="517" t="s">
        <v>1052</v>
      </c>
      <c r="W36" s="517" t="s">
        <v>1052</v>
      </c>
      <c r="X36" s="517" t="s">
        <v>1052</v>
      </c>
      <c r="Y36" s="517" t="s">
        <v>1052</v>
      </c>
      <c r="Z36" s="517" t="s">
        <v>1052</v>
      </c>
      <c r="AA36" s="517" t="s">
        <v>1052</v>
      </c>
      <c r="AB36" s="517" t="s">
        <v>1052</v>
      </c>
      <c r="AC36" s="517" t="s">
        <v>1052</v>
      </c>
      <c r="AD36" s="517"/>
      <c r="AE36" s="517"/>
      <c r="AF36" s="517"/>
      <c r="AG36" s="517"/>
      <c r="AH36" s="517"/>
      <c r="AI36" s="517"/>
      <c r="AJ36" s="91"/>
      <c r="AK36" s="64"/>
      <c r="BM36" s="472" t="str">
        <f>CountryCode &amp; ".T3.ISS_A.S1312.MNAC." &amp; RefVintage</f>
        <v>HU.T3.ISS_A.S1312.MNAC.S.2025</v>
      </c>
    </row>
    <row r="37" spans="1:65" s="18" customFormat="1" ht="16.5" customHeight="1">
      <c r="A37" s="265" t="s">
        <v>364</v>
      </c>
      <c r="B37" s="388" t="s">
        <v>956</v>
      </c>
      <c r="C37" s="328" t="s">
        <v>476</v>
      </c>
      <c r="D37" s="528" t="s">
        <v>1052</v>
      </c>
      <c r="E37" s="528" t="s">
        <v>1052</v>
      </c>
      <c r="F37" s="528" t="s">
        <v>1052</v>
      </c>
      <c r="G37" s="528" t="s">
        <v>1052</v>
      </c>
      <c r="H37" s="528" t="s">
        <v>1052</v>
      </c>
      <c r="I37" s="528" t="s">
        <v>1052</v>
      </c>
      <c r="J37" s="528" t="s">
        <v>1052</v>
      </c>
      <c r="K37" s="528" t="s">
        <v>1052</v>
      </c>
      <c r="L37" s="528" t="s">
        <v>1052</v>
      </c>
      <c r="M37" s="528" t="s">
        <v>1052</v>
      </c>
      <c r="N37" s="528" t="s">
        <v>1052</v>
      </c>
      <c r="O37" s="528" t="s">
        <v>1052</v>
      </c>
      <c r="P37" s="528" t="s">
        <v>1052</v>
      </c>
      <c r="Q37" s="528" t="s">
        <v>1052</v>
      </c>
      <c r="R37" s="528" t="s">
        <v>1052</v>
      </c>
      <c r="S37" s="528" t="s">
        <v>1052</v>
      </c>
      <c r="T37" s="528" t="s">
        <v>1052</v>
      </c>
      <c r="U37" s="517" t="s">
        <v>1052</v>
      </c>
      <c r="V37" s="517" t="s">
        <v>1052</v>
      </c>
      <c r="W37" s="517" t="s">
        <v>1052</v>
      </c>
      <c r="X37" s="517" t="s">
        <v>1052</v>
      </c>
      <c r="Y37" s="517" t="s">
        <v>1052</v>
      </c>
      <c r="Z37" s="517" t="s">
        <v>1052</v>
      </c>
      <c r="AA37" s="517" t="s">
        <v>1052</v>
      </c>
      <c r="AB37" s="517" t="s">
        <v>1052</v>
      </c>
      <c r="AC37" s="517" t="s">
        <v>1052</v>
      </c>
      <c r="AD37" s="517"/>
      <c r="AE37" s="517"/>
      <c r="AF37" s="517"/>
      <c r="AG37" s="517"/>
      <c r="AH37" s="517"/>
      <c r="AI37" s="517"/>
      <c r="AJ37" s="91"/>
      <c r="AK37" s="64"/>
      <c r="BM37" s="472" t="str">
        <f>CountryCode &amp; ".T3.D41_A.S1312.MNAC." &amp; RefVintage</f>
        <v>HU.T3.D41_A.S1312.MNAC.S.2025</v>
      </c>
    </row>
    <row r="38" spans="1:65" s="167" customFormat="1" ht="16.5" customHeight="1">
      <c r="A38" s="265" t="s">
        <v>365</v>
      </c>
      <c r="B38" s="388" t="s">
        <v>957</v>
      </c>
      <c r="C38" s="335" t="s">
        <v>477</v>
      </c>
      <c r="D38" s="528" t="s">
        <v>1052</v>
      </c>
      <c r="E38" s="528" t="s">
        <v>1052</v>
      </c>
      <c r="F38" s="528" t="s">
        <v>1052</v>
      </c>
      <c r="G38" s="528" t="s">
        <v>1052</v>
      </c>
      <c r="H38" s="528" t="s">
        <v>1052</v>
      </c>
      <c r="I38" s="528" t="s">
        <v>1052</v>
      </c>
      <c r="J38" s="528" t="s">
        <v>1052</v>
      </c>
      <c r="K38" s="528" t="s">
        <v>1052</v>
      </c>
      <c r="L38" s="528" t="s">
        <v>1052</v>
      </c>
      <c r="M38" s="528" t="s">
        <v>1052</v>
      </c>
      <c r="N38" s="528" t="s">
        <v>1052</v>
      </c>
      <c r="O38" s="528" t="s">
        <v>1052</v>
      </c>
      <c r="P38" s="528" t="s">
        <v>1052</v>
      </c>
      <c r="Q38" s="528" t="s">
        <v>1052</v>
      </c>
      <c r="R38" s="528" t="s">
        <v>1052</v>
      </c>
      <c r="S38" s="528" t="s">
        <v>1052</v>
      </c>
      <c r="T38" s="528" t="s">
        <v>1052</v>
      </c>
      <c r="U38" s="517" t="s">
        <v>1052</v>
      </c>
      <c r="V38" s="517" t="s">
        <v>1052</v>
      </c>
      <c r="W38" s="517" t="s">
        <v>1052</v>
      </c>
      <c r="X38" s="517" t="s">
        <v>1052</v>
      </c>
      <c r="Y38" s="517" t="s">
        <v>1052</v>
      </c>
      <c r="Z38" s="517" t="s">
        <v>1052</v>
      </c>
      <c r="AA38" s="517" t="s">
        <v>1052</v>
      </c>
      <c r="AB38" s="517" t="s">
        <v>1052</v>
      </c>
      <c r="AC38" s="517" t="s">
        <v>1052</v>
      </c>
      <c r="AD38" s="517"/>
      <c r="AE38" s="517"/>
      <c r="AF38" s="517"/>
      <c r="AG38" s="517"/>
      <c r="AH38" s="517"/>
      <c r="AI38" s="517"/>
      <c r="AJ38" s="91"/>
      <c r="AK38" s="64"/>
      <c r="BM38" s="473" t="str">
        <f>CountryCode &amp; ".T3.RED_A.S1312.MNAC." &amp; RefVintage</f>
        <v>HU.T3.RED_A.S1312.MNAC.S.2025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366</v>
      </c>
      <c r="B40" s="388" t="s">
        <v>958</v>
      </c>
      <c r="C40" s="328" t="s">
        <v>94</v>
      </c>
      <c r="D40" s="528" t="s">
        <v>1052</v>
      </c>
      <c r="E40" s="528" t="s">
        <v>1052</v>
      </c>
      <c r="F40" s="528" t="s">
        <v>1052</v>
      </c>
      <c r="G40" s="528" t="s">
        <v>1052</v>
      </c>
      <c r="H40" s="528" t="s">
        <v>1052</v>
      </c>
      <c r="I40" s="528" t="s">
        <v>1052</v>
      </c>
      <c r="J40" s="528" t="s">
        <v>1052</v>
      </c>
      <c r="K40" s="528" t="s">
        <v>1052</v>
      </c>
      <c r="L40" s="528" t="s">
        <v>1052</v>
      </c>
      <c r="M40" s="528" t="s">
        <v>1052</v>
      </c>
      <c r="N40" s="528" t="s">
        <v>1052</v>
      </c>
      <c r="O40" s="528" t="s">
        <v>1052</v>
      </c>
      <c r="P40" s="528" t="s">
        <v>1052</v>
      </c>
      <c r="Q40" s="528" t="s">
        <v>1052</v>
      </c>
      <c r="R40" s="528" t="s">
        <v>1052</v>
      </c>
      <c r="S40" s="528" t="s">
        <v>1052</v>
      </c>
      <c r="T40" s="528" t="s">
        <v>1052</v>
      </c>
      <c r="U40" s="517" t="s">
        <v>1052</v>
      </c>
      <c r="V40" s="517" t="s">
        <v>1052</v>
      </c>
      <c r="W40" s="517" t="s">
        <v>1052</v>
      </c>
      <c r="X40" s="517" t="s">
        <v>1052</v>
      </c>
      <c r="Y40" s="517" t="s">
        <v>1052</v>
      </c>
      <c r="Z40" s="517" t="s">
        <v>1052</v>
      </c>
      <c r="AA40" s="517" t="s">
        <v>1052</v>
      </c>
      <c r="AB40" s="517" t="s">
        <v>1052</v>
      </c>
      <c r="AC40" s="517" t="s">
        <v>1052</v>
      </c>
      <c r="AD40" s="517"/>
      <c r="AE40" s="517"/>
      <c r="AF40" s="517"/>
      <c r="AG40" s="517"/>
      <c r="AH40" s="517"/>
      <c r="AI40" s="517"/>
      <c r="AJ40" s="91"/>
      <c r="AK40" s="64"/>
      <c r="BM40" s="472" t="str">
        <f>CountryCode &amp; ".T3.FREV_A.S1312.MNAC." &amp; RefVintage</f>
        <v>HU.T3.FREV_A.S1312.MNAC.S.2025</v>
      </c>
    </row>
    <row r="41" spans="1:65" s="18" customFormat="1" ht="16.5" customHeight="1">
      <c r="A41" s="265" t="s">
        <v>520</v>
      </c>
      <c r="B41" s="388" t="s">
        <v>959</v>
      </c>
      <c r="C41" s="328" t="s">
        <v>478</v>
      </c>
      <c r="D41" s="528" t="s">
        <v>1052</v>
      </c>
      <c r="E41" s="528" t="s">
        <v>1052</v>
      </c>
      <c r="F41" s="528" t="s">
        <v>1052</v>
      </c>
      <c r="G41" s="528" t="s">
        <v>1052</v>
      </c>
      <c r="H41" s="528" t="s">
        <v>1052</v>
      </c>
      <c r="I41" s="528" t="s">
        <v>1052</v>
      </c>
      <c r="J41" s="528" t="s">
        <v>1052</v>
      </c>
      <c r="K41" s="528" t="s">
        <v>1052</v>
      </c>
      <c r="L41" s="528" t="s">
        <v>1052</v>
      </c>
      <c r="M41" s="528" t="s">
        <v>1052</v>
      </c>
      <c r="N41" s="528" t="s">
        <v>1052</v>
      </c>
      <c r="O41" s="528" t="s">
        <v>1052</v>
      </c>
      <c r="P41" s="528" t="s">
        <v>1052</v>
      </c>
      <c r="Q41" s="528" t="s">
        <v>1052</v>
      </c>
      <c r="R41" s="528" t="s">
        <v>1052</v>
      </c>
      <c r="S41" s="528" t="s">
        <v>1052</v>
      </c>
      <c r="T41" s="528" t="s">
        <v>1052</v>
      </c>
      <c r="U41" s="517" t="s">
        <v>1052</v>
      </c>
      <c r="V41" s="517" t="s">
        <v>1052</v>
      </c>
      <c r="W41" s="517" t="s">
        <v>1052</v>
      </c>
      <c r="X41" s="517" t="s">
        <v>1052</v>
      </c>
      <c r="Y41" s="517" t="s">
        <v>1052</v>
      </c>
      <c r="Z41" s="517" t="s">
        <v>1052</v>
      </c>
      <c r="AA41" s="517" t="s">
        <v>1052</v>
      </c>
      <c r="AB41" s="517" t="s">
        <v>1052</v>
      </c>
      <c r="AC41" s="517" t="s">
        <v>1052</v>
      </c>
      <c r="AD41" s="517"/>
      <c r="AE41" s="517"/>
      <c r="AF41" s="517"/>
      <c r="AG41" s="517"/>
      <c r="AH41" s="517"/>
      <c r="AI41" s="517"/>
      <c r="AJ41" s="91"/>
      <c r="AK41" s="64"/>
      <c r="BM41" s="472" t="str">
        <f>CountryCode &amp; ".T3.K61.S1312.MNAC." &amp; RefVintage</f>
        <v>HU.T3.K61.S1312.MNAC.S.2025</v>
      </c>
    </row>
    <row r="42" spans="1:65" s="18" customFormat="1" ht="16.5" customHeight="1">
      <c r="A42" s="265" t="s">
        <v>367</v>
      </c>
      <c r="B42" s="388" t="s">
        <v>960</v>
      </c>
      <c r="C42" s="328" t="s">
        <v>479</v>
      </c>
      <c r="D42" s="528" t="s">
        <v>1052</v>
      </c>
      <c r="E42" s="528" t="s">
        <v>1052</v>
      </c>
      <c r="F42" s="528" t="s">
        <v>1052</v>
      </c>
      <c r="G42" s="528" t="s">
        <v>1052</v>
      </c>
      <c r="H42" s="528" t="s">
        <v>1052</v>
      </c>
      <c r="I42" s="528" t="s">
        <v>1052</v>
      </c>
      <c r="J42" s="528" t="s">
        <v>1052</v>
      </c>
      <c r="K42" s="528" t="s">
        <v>1052</v>
      </c>
      <c r="L42" s="528" t="s">
        <v>1052</v>
      </c>
      <c r="M42" s="528" t="s">
        <v>1052</v>
      </c>
      <c r="N42" s="528" t="s">
        <v>1052</v>
      </c>
      <c r="O42" s="528" t="s">
        <v>1052</v>
      </c>
      <c r="P42" s="528" t="s">
        <v>1052</v>
      </c>
      <c r="Q42" s="528" t="s">
        <v>1052</v>
      </c>
      <c r="R42" s="528" t="s">
        <v>1052</v>
      </c>
      <c r="S42" s="528" t="s">
        <v>1052</v>
      </c>
      <c r="T42" s="528" t="s">
        <v>1052</v>
      </c>
      <c r="U42" s="517" t="s">
        <v>1052</v>
      </c>
      <c r="V42" s="517" t="s">
        <v>1052</v>
      </c>
      <c r="W42" s="517" t="s">
        <v>1052</v>
      </c>
      <c r="X42" s="517" t="s">
        <v>1052</v>
      </c>
      <c r="Y42" s="517" t="s">
        <v>1052</v>
      </c>
      <c r="Z42" s="517" t="s">
        <v>1052</v>
      </c>
      <c r="AA42" s="517" t="s">
        <v>1052</v>
      </c>
      <c r="AB42" s="517" t="s">
        <v>1052</v>
      </c>
      <c r="AC42" s="517" t="s">
        <v>1052</v>
      </c>
      <c r="AD42" s="517"/>
      <c r="AE42" s="517"/>
      <c r="AF42" s="517"/>
      <c r="AG42" s="517"/>
      <c r="AH42" s="517"/>
      <c r="AI42" s="517"/>
      <c r="AJ42" s="91"/>
      <c r="AK42" s="64"/>
      <c r="BM42" s="472" t="str">
        <f>CountryCode &amp; ".T3.OCVO_A.S1312.MNAC." &amp; RefVintage</f>
        <v>HU.T3.OCVO_A.S1312.MNAC.S.2025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368</v>
      </c>
      <c r="B44" s="388" t="s">
        <v>961</v>
      </c>
      <c r="C44" s="333" t="s">
        <v>64</v>
      </c>
      <c r="D44" s="528" t="s">
        <v>1052</v>
      </c>
      <c r="E44" s="528" t="s">
        <v>1052</v>
      </c>
      <c r="F44" s="528" t="s">
        <v>1052</v>
      </c>
      <c r="G44" s="528" t="s">
        <v>1052</v>
      </c>
      <c r="H44" s="528" t="s">
        <v>1052</v>
      </c>
      <c r="I44" s="528" t="s">
        <v>1052</v>
      </c>
      <c r="J44" s="528" t="s">
        <v>1052</v>
      </c>
      <c r="K44" s="528" t="s">
        <v>1052</v>
      </c>
      <c r="L44" s="528" t="s">
        <v>1052</v>
      </c>
      <c r="M44" s="528" t="s">
        <v>1052</v>
      </c>
      <c r="N44" s="528" t="s">
        <v>1052</v>
      </c>
      <c r="O44" s="528" t="s">
        <v>1052</v>
      </c>
      <c r="P44" s="528" t="s">
        <v>1052</v>
      </c>
      <c r="Q44" s="528" t="s">
        <v>1052</v>
      </c>
      <c r="R44" s="528" t="s">
        <v>1052</v>
      </c>
      <c r="S44" s="528" t="s">
        <v>1052</v>
      </c>
      <c r="T44" s="528" t="s">
        <v>1052</v>
      </c>
      <c r="U44" s="517" t="s">
        <v>1052</v>
      </c>
      <c r="V44" s="517" t="s">
        <v>1052</v>
      </c>
      <c r="W44" s="517" t="s">
        <v>1052</v>
      </c>
      <c r="X44" s="517" t="s">
        <v>1052</v>
      </c>
      <c r="Y44" s="517" t="s">
        <v>1052</v>
      </c>
      <c r="Z44" s="517" t="s">
        <v>1052</v>
      </c>
      <c r="AA44" s="517" t="s">
        <v>1052</v>
      </c>
      <c r="AB44" s="517" t="s">
        <v>1052</v>
      </c>
      <c r="AC44" s="517" t="s">
        <v>1052</v>
      </c>
      <c r="AD44" s="517"/>
      <c r="AE44" s="517"/>
      <c r="AF44" s="517"/>
      <c r="AG44" s="517"/>
      <c r="AH44" s="517"/>
      <c r="AI44" s="517"/>
      <c r="AJ44" s="91"/>
      <c r="AK44" s="64"/>
      <c r="BM44" s="472" t="str">
        <f>CountryCode &amp; ".T3.SD.S1312.MNAC." &amp; RefVintage</f>
        <v>HU.T3.SD.S1312.MNAC.S.2025</v>
      </c>
    </row>
    <row r="45" spans="1:65" s="18" customFormat="1" ht="16.5" customHeight="1">
      <c r="A45" s="265" t="s">
        <v>369</v>
      </c>
      <c r="B45" s="388" t="s">
        <v>962</v>
      </c>
      <c r="C45" s="328" t="s">
        <v>72</v>
      </c>
      <c r="D45" s="528" t="s">
        <v>1052</v>
      </c>
      <c r="E45" s="528" t="s">
        <v>1052</v>
      </c>
      <c r="F45" s="528" t="s">
        <v>1052</v>
      </c>
      <c r="G45" s="528" t="s">
        <v>1052</v>
      </c>
      <c r="H45" s="528" t="s">
        <v>1052</v>
      </c>
      <c r="I45" s="528" t="s">
        <v>1052</v>
      </c>
      <c r="J45" s="528" t="s">
        <v>1052</v>
      </c>
      <c r="K45" s="528" t="s">
        <v>1052</v>
      </c>
      <c r="L45" s="528" t="s">
        <v>1052</v>
      </c>
      <c r="M45" s="528" t="s">
        <v>1052</v>
      </c>
      <c r="N45" s="528" t="s">
        <v>1052</v>
      </c>
      <c r="O45" s="528" t="s">
        <v>1052</v>
      </c>
      <c r="P45" s="528" t="s">
        <v>1052</v>
      </c>
      <c r="Q45" s="528" t="s">
        <v>1052</v>
      </c>
      <c r="R45" s="528" t="s">
        <v>1052</v>
      </c>
      <c r="S45" s="528" t="s">
        <v>1052</v>
      </c>
      <c r="T45" s="528" t="s">
        <v>1052</v>
      </c>
      <c r="U45" s="517" t="s">
        <v>1052</v>
      </c>
      <c r="V45" s="517" t="s">
        <v>1052</v>
      </c>
      <c r="W45" s="517" t="s">
        <v>1052</v>
      </c>
      <c r="X45" s="517" t="s">
        <v>1052</v>
      </c>
      <c r="Y45" s="517" t="s">
        <v>1052</v>
      </c>
      <c r="Z45" s="517" t="s">
        <v>1052</v>
      </c>
      <c r="AA45" s="517" t="s">
        <v>1052</v>
      </c>
      <c r="AB45" s="517" t="s">
        <v>1052</v>
      </c>
      <c r="AC45" s="517" t="s">
        <v>1052</v>
      </c>
      <c r="AD45" s="517"/>
      <c r="AE45" s="517"/>
      <c r="AF45" s="517"/>
      <c r="AG45" s="517"/>
      <c r="AH45" s="517"/>
      <c r="AI45" s="517"/>
      <c r="AJ45" s="91"/>
      <c r="AK45" s="64"/>
      <c r="BM45" s="472" t="str">
        <f>CountryCode &amp; ".T3.B9_SD.S1312.MNAC." &amp; RefVintage</f>
        <v>HU.T3.B9_SD.S1312.MNAC.S.2025</v>
      </c>
    </row>
    <row r="46" spans="1:65" s="18" customFormat="1" ht="16.5" customHeight="1">
      <c r="A46" s="265" t="s">
        <v>370</v>
      </c>
      <c r="B46" s="388" t="s">
        <v>963</v>
      </c>
      <c r="C46" s="328" t="s">
        <v>63</v>
      </c>
      <c r="D46" s="528" t="s">
        <v>1052</v>
      </c>
      <c r="E46" s="528" t="s">
        <v>1052</v>
      </c>
      <c r="F46" s="528" t="s">
        <v>1052</v>
      </c>
      <c r="G46" s="528" t="s">
        <v>1052</v>
      </c>
      <c r="H46" s="528" t="s">
        <v>1052</v>
      </c>
      <c r="I46" s="528" t="s">
        <v>1052</v>
      </c>
      <c r="J46" s="528" t="s">
        <v>1052</v>
      </c>
      <c r="K46" s="528" t="s">
        <v>1052</v>
      </c>
      <c r="L46" s="528" t="s">
        <v>1052</v>
      </c>
      <c r="M46" s="528" t="s">
        <v>1052</v>
      </c>
      <c r="N46" s="528" t="s">
        <v>1052</v>
      </c>
      <c r="O46" s="528" t="s">
        <v>1052</v>
      </c>
      <c r="P46" s="528" t="s">
        <v>1052</v>
      </c>
      <c r="Q46" s="528" t="s">
        <v>1052</v>
      </c>
      <c r="R46" s="528" t="s">
        <v>1052</v>
      </c>
      <c r="S46" s="528" t="s">
        <v>1052</v>
      </c>
      <c r="T46" s="528" t="s">
        <v>1052</v>
      </c>
      <c r="U46" s="517" t="s">
        <v>1052</v>
      </c>
      <c r="V46" s="517" t="s">
        <v>1052</v>
      </c>
      <c r="W46" s="517" t="s">
        <v>1052</v>
      </c>
      <c r="X46" s="517" t="s">
        <v>1052</v>
      </c>
      <c r="Y46" s="517" t="s">
        <v>1052</v>
      </c>
      <c r="Z46" s="517" t="s">
        <v>1052</v>
      </c>
      <c r="AA46" s="517" t="s">
        <v>1052</v>
      </c>
      <c r="AB46" s="517" t="s">
        <v>1052</v>
      </c>
      <c r="AC46" s="517" t="s">
        <v>1052</v>
      </c>
      <c r="AD46" s="517"/>
      <c r="AE46" s="517"/>
      <c r="AF46" s="517"/>
      <c r="AG46" s="517"/>
      <c r="AH46" s="517"/>
      <c r="AI46" s="517"/>
      <c r="AJ46" s="91"/>
      <c r="AK46" s="64"/>
      <c r="BM46" s="472" t="str">
        <f>CountryCode &amp; ".T3.OSD.S1312.MNAC." &amp; RefVintage</f>
        <v>HU.T3.OSD.S1312.MNAC.S.2025</v>
      </c>
    </row>
    <row r="47" spans="1:65" s="18" customFormat="1" ht="13.5" customHeight="1" thickBot="1">
      <c r="A47" s="209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19.5" customHeight="1" thickTop="1" thickBot="1">
      <c r="A48" s="265" t="s">
        <v>371</v>
      </c>
      <c r="B48" s="388" t="s">
        <v>964</v>
      </c>
      <c r="C48" s="287" t="s">
        <v>102</v>
      </c>
      <c r="D48" s="528" t="s">
        <v>1052</v>
      </c>
      <c r="E48" s="528" t="s">
        <v>1052</v>
      </c>
      <c r="F48" s="528" t="s">
        <v>1052</v>
      </c>
      <c r="G48" s="528" t="s">
        <v>1052</v>
      </c>
      <c r="H48" s="528" t="s">
        <v>1052</v>
      </c>
      <c r="I48" s="528" t="s">
        <v>1052</v>
      </c>
      <c r="J48" s="528" t="s">
        <v>1052</v>
      </c>
      <c r="K48" s="528" t="s">
        <v>1052</v>
      </c>
      <c r="L48" s="528" t="s">
        <v>1052</v>
      </c>
      <c r="M48" s="528" t="s">
        <v>1052</v>
      </c>
      <c r="N48" s="528" t="s">
        <v>1052</v>
      </c>
      <c r="O48" s="528" t="s">
        <v>1052</v>
      </c>
      <c r="P48" s="528" t="s">
        <v>1052</v>
      </c>
      <c r="Q48" s="528" t="s">
        <v>1052</v>
      </c>
      <c r="R48" s="528" t="s">
        <v>1052</v>
      </c>
      <c r="S48" s="528" t="s">
        <v>1052</v>
      </c>
      <c r="T48" s="528" t="s">
        <v>1052</v>
      </c>
      <c r="U48" s="517" t="s">
        <v>1052</v>
      </c>
      <c r="V48" s="517" t="s">
        <v>1052</v>
      </c>
      <c r="W48" s="517" t="s">
        <v>1052</v>
      </c>
      <c r="X48" s="517" t="s">
        <v>1052</v>
      </c>
      <c r="Y48" s="517" t="s">
        <v>1052</v>
      </c>
      <c r="Z48" s="517" t="s">
        <v>1052</v>
      </c>
      <c r="AA48" s="517" t="s">
        <v>1052</v>
      </c>
      <c r="AB48" s="517" t="s">
        <v>1052</v>
      </c>
      <c r="AC48" s="517" t="s">
        <v>1052</v>
      </c>
      <c r="AD48" s="517"/>
      <c r="AE48" s="517"/>
      <c r="AF48" s="517"/>
      <c r="AG48" s="517"/>
      <c r="AH48" s="517"/>
      <c r="AI48" s="517"/>
      <c r="AJ48" s="6"/>
      <c r="AK48" s="64"/>
      <c r="BM48" s="472" t="str">
        <f>CountryCode &amp; ".T3.CHDEBT.S1312.MNAC." &amp; RefVintage</f>
        <v>HU.T3.CHDEBT.S1312.MNAC.S.2025</v>
      </c>
    </row>
    <row r="49" spans="1:65" ht="9" customHeight="1" thickTop="1" thickBot="1">
      <c r="A49" s="209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</row>
    <row r="50" spans="1:65" ht="9" customHeight="1" thickTop="1" thickBot="1">
      <c r="A50" s="209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</row>
    <row r="51" spans="1:65" ht="18.75" thickTop="1" thickBot="1">
      <c r="A51" s="265" t="s">
        <v>372</v>
      </c>
      <c r="B51" s="388" t="s">
        <v>965</v>
      </c>
      <c r="C51" s="287" t="s">
        <v>103</v>
      </c>
      <c r="D51" s="529" t="s">
        <v>1052</v>
      </c>
      <c r="E51" s="530" t="s">
        <v>1052</v>
      </c>
      <c r="F51" s="530" t="s">
        <v>1052</v>
      </c>
      <c r="G51" s="530" t="s">
        <v>1052</v>
      </c>
      <c r="H51" s="530" t="s">
        <v>1052</v>
      </c>
      <c r="I51" s="530" t="s">
        <v>1052</v>
      </c>
      <c r="J51" s="530" t="s">
        <v>1052</v>
      </c>
      <c r="K51" s="530" t="s">
        <v>1052</v>
      </c>
      <c r="L51" s="530" t="s">
        <v>1052</v>
      </c>
      <c r="M51" s="530" t="s">
        <v>1052</v>
      </c>
      <c r="N51" s="530" t="s">
        <v>1052</v>
      </c>
      <c r="O51" s="530" t="s">
        <v>1052</v>
      </c>
      <c r="P51" s="530" t="s">
        <v>1052</v>
      </c>
      <c r="Q51" s="530" t="s">
        <v>1052</v>
      </c>
      <c r="R51" s="530" t="s">
        <v>1052</v>
      </c>
      <c r="S51" s="530" t="s">
        <v>1052</v>
      </c>
      <c r="T51" s="530" t="s">
        <v>1052</v>
      </c>
      <c r="U51" s="519" t="s">
        <v>1052</v>
      </c>
      <c r="V51" s="519" t="s">
        <v>1052</v>
      </c>
      <c r="W51" s="519" t="s">
        <v>1052</v>
      </c>
      <c r="X51" s="519" t="s">
        <v>1052</v>
      </c>
      <c r="Y51" s="519" t="s">
        <v>1052</v>
      </c>
      <c r="Z51" s="519" t="s">
        <v>1052</v>
      </c>
      <c r="AA51" s="519" t="s">
        <v>1052</v>
      </c>
      <c r="AB51" s="519" t="s">
        <v>1052</v>
      </c>
      <c r="AC51" s="519" t="s">
        <v>1052</v>
      </c>
      <c r="AD51" s="519"/>
      <c r="AE51" s="519"/>
      <c r="AF51" s="519"/>
      <c r="AG51" s="519"/>
      <c r="AH51" s="519"/>
      <c r="AI51" s="519"/>
      <c r="AJ51" s="4"/>
      <c r="AK51" s="50"/>
      <c r="BM51" s="290" t="str">
        <f>CountryCode &amp; ".T3.CTDEBT.S1312.MNAC." &amp; RefVintage</f>
        <v>HU.T3.CTDEBT.S1312.MNAC.S.2025</v>
      </c>
    </row>
    <row r="52" spans="1:65" ht="15.75" thickTop="1">
      <c r="A52" s="265" t="s">
        <v>373</v>
      </c>
      <c r="B52" s="388" t="s">
        <v>966</v>
      </c>
      <c r="C52" s="328" t="s">
        <v>105</v>
      </c>
      <c r="D52" s="531" t="s">
        <v>1052</v>
      </c>
      <c r="E52" s="531" t="s">
        <v>1052</v>
      </c>
      <c r="F52" s="531" t="s">
        <v>1052</v>
      </c>
      <c r="G52" s="531" t="s">
        <v>1052</v>
      </c>
      <c r="H52" s="531" t="s">
        <v>1052</v>
      </c>
      <c r="I52" s="531" t="s">
        <v>1052</v>
      </c>
      <c r="J52" s="531" t="s">
        <v>1052</v>
      </c>
      <c r="K52" s="531" t="s">
        <v>1052</v>
      </c>
      <c r="L52" s="531" t="s">
        <v>1052</v>
      </c>
      <c r="M52" s="531" t="s">
        <v>1052</v>
      </c>
      <c r="N52" s="531" t="s">
        <v>1052</v>
      </c>
      <c r="O52" s="531" t="s">
        <v>1052</v>
      </c>
      <c r="P52" s="531" t="s">
        <v>1052</v>
      </c>
      <c r="Q52" s="531" t="s">
        <v>1052</v>
      </c>
      <c r="R52" s="531" t="s">
        <v>1052</v>
      </c>
      <c r="S52" s="531" t="s">
        <v>1052</v>
      </c>
      <c r="T52" s="531" t="s">
        <v>1052</v>
      </c>
      <c r="U52" s="520" t="s">
        <v>1052</v>
      </c>
      <c r="V52" s="520" t="s">
        <v>1052</v>
      </c>
      <c r="W52" s="520" t="s">
        <v>1052</v>
      </c>
      <c r="X52" s="520" t="s">
        <v>1052</v>
      </c>
      <c r="Y52" s="520" t="s">
        <v>1052</v>
      </c>
      <c r="Z52" s="520" t="s">
        <v>1052</v>
      </c>
      <c r="AA52" s="520" t="s">
        <v>1052</v>
      </c>
      <c r="AB52" s="520" t="s">
        <v>1052</v>
      </c>
      <c r="AC52" s="520" t="s">
        <v>1052</v>
      </c>
      <c r="AD52" s="520"/>
      <c r="AE52" s="520"/>
      <c r="AF52" s="520"/>
      <c r="AG52" s="520"/>
      <c r="AH52" s="520"/>
      <c r="AI52" s="520"/>
      <c r="AJ52" s="456"/>
      <c r="AK52" s="50"/>
      <c r="BM52" s="290" t="str">
        <f>CountryCode &amp; ".T3.DEBT.S1312.MNAC." &amp; RefVintage</f>
        <v>HU.T3.DEBT.S1312.MNAC.S.2025</v>
      </c>
    </row>
    <row r="53" spans="1:65" ht="18.75" customHeight="1">
      <c r="A53" s="265" t="s">
        <v>374</v>
      </c>
      <c r="B53" s="388" t="s">
        <v>967</v>
      </c>
      <c r="C53" s="346" t="s">
        <v>106</v>
      </c>
      <c r="D53" s="528" t="s">
        <v>1052</v>
      </c>
      <c r="E53" s="528" t="s">
        <v>1052</v>
      </c>
      <c r="F53" s="528" t="s">
        <v>1052</v>
      </c>
      <c r="G53" s="528" t="s">
        <v>1052</v>
      </c>
      <c r="H53" s="528" t="s">
        <v>1052</v>
      </c>
      <c r="I53" s="528" t="s">
        <v>1052</v>
      </c>
      <c r="J53" s="528" t="s">
        <v>1052</v>
      </c>
      <c r="K53" s="528" t="s">
        <v>1052</v>
      </c>
      <c r="L53" s="528" t="s">
        <v>1052</v>
      </c>
      <c r="M53" s="528" t="s">
        <v>1052</v>
      </c>
      <c r="N53" s="528" t="s">
        <v>1052</v>
      </c>
      <c r="O53" s="528" t="s">
        <v>1052</v>
      </c>
      <c r="P53" s="528" t="s">
        <v>1052</v>
      </c>
      <c r="Q53" s="528" t="s">
        <v>1052</v>
      </c>
      <c r="R53" s="528" t="s">
        <v>1052</v>
      </c>
      <c r="S53" s="528" t="s">
        <v>1052</v>
      </c>
      <c r="T53" s="528" t="s">
        <v>1052</v>
      </c>
      <c r="U53" s="517" t="s">
        <v>1052</v>
      </c>
      <c r="V53" s="517" t="s">
        <v>1052</v>
      </c>
      <c r="W53" s="517" t="s">
        <v>1052</v>
      </c>
      <c r="X53" s="517" t="s">
        <v>1052</v>
      </c>
      <c r="Y53" s="517" t="s">
        <v>1052</v>
      </c>
      <c r="Z53" s="517" t="s">
        <v>1052</v>
      </c>
      <c r="AA53" s="517" t="s">
        <v>1052</v>
      </c>
      <c r="AB53" s="517" t="s">
        <v>1052</v>
      </c>
      <c r="AC53" s="517" t="s">
        <v>1052</v>
      </c>
      <c r="AD53" s="517"/>
      <c r="AE53" s="517"/>
      <c r="AF53" s="517"/>
      <c r="AG53" s="517"/>
      <c r="AH53" s="517"/>
      <c r="AI53" s="517"/>
      <c r="AJ53" s="115"/>
      <c r="AK53" s="50"/>
      <c r="BM53" s="290" t="str">
        <f>CountryCode &amp; ".T3.HOLD.S1312.MNAC." &amp; RefVintage</f>
        <v>HU.T3.HOLD.S1312.MNAC.S.2025</v>
      </c>
    </row>
    <row r="54" spans="1:65" ht="9.75" customHeight="1" thickBot="1">
      <c r="A54" s="135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</row>
    <row r="55" spans="1:65" ht="20.25" thickTop="1" thickBot="1">
      <c r="A55" s="127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324"/>
      <c r="G55" s="324"/>
      <c r="H55" s="324"/>
      <c r="I55" s="324"/>
      <c r="J55" s="324"/>
      <c r="K55" s="324"/>
      <c r="L55" s="324"/>
      <c r="M55" s="324"/>
      <c r="N55" s="324"/>
      <c r="O55" s="324"/>
      <c r="P55" s="324"/>
      <c r="Q55" s="324"/>
      <c r="R55" s="324"/>
      <c r="S55" s="324"/>
      <c r="T55" s="324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325"/>
      <c r="AK55" s="50"/>
      <c r="AM55" s="13"/>
    </row>
    <row r="56" spans="1:65" ht="8.25" customHeight="1" thickTop="1">
      <c r="A56" s="127"/>
      <c r="B56" s="126"/>
      <c r="C56" s="151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50"/>
      <c r="AM56" s="13"/>
    </row>
    <row r="57" spans="1:65" ht="15.75">
      <c r="A57" s="127"/>
      <c r="B57" s="126"/>
      <c r="C57" s="152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</row>
    <row r="58" spans="1:65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50"/>
      <c r="AM58" s="13"/>
    </row>
    <row r="59" spans="1:65" ht="15.75">
      <c r="A59" s="127"/>
      <c r="B59" s="126"/>
      <c r="C59" s="199" t="s">
        <v>101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50"/>
      <c r="AM59" s="13"/>
    </row>
    <row r="60" spans="1:65" ht="18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50"/>
      <c r="AM60" s="13"/>
    </row>
    <row r="61" spans="1:65" ht="9.75" customHeight="1" thickBot="1">
      <c r="A61" s="153"/>
      <c r="B61" s="146"/>
      <c r="C61" s="347"/>
      <c r="D61" s="348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349"/>
      <c r="AK61" s="52"/>
      <c r="AM61" s="13"/>
    </row>
    <row r="62" spans="1:65" ht="16.5" thickTop="1">
      <c r="B62" s="188"/>
      <c r="C62" s="31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</row>
    <row r="64" spans="1:65" ht="60.6" customHeight="1">
      <c r="C64" s="298" t="s">
        <v>119</v>
      </c>
      <c r="D64" s="549" t="str">
        <f t="shared" ref="D64:AI64" si="3">IF(OR(COUNTA(D10:D10,D12:D29,D31:D34,D36:D38,D40:D42,D44:D46,D48:D48,D51:D53)=36,NOT(ISNUMBER(D7))),"OK","NOT fully completed, pls.fill with L, M or 0")</f>
        <v>OK</v>
      </c>
      <c r="E64" s="549" t="str">
        <f t="shared" si="3"/>
        <v>OK</v>
      </c>
      <c r="F64" s="549" t="str">
        <f t="shared" si="3"/>
        <v>OK</v>
      </c>
      <c r="G64" s="549" t="str">
        <f t="shared" si="3"/>
        <v>OK</v>
      </c>
      <c r="H64" s="549" t="str">
        <f t="shared" si="3"/>
        <v>OK</v>
      </c>
      <c r="I64" s="549" t="str">
        <f t="shared" si="3"/>
        <v>OK</v>
      </c>
      <c r="J64" s="549" t="str">
        <f t="shared" si="3"/>
        <v>OK</v>
      </c>
      <c r="K64" s="549" t="str">
        <f t="shared" si="3"/>
        <v>OK</v>
      </c>
      <c r="L64" s="549" t="str">
        <f t="shared" si="3"/>
        <v>OK</v>
      </c>
      <c r="M64" s="549" t="str">
        <f t="shared" si="3"/>
        <v>OK</v>
      </c>
      <c r="N64" s="549" t="str">
        <f t="shared" si="3"/>
        <v>OK</v>
      </c>
      <c r="O64" s="549" t="str">
        <f t="shared" si="3"/>
        <v>OK</v>
      </c>
      <c r="P64" s="549" t="str">
        <f t="shared" si="3"/>
        <v>OK</v>
      </c>
      <c r="Q64" s="549" t="str">
        <f t="shared" si="3"/>
        <v>OK</v>
      </c>
      <c r="R64" s="549" t="str">
        <f t="shared" si="3"/>
        <v>OK</v>
      </c>
      <c r="S64" s="549" t="str">
        <f t="shared" si="3"/>
        <v>OK</v>
      </c>
      <c r="T64" s="549" t="str">
        <f t="shared" si="3"/>
        <v>OK</v>
      </c>
      <c r="U64" s="549" t="str">
        <f t="shared" si="3"/>
        <v>OK</v>
      </c>
      <c r="V64" s="549" t="str">
        <f t="shared" si="3"/>
        <v>OK</v>
      </c>
      <c r="W64" s="549" t="str">
        <f t="shared" si="3"/>
        <v>OK</v>
      </c>
      <c r="X64" s="549" t="str">
        <f t="shared" si="3"/>
        <v>OK</v>
      </c>
      <c r="Y64" s="549" t="str">
        <f t="shared" si="3"/>
        <v>OK</v>
      </c>
      <c r="Z64" s="549" t="str">
        <f t="shared" si="3"/>
        <v>OK</v>
      </c>
      <c r="AA64" s="549" t="str">
        <f t="shared" si="3"/>
        <v>OK</v>
      </c>
      <c r="AB64" s="549" t="str">
        <f t="shared" si="3"/>
        <v>OK</v>
      </c>
      <c r="AC64" s="549" t="str">
        <f t="shared" si="3"/>
        <v>OK</v>
      </c>
      <c r="AD64" s="549" t="str">
        <f t="shared" si="3"/>
        <v>OK</v>
      </c>
      <c r="AE64" s="549" t="str">
        <f t="shared" si="3"/>
        <v>OK</v>
      </c>
      <c r="AF64" s="549" t="str">
        <f t="shared" si="3"/>
        <v>OK</v>
      </c>
      <c r="AG64" s="549" t="str">
        <f t="shared" si="3"/>
        <v>OK</v>
      </c>
      <c r="AH64" s="549" t="str">
        <f t="shared" si="3"/>
        <v>OK</v>
      </c>
      <c r="AI64" s="549" t="str">
        <f t="shared" si="3"/>
        <v>OK</v>
      </c>
      <c r="AJ64" s="291"/>
      <c r="AK64" s="171"/>
      <c r="AL64" s="29"/>
    </row>
    <row r="65" spans="3:38">
      <c r="C65" s="172" t="s">
        <v>120</v>
      </c>
      <c r="D65" s="242">
        <v>1995</v>
      </c>
      <c r="E65" s="242">
        <f>D65+1</f>
        <v>1996</v>
      </c>
      <c r="F65" s="242">
        <f t="shared" ref="F65:AI65" si="4">E65+1</f>
        <v>1997</v>
      </c>
      <c r="G65" s="242">
        <f t="shared" si="4"/>
        <v>1998</v>
      </c>
      <c r="H65" s="242">
        <f t="shared" si="4"/>
        <v>1999</v>
      </c>
      <c r="I65" s="242">
        <f t="shared" si="4"/>
        <v>2000</v>
      </c>
      <c r="J65" s="242">
        <f t="shared" si="4"/>
        <v>2001</v>
      </c>
      <c r="K65" s="242">
        <f t="shared" si="4"/>
        <v>2002</v>
      </c>
      <c r="L65" s="242">
        <f t="shared" si="4"/>
        <v>2003</v>
      </c>
      <c r="M65" s="242">
        <f t="shared" si="4"/>
        <v>2004</v>
      </c>
      <c r="N65" s="242">
        <f t="shared" si="4"/>
        <v>2005</v>
      </c>
      <c r="O65" s="242">
        <f t="shared" si="4"/>
        <v>2006</v>
      </c>
      <c r="P65" s="242">
        <f t="shared" si="4"/>
        <v>2007</v>
      </c>
      <c r="Q65" s="242">
        <f t="shared" si="4"/>
        <v>2008</v>
      </c>
      <c r="R65" s="242">
        <f t="shared" si="4"/>
        <v>2009</v>
      </c>
      <c r="S65" s="242">
        <f t="shared" si="4"/>
        <v>2010</v>
      </c>
      <c r="T65" s="242">
        <f t="shared" si="4"/>
        <v>2011</v>
      </c>
      <c r="U65" s="242">
        <f t="shared" si="4"/>
        <v>2012</v>
      </c>
      <c r="V65" s="242">
        <f t="shared" si="4"/>
        <v>2013</v>
      </c>
      <c r="W65" s="242">
        <f t="shared" si="4"/>
        <v>2014</v>
      </c>
      <c r="X65" s="242">
        <f t="shared" si="4"/>
        <v>2015</v>
      </c>
      <c r="Y65" s="242">
        <f t="shared" si="4"/>
        <v>2016</v>
      </c>
      <c r="Z65" s="242">
        <f t="shared" si="4"/>
        <v>2017</v>
      </c>
      <c r="AA65" s="242">
        <f t="shared" si="4"/>
        <v>2018</v>
      </c>
      <c r="AB65" s="242">
        <f t="shared" si="4"/>
        <v>2019</v>
      </c>
      <c r="AC65" s="242">
        <f t="shared" si="4"/>
        <v>2020</v>
      </c>
      <c r="AD65" s="242">
        <f t="shared" si="4"/>
        <v>2021</v>
      </c>
      <c r="AE65" s="242">
        <f t="shared" si="4"/>
        <v>2022</v>
      </c>
      <c r="AF65" s="242">
        <f t="shared" si="4"/>
        <v>2023</v>
      </c>
      <c r="AG65" s="242">
        <f t="shared" si="4"/>
        <v>2024</v>
      </c>
      <c r="AH65" s="242">
        <f t="shared" si="4"/>
        <v>2025</v>
      </c>
      <c r="AI65" s="242">
        <f t="shared" si="4"/>
        <v>2026</v>
      </c>
      <c r="AJ65" s="173"/>
      <c r="AK65" s="174"/>
      <c r="AL65" s="29"/>
    </row>
    <row r="66" spans="3:38" ht="15.75">
      <c r="C66" s="292" t="s">
        <v>166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5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5"/>
        <v>0</v>
      </c>
      <c r="G66" s="293">
        <f t="shared" si="5"/>
        <v>0</v>
      </c>
      <c r="H66" s="293">
        <f t="shared" si="5"/>
        <v>0</v>
      </c>
      <c r="I66" s="293">
        <f t="shared" si="5"/>
        <v>0</v>
      </c>
      <c r="J66" s="293">
        <f t="shared" si="5"/>
        <v>0</v>
      </c>
      <c r="K66" s="293">
        <f t="shared" si="5"/>
        <v>0</v>
      </c>
      <c r="L66" s="293">
        <f t="shared" si="5"/>
        <v>0</v>
      </c>
      <c r="M66" s="293">
        <f t="shared" si="5"/>
        <v>0</v>
      </c>
      <c r="N66" s="293">
        <f t="shared" si="5"/>
        <v>0</v>
      </c>
      <c r="O66" s="293">
        <f t="shared" si="5"/>
        <v>0</v>
      </c>
      <c r="P66" s="293">
        <f t="shared" si="5"/>
        <v>0</v>
      </c>
      <c r="Q66" s="293">
        <f t="shared" si="5"/>
        <v>0</v>
      </c>
      <c r="R66" s="293">
        <f t="shared" si="5"/>
        <v>0</v>
      </c>
      <c r="S66" s="293">
        <f t="shared" si="5"/>
        <v>0</v>
      </c>
      <c r="T66" s="293">
        <f t="shared" ref="T66:AI66" si="6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6"/>
        <v>0</v>
      </c>
      <c r="V66" s="293">
        <f t="shared" si="6"/>
        <v>0</v>
      </c>
      <c r="W66" s="293">
        <f t="shared" si="6"/>
        <v>0</v>
      </c>
      <c r="X66" s="293">
        <f t="shared" si="6"/>
        <v>0</v>
      </c>
      <c r="Y66" s="293">
        <f t="shared" si="6"/>
        <v>0</v>
      </c>
      <c r="Z66" s="293">
        <f t="shared" si="6"/>
        <v>0</v>
      </c>
      <c r="AA66" s="293">
        <f t="shared" si="6"/>
        <v>0</v>
      </c>
      <c r="AB66" s="293">
        <f t="shared" si="6"/>
        <v>0</v>
      </c>
      <c r="AC66" s="293">
        <f t="shared" si="6"/>
        <v>0</v>
      </c>
      <c r="AD66" s="293">
        <f t="shared" si="6"/>
        <v>0</v>
      </c>
      <c r="AE66" s="293">
        <f t="shared" si="6"/>
        <v>0</v>
      </c>
      <c r="AF66" s="293">
        <f t="shared" si="6"/>
        <v>0</v>
      </c>
      <c r="AG66" s="293">
        <f t="shared" si="6"/>
        <v>0</v>
      </c>
      <c r="AH66" s="293">
        <f t="shared" si="6"/>
        <v>0</v>
      </c>
      <c r="AI66" s="293">
        <f t="shared" si="6"/>
        <v>0</v>
      </c>
      <c r="AJ66" s="337"/>
      <c r="AK66" s="174"/>
      <c r="AL66" s="29"/>
    </row>
    <row r="67" spans="3:38" ht="15.75">
      <c r="C67" s="292" t="s">
        <v>519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7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7"/>
        <v>0</v>
      </c>
      <c r="G67" s="293">
        <f t="shared" si="7"/>
        <v>0</v>
      </c>
      <c r="H67" s="293">
        <f t="shared" si="7"/>
        <v>0</v>
      </c>
      <c r="I67" s="293">
        <f t="shared" si="7"/>
        <v>0</v>
      </c>
      <c r="J67" s="293">
        <f t="shared" si="7"/>
        <v>0</v>
      </c>
      <c r="K67" s="293">
        <f t="shared" si="7"/>
        <v>0</v>
      </c>
      <c r="L67" s="293">
        <f t="shared" si="7"/>
        <v>0</v>
      </c>
      <c r="M67" s="293">
        <f t="shared" si="7"/>
        <v>0</v>
      </c>
      <c r="N67" s="293">
        <f t="shared" si="7"/>
        <v>0</v>
      </c>
      <c r="O67" s="293">
        <f t="shared" si="7"/>
        <v>0</v>
      </c>
      <c r="P67" s="293">
        <f t="shared" si="7"/>
        <v>0</v>
      </c>
      <c r="Q67" s="293">
        <f t="shared" si="7"/>
        <v>0</v>
      </c>
      <c r="R67" s="293">
        <f t="shared" si="7"/>
        <v>0</v>
      </c>
      <c r="S67" s="293">
        <f t="shared" si="7"/>
        <v>0</v>
      </c>
      <c r="T67" s="293">
        <f t="shared" ref="T67:AI67" si="8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8"/>
        <v>0</v>
      </c>
      <c r="V67" s="293">
        <f t="shared" si="8"/>
        <v>0</v>
      </c>
      <c r="W67" s="293">
        <f t="shared" si="8"/>
        <v>0</v>
      </c>
      <c r="X67" s="293">
        <f t="shared" si="8"/>
        <v>0</v>
      </c>
      <c r="Y67" s="293">
        <f t="shared" si="8"/>
        <v>0</v>
      </c>
      <c r="Z67" s="293">
        <f t="shared" si="8"/>
        <v>0</v>
      </c>
      <c r="AA67" s="293">
        <f t="shared" si="8"/>
        <v>0</v>
      </c>
      <c r="AB67" s="293">
        <f t="shared" si="8"/>
        <v>0</v>
      </c>
      <c r="AC67" s="293">
        <f t="shared" si="8"/>
        <v>0</v>
      </c>
      <c r="AD67" s="293">
        <f t="shared" si="8"/>
        <v>0</v>
      </c>
      <c r="AE67" s="293">
        <f t="shared" si="8"/>
        <v>0</v>
      </c>
      <c r="AF67" s="293">
        <f t="shared" si="8"/>
        <v>0</v>
      </c>
      <c r="AG67" s="293">
        <f t="shared" si="8"/>
        <v>0</v>
      </c>
      <c r="AH67" s="293">
        <f t="shared" si="8"/>
        <v>0</v>
      </c>
      <c r="AI67" s="293">
        <f t="shared" si="8"/>
        <v>0</v>
      </c>
      <c r="AJ67" s="337"/>
      <c r="AK67" s="174"/>
      <c r="AL67" s="29"/>
    </row>
    <row r="68" spans="3:38" ht="15.75">
      <c r="C68" s="339" t="s">
        <v>167</v>
      </c>
      <c r="D68" s="293">
        <f>IF(AND(D15="0",D18="0",D19="0"),0,IF(AND(D15="L",D18="L",D19="L"),"NC",IF(D15="M",0,D15)-IF(D18="M",0,D18)-IF(D19="M",0,D19)))</f>
        <v>0</v>
      </c>
      <c r="E68" s="293">
        <f t="shared" ref="E68:S68" si="9">IF(AND(E15="0",E18="0",E19="0"),0,IF(AND(E15="L",E18="L",E19="L"),"NC",IF(E15="M",0,E15)-IF(E18="M",0,E18)-IF(E19="M",0,E19)))</f>
        <v>0</v>
      </c>
      <c r="F68" s="293">
        <f t="shared" si="9"/>
        <v>0</v>
      </c>
      <c r="G68" s="293">
        <f t="shared" si="9"/>
        <v>0</v>
      </c>
      <c r="H68" s="293">
        <f t="shared" si="9"/>
        <v>0</v>
      </c>
      <c r="I68" s="293">
        <f t="shared" si="9"/>
        <v>0</v>
      </c>
      <c r="J68" s="293">
        <f t="shared" si="9"/>
        <v>0</v>
      </c>
      <c r="K68" s="293">
        <f t="shared" si="9"/>
        <v>0</v>
      </c>
      <c r="L68" s="293">
        <f t="shared" si="9"/>
        <v>0</v>
      </c>
      <c r="M68" s="293">
        <f t="shared" si="9"/>
        <v>0</v>
      </c>
      <c r="N68" s="293">
        <f t="shared" si="9"/>
        <v>0</v>
      </c>
      <c r="O68" s="293">
        <f t="shared" si="9"/>
        <v>0</v>
      </c>
      <c r="P68" s="293">
        <f t="shared" si="9"/>
        <v>0</v>
      </c>
      <c r="Q68" s="293">
        <f t="shared" si="9"/>
        <v>0</v>
      </c>
      <c r="R68" s="293">
        <f t="shared" si="9"/>
        <v>0</v>
      </c>
      <c r="S68" s="293">
        <f t="shared" si="9"/>
        <v>0</v>
      </c>
      <c r="T68" s="293">
        <f t="shared" ref="T68:AI68" si="10">IF(AND(T15="0",T18="0",T19="0"),0,IF(AND(T15="L",T18="L",T19="L"),"NC",IF(T15="M",0,T15)-IF(T18="M",0,T18)-IF(T19="M",0,T19)))</f>
        <v>0</v>
      </c>
      <c r="U68" s="293">
        <f t="shared" si="10"/>
        <v>0</v>
      </c>
      <c r="V68" s="293">
        <f t="shared" si="10"/>
        <v>0</v>
      </c>
      <c r="W68" s="293">
        <f t="shared" si="10"/>
        <v>0</v>
      </c>
      <c r="X68" s="293">
        <f t="shared" si="10"/>
        <v>0</v>
      </c>
      <c r="Y68" s="293">
        <f t="shared" si="10"/>
        <v>0</v>
      </c>
      <c r="Z68" s="293">
        <f t="shared" si="10"/>
        <v>0</v>
      </c>
      <c r="AA68" s="293">
        <f t="shared" si="10"/>
        <v>0</v>
      </c>
      <c r="AB68" s="293">
        <f t="shared" si="10"/>
        <v>0</v>
      </c>
      <c r="AC68" s="293">
        <f t="shared" si="10"/>
        <v>0</v>
      </c>
      <c r="AD68" s="293">
        <f t="shared" si="10"/>
        <v>0</v>
      </c>
      <c r="AE68" s="293">
        <f t="shared" si="10"/>
        <v>0</v>
      </c>
      <c r="AF68" s="293">
        <f t="shared" si="10"/>
        <v>0</v>
      </c>
      <c r="AG68" s="293">
        <f t="shared" si="10"/>
        <v>0</v>
      </c>
      <c r="AH68" s="293">
        <f t="shared" si="10"/>
        <v>0</v>
      </c>
      <c r="AI68" s="293">
        <f t="shared" si="10"/>
        <v>0</v>
      </c>
      <c r="AJ68" s="337"/>
      <c r="AK68" s="174"/>
      <c r="AL68" s="29"/>
    </row>
    <row r="69" spans="3:38" ht="15.75">
      <c r="C69" s="478" t="s">
        <v>168</v>
      </c>
      <c r="D69" s="293">
        <f>IF(AND(D16="",D17=""),0,IF(AND(D16="L",D17="L"),"NC",IF(D15="M",0,D15)-IF(D16="M",0,D16)-IF(D17="M",0,D17)))</f>
        <v>0</v>
      </c>
      <c r="E69" s="293">
        <f t="shared" ref="E69:S69" si="11">IF(AND(E16="",E17=""),0,IF(AND(E16="L",E17="L"),"NC",IF(E15="M",0,E15)-IF(E16="M",0,E16)-IF(E17="M",0,E17)))</f>
        <v>0</v>
      </c>
      <c r="F69" s="293">
        <f t="shared" si="11"/>
        <v>0</v>
      </c>
      <c r="G69" s="293">
        <f t="shared" si="11"/>
        <v>0</v>
      </c>
      <c r="H69" s="293">
        <f t="shared" si="11"/>
        <v>0</v>
      </c>
      <c r="I69" s="293">
        <f t="shared" si="11"/>
        <v>0</v>
      </c>
      <c r="J69" s="293">
        <f t="shared" si="11"/>
        <v>0</v>
      </c>
      <c r="K69" s="293">
        <f t="shared" si="11"/>
        <v>0</v>
      </c>
      <c r="L69" s="293">
        <f t="shared" si="11"/>
        <v>0</v>
      </c>
      <c r="M69" s="293">
        <f t="shared" si="11"/>
        <v>0</v>
      </c>
      <c r="N69" s="293">
        <f t="shared" si="11"/>
        <v>0</v>
      </c>
      <c r="O69" s="293">
        <f t="shared" si="11"/>
        <v>0</v>
      </c>
      <c r="P69" s="293">
        <f t="shared" si="11"/>
        <v>0</v>
      </c>
      <c r="Q69" s="293">
        <f t="shared" si="11"/>
        <v>0</v>
      </c>
      <c r="R69" s="293">
        <f t="shared" si="11"/>
        <v>0</v>
      </c>
      <c r="S69" s="293">
        <f t="shared" si="11"/>
        <v>0</v>
      </c>
      <c r="T69" s="293">
        <f t="shared" ref="T69:AI69" si="12">IF(AND(T16="",T17=""),0,IF(AND(T16="L",T17="L"),"NC",IF(T15="M",0,T15)-IF(T16="M",0,T16)-IF(T17="M",0,T17)))</f>
        <v>0</v>
      </c>
      <c r="U69" s="293">
        <f t="shared" si="12"/>
        <v>0</v>
      </c>
      <c r="V69" s="293">
        <f t="shared" si="12"/>
        <v>0</v>
      </c>
      <c r="W69" s="293">
        <f t="shared" si="12"/>
        <v>0</v>
      </c>
      <c r="X69" s="293">
        <f t="shared" si="12"/>
        <v>0</v>
      </c>
      <c r="Y69" s="293">
        <f t="shared" si="12"/>
        <v>0</v>
      </c>
      <c r="Z69" s="293">
        <f t="shared" si="12"/>
        <v>0</v>
      </c>
      <c r="AA69" s="293">
        <f t="shared" si="12"/>
        <v>0</v>
      </c>
      <c r="AB69" s="293">
        <f t="shared" si="12"/>
        <v>0</v>
      </c>
      <c r="AC69" s="293">
        <f t="shared" si="12"/>
        <v>0</v>
      </c>
      <c r="AD69" s="293">
        <f t="shared" si="12"/>
        <v>0</v>
      </c>
      <c r="AE69" s="293">
        <f t="shared" si="12"/>
        <v>0</v>
      </c>
      <c r="AF69" s="293">
        <f t="shared" si="12"/>
        <v>0</v>
      </c>
      <c r="AG69" s="293">
        <f t="shared" si="12"/>
        <v>0</v>
      </c>
      <c r="AH69" s="293">
        <f t="shared" si="12"/>
        <v>0</v>
      </c>
      <c r="AI69" s="293">
        <f t="shared" si="12"/>
        <v>0</v>
      </c>
      <c r="AJ69" s="337"/>
      <c r="AK69" s="174"/>
      <c r="AL69" s="29"/>
    </row>
    <row r="70" spans="3:38" ht="15.75">
      <c r="C70" s="478" t="s">
        <v>169</v>
      </c>
      <c r="D70" s="293">
        <f>IF(AND(D20="",D21=""),0,IF(AND(D20="L",D21="L"),"NC",IF(D19="M",0,D19)-IF(D20="M",0,D20)-IF(D21="M",0,D21)))</f>
        <v>0</v>
      </c>
      <c r="E70" s="293">
        <f t="shared" ref="E70:S70" si="13">IF(AND(E20="",E21=""),0,IF(AND(E20="L",E21="L"),"NC",IF(E19="M",0,E19)-IF(E20="M",0,E20)-IF(E21="M",0,E21)))</f>
        <v>0</v>
      </c>
      <c r="F70" s="293">
        <f t="shared" si="13"/>
        <v>0</v>
      </c>
      <c r="G70" s="293">
        <f t="shared" si="13"/>
        <v>0</v>
      </c>
      <c r="H70" s="293">
        <f t="shared" si="13"/>
        <v>0</v>
      </c>
      <c r="I70" s="293">
        <f t="shared" si="13"/>
        <v>0</v>
      </c>
      <c r="J70" s="293">
        <f t="shared" si="13"/>
        <v>0</v>
      </c>
      <c r="K70" s="293">
        <f t="shared" si="13"/>
        <v>0</v>
      </c>
      <c r="L70" s="293">
        <f t="shared" si="13"/>
        <v>0</v>
      </c>
      <c r="M70" s="293">
        <f t="shared" si="13"/>
        <v>0</v>
      </c>
      <c r="N70" s="293">
        <f t="shared" si="13"/>
        <v>0</v>
      </c>
      <c r="O70" s="293">
        <f t="shared" si="13"/>
        <v>0</v>
      </c>
      <c r="P70" s="293">
        <f t="shared" si="13"/>
        <v>0</v>
      </c>
      <c r="Q70" s="293">
        <f t="shared" si="13"/>
        <v>0</v>
      </c>
      <c r="R70" s="293">
        <f t="shared" si="13"/>
        <v>0</v>
      </c>
      <c r="S70" s="293">
        <f t="shared" si="13"/>
        <v>0</v>
      </c>
      <c r="T70" s="293">
        <f t="shared" ref="T70:AI70" si="14">IF(AND(T20="",T21=""),0,IF(AND(T20="L",T21="L"),"NC",IF(T19="M",0,T19)-IF(T20="M",0,T20)-IF(T21="M",0,T21)))</f>
        <v>0</v>
      </c>
      <c r="U70" s="293">
        <f t="shared" si="14"/>
        <v>0</v>
      </c>
      <c r="V70" s="293">
        <f t="shared" si="14"/>
        <v>0</v>
      </c>
      <c r="W70" s="293">
        <f t="shared" si="14"/>
        <v>0</v>
      </c>
      <c r="X70" s="293">
        <f t="shared" si="14"/>
        <v>0</v>
      </c>
      <c r="Y70" s="293">
        <f t="shared" si="14"/>
        <v>0</v>
      </c>
      <c r="Z70" s="293">
        <f t="shared" si="14"/>
        <v>0</v>
      </c>
      <c r="AA70" s="293">
        <f t="shared" si="14"/>
        <v>0</v>
      </c>
      <c r="AB70" s="293">
        <f t="shared" si="14"/>
        <v>0</v>
      </c>
      <c r="AC70" s="293">
        <f t="shared" si="14"/>
        <v>0</v>
      </c>
      <c r="AD70" s="293">
        <f t="shared" si="14"/>
        <v>0</v>
      </c>
      <c r="AE70" s="293">
        <f t="shared" si="14"/>
        <v>0</v>
      </c>
      <c r="AF70" s="293">
        <f t="shared" si="14"/>
        <v>0</v>
      </c>
      <c r="AG70" s="293">
        <f t="shared" si="14"/>
        <v>0</v>
      </c>
      <c r="AH70" s="293">
        <f t="shared" si="14"/>
        <v>0</v>
      </c>
      <c r="AI70" s="293">
        <f t="shared" si="14"/>
        <v>0</v>
      </c>
      <c r="AJ70" s="337"/>
      <c r="AK70" s="174"/>
      <c r="AL70" s="29"/>
    </row>
    <row r="71" spans="3:38" ht="15.75">
      <c r="C71" s="478" t="s">
        <v>170</v>
      </c>
      <c r="D71" s="293">
        <f>IF(AND(D22="0",D23="0",D24="0"),0,IF(AND(D22="L",D23="L",D24="L"),"NC",IF(D22="M",0,D22)-IF(D23="M",0,D23)-IF(D24="M",0,D24)))</f>
        <v>0</v>
      </c>
      <c r="E71" s="293">
        <f t="shared" ref="E71:S71" si="15">IF(AND(E22="0",E23="0",E24="0"),0,IF(AND(E22="L",E23="L",E24="L"),"NC",IF(E22="M",0,E22)-IF(E23="M",0,E23)-IF(E24="M",0,E24)))</f>
        <v>0</v>
      </c>
      <c r="F71" s="293">
        <f t="shared" si="15"/>
        <v>0</v>
      </c>
      <c r="G71" s="293">
        <f t="shared" si="15"/>
        <v>0</v>
      </c>
      <c r="H71" s="293">
        <f t="shared" si="15"/>
        <v>0</v>
      </c>
      <c r="I71" s="293">
        <f t="shared" si="15"/>
        <v>0</v>
      </c>
      <c r="J71" s="293">
        <f t="shared" si="15"/>
        <v>0</v>
      </c>
      <c r="K71" s="293">
        <f t="shared" si="15"/>
        <v>0</v>
      </c>
      <c r="L71" s="293">
        <f t="shared" si="15"/>
        <v>0</v>
      </c>
      <c r="M71" s="293">
        <f t="shared" si="15"/>
        <v>0</v>
      </c>
      <c r="N71" s="293">
        <f t="shared" si="15"/>
        <v>0</v>
      </c>
      <c r="O71" s="293">
        <f t="shared" si="15"/>
        <v>0</v>
      </c>
      <c r="P71" s="293">
        <f t="shared" si="15"/>
        <v>0</v>
      </c>
      <c r="Q71" s="293">
        <f t="shared" si="15"/>
        <v>0</v>
      </c>
      <c r="R71" s="293">
        <f t="shared" si="15"/>
        <v>0</v>
      </c>
      <c r="S71" s="293">
        <f t="shared" si="15"/>
        <v>0</v>
      </c>
      <c r="T71" s="293">
        <f t="shared" ref="T71:AI71" si="16">IF(AND(T22="0",T23="0",T24="0"),0,IF(AND(T22="L",T23="L",T24="L"),"NC",IF(T22="M",0,T22)-IF(T23="M",0,T23)-IF(T24="M",0,T24)))</f>
        <v>0</v>
      </c>
      <c r="U71" s="293">
        <f t="shared" si="16"/>
        <v>0</v>
      </c>
      <c r="V71" s="293">
        <f t="shared" si="16"/>
        <v>0</v>
      </c>
      <c r="W71" s="293">
        <f t="shared" si="16"/>
        <v>0</v>
      </c>
      <c r="X71" s="293">
        <f t="shared" si="16"/>
        <v>0</v>
      </c>
      <c r="Y71" s="293">
        <f t="shared" si="16"/>
        <v>0</v>
      </c>
      <c r="Z71" s="293">
        <f t="shared" si="16"/>
        <v>0</v>
      </c>
      <c r="AA71" s="293">
        <f t="shared" si="16"/>
        <v>0</v>
      </c>
      <c r="AB71" s="293">
        <f t="shared" si="16"/>
        <v>0</v>
      </c>
      <c r="AC71" s="293">
        <f t="shared" si="16"/>
        <v>0</v>
      </c>
      <c r="AD71" s="293">
        <f t="shared" si="16"/>
        <v>0</v>
      </c>
      <c r="AE71" s="293">
        <f t="shared" si="16"/>
        <v>0</v>
      </c>
      <c r="AF71" s="293">
        <f t="shared" si="16"/>
        <v>0</v>
      </c>
      <c r="AG71" s="293">
        <f t="shared" si="16"/>
        <v>0</v>
      </c>
      <c r="AH71" s="293">
        <f t="shared" si="16"/>
        <v>0</v>
      </c>
      <c r="AI71" s="293">
        <f t="shared" si="16"/>
        <v>0</v>
      </c>
      <c r="AJ71" s="337"/>
      <c r="AK71" s="174"/>
      <c r="AL71" s="29"/>
    </row>
    <row r="72" spans="3:38" ht="15.75">
      <c r="C72" s="478" t="s">
        <v>171</v>
      </c>
      <c r="D72" s="293">
        <f>IF(AND(D25="",D26=""),0,IF(AND(D25="L",D26="L"),"NC",IF(D24="M",0,D24)-IF(D25="M",0,D25)-IF(D26="M",0,D26)))</f>
        <v>0</v>
      </c>
      <c r="E72" s="293">
        <f t="shared" ref="E72:S72" si="17">IF(AND(E25="",E26=""),0,IF(AND(E25="L",E26="L"),"NC",IF(E24="M",0,E24)-IF(E25="M",0,E25)-IF(E26="M",0,E26)))</f>
        <v>0</v>
      </c>
      <c r="F72" s="293">
        <f t="shared" si="17"/>
        <v>0</v>
      </c>
      <c r="G72" s="293">
        <f t="shared" si="17"/>
        <v>0</v>
      </c>
      <c r="H72" s="293">
        <f t="shared" si="17"/>
        <v>0</v>
      </c>
      <c r="I72" s="293">
        <f t="shared" si="17"/>
        <v>0</v>
      </c>
      <c r="J72" s="293">
        <f t="shared" si="17"/>
        <v>0</v>
      </c>
      <c r="K72" s="293">
        <f t="shared" si="17"/>
        <v>0</v>
      </c>
      <c r="L72" s="293">
        <f t="shared" si="17"/>
        <v>0</v>
      </c>
      <c r="M72" s="293">
        <f t="shared" si="17"/>
        <v>0</v>
      </c>
      <c r="N72" s="293">
        <f t="shared" si="17"/>
        <v>0</v>
      </c>
      <c r="O72" s="293">
        <f t="shared" si="17"/>
        <v>0</v>
      </c>
      <c r="P72" s="293">
        <f t="shared" si="17"/>
        <v>0</v>
      </c>
      <c r="Q72" s="293">
        <f t="shared" si="17"/>
        <v>0</v>
      </c>
      <c r="R72" s="293">
        <f t="shared" si="17"/>
        <v>0</v>
      </c>
      <c r="S72" s="293">
        <f t="shared" si="17"/>
        <v>0</v>
      </c>
      <c r="T72" s="293">
        <f t="shared" ref="T72:AI72" si="18">IF(AND(T25="",T26=""),0,IF(AND(T25="L",T26="L"),"NC",IF(T24="M",0,T24)-IF(T25="M",0,T25)-IF(T26="M",0,T26)))</f>
        <v>0</v>
      </c>
      <c r="U72" s="293">
        <f t="shared" si="18"/>
        <v>0</v>
      </c>
      <c r="V72" s="293">
        <f t="shared" si="18"/>
        <v>0</v>
      </c>
      <c r="W72" s="293">
        <f t="shared" si="18"/>
        <v>0</v>
      </c>
      <c r="X72" s="293">
        <f t="shared" si="18"/>
        <v>0</v>
      </c>
      <c r="Y72" s="293">
        <f t="shared" si="18"/>
        <v>0</v>
      </c>
      <c r="Z72" s="293">
        <f t="shared" si="18"/>
        <v>0</v>
      </c>
      <c r="AA72" s="293">
        <f t="shared" si="18"/>
        <v>0</v>
      </c>
      <c r="AB72" s="293">
        <f t="shared" si="18"/>
        <v>0</v>
      </c>
      <c r="AC72" s="293">
        <f t="shared" si="18"/>
        <v>0</v>
      </c>
      <c r="AD72" s="293">
        <f t="shared" si="18"/>
        <v>0</v>
      </c>
      <c r="AE72" s="293">
        <f t="shared" si="18"/>
        <v>0</v>
      </c>
      <c r="AF72" s="293">
        <f t="shared" si="18"/>
        <v>0</v>
      </c>
      <c r="AG72" s="293">
        <f t="shared" si="18"/>
        <v>0</v>
      </c>
      <c r="AH72" s="293">
        <f t="shared" si="18"/>
        <v>0</v>
      </c>
      <c r="AI72" s="293">
        <f t="shared" si="18"/>
        <v>0</v>
      </c>
      <c r="AJ72" s="337"/>
      <c r="AK72" s="174"/>
      <c r="AL72" s="29"/>
    </row>
    <row r="73" spans="3:38" ht="23.25">
      <c r="C73" s="292" t="s">
        <v>1012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19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19"/>
        <v>0</v>
      </c>
      <c r="G73" s="293">
        <f t="shared" si="19"/>
        <v>0</v>
      </c>
      <c r="H73" s="293">
        <f t="shared" si="19"/>
        <v>0</v>
      </c>
      <c r="I73" s="293">
        <f t="shared" si="19"/>
        <v>0</v>
      </c>
      <c r="J73" s="293">
        <f t="shared" si="19"/>
        <v>0</v>
      </c>
      <c r="K73" s="293">
        <f t="shared" si="19"/>
        <v>0</v>
      </c>
      <c r="L73" s="293">
        <f t="shared" si="19"/>
        <v>0</v>
      </c>
      <c r="M73" s="293">
        <f t="shared" si="19"/>
        <v>0</v>
      </c>
      <c r="N73" s="293">
        <f t="shared" si="19"/>
        <v>0</v>
      </c>
      <c r="O73" s="293">
        <f t="shared" si="19"/>
        <v>0</v>
      </c>
      <c r="P73" s="293">
        <f t="shared" si="19"/>
        <v>0</v>
      </c>
      <c r="Q73" s="293">
        <f t="shared" si="19"/>
        <v>0</v>
      </c>
      <c r="R73" s="293">
        <f t="shared" si="19"/>
        <v>0</v>
      </c>
      <c r="S73" s="293">
        <f t="shared" si="19"/>
        <v>0</v>
      </c>
      <c r="T73" s="293">
        <f t="shared" ref="T73:AI73" si="20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20"/>
        <v>0</v>
      </c>
      <c r="V73" s="293">
        <f t="shared" si="20"/>
        <v>0</v>
      </c>
      <c r="W73" s="293">
        <f t="shared" si="20"/>
        <v>0</v>
      </c>
      <c r="X73" s="293">
        <f t="shared" si="20"/>
        <v>0</v>
      </c>
      <c r="Y73" s="293">
        <f t="shared" si="20"/>
        <v>0</v>
      </c>
      <c r="Z73" s="293">
        <f t="shared" si="20"/>
        <v>0</v>
      </c>
      <c r="AA73" s="293">
        <f t="shared" si="20"/>
        <v>0</v>
      </c>
      <c r="AB73" s="293">
        <f t="shared" si="20"/>
        <v>0</v>
      </c>
      <c r="AC73" s="293">
        <f t="shared" si="20"/>
        <v>0</v>
      </c>
      <c r="AD73" s="293">
        <f t="shared" si="20"/>
        <v>0</v>
      </c>
      <c r="AE73" s="293">
        <f t="shared" si="20"/>
        <v>0</v>
      </c>
      <c r="AF73" s="293">
        <f t="shared" si="20"/>
        <v>0</v>
      </c>
      <c r="AG73" s="293">
        <f t="shared" si="20"/>
        <v>0</v>
      </c>
      <c r="AH73" s="293">
        <f t="shared" si="20"/>
        <v>0</v>
      </c>
      <c r="AI73" s="293">
        <f t="shared" si="20"/>
        <v>0</v>
      </c>
      <c r="AJ73" s="337"/>
      <c r="AK73" s="174"/>
      <c r="AL73" s="29"/>
    </row>
    <row r="74" spans="3:38" ht="15.75">
      <c r="C74" s="292" t="s">
        <v>172</v>
      </c>
      <c r="D74" s="293">
        <f>IF(AND(D44="0",D45="0",D46="0"),0,IF(AND(D44="L",D45="L",D46="L"),"NC",IF(D44="M",0,D44)-IF(D45="M",0,D45)-IF(D46="M",0,D46)))</f>
        <v>0</v>
      </c>
      <c r="E74" s="293">
        <f t="shared" ref="E74:S74" si="21">IF(AND(E44="0",E45="0",E46="0"),0,IF(AND(E44="L",E45="L",E46="L"),"NC",IF(E44="M",0,E44)-IF(E45="M",0,E45)-IF(E46="M",0,E46)))</f>
        <v>0</v>
      </c>
      <c r="F74" s="293">
        <f t="shared" si="21"/>
        <v>0</v>
      </c>
      <c r="G74" s="293">
        <f t="shared" si="21"/>
        <v>0</v>
      </c>
      <c r="H74" s="293">
        <f t="shared" si="21"/>
        <v>0</v>
      </c>
      <c r="I74" s="293">
        <f t="shared" si="21"/>
        <v>0</v>
      </c>
      <c r="J74" s="293">
        <f t="shared" si="21"/>
        <v>0</v>
      </c>
      <c r="K74" s="293">
        <f t="shared" si="21"/>
        <v>0</v>
      </c>
      <c r="L74" s="293">
        <f t="shared" si="21"/>
        <v>0</v>
      </c>
      <c r="M74" s="293">
        <f t="shared" si="21"/>
        <v>0</v>
      </c>
      <c r="N74" s="293">
        <f t="shared" si="21"/>
        <v>0</v>
      </c>
      <c r="O74" s="293">
        <f t="shared" si="21"/>
        <v>0</v>
      </c>
      <c r="P74" s="293">
        <f t="shared" si="21"/>
        <v>0</v>
      </c>
      <c r="Q74" s="293">
        <f t="shared" si="21"/>
        <v>0</v>
      </c>
      <c r="R74" s="293">
        <f t="shared" si="21"/>
        <v>0</v>
      </c>
      <c r="S74" s="293">
        <f t="shared" si="21"/>
        <v>0</v>
      </c>
      <c r="T74" s="293">
        <f t="shared" ref="T74:AI74" si="22">IF(AND(T44="0",T45="0",T46="0"),0,IF(AND(T44="L",T45="L",T46="L"),"NC",IF(T44="M",0,T44)-IF(T45="M",0,T45)-IF(T46="M",0,T46)))</f>
        <v>0</v>
      </c>
      <c r="U74" s="293">
        <f t="shared" si="22"/>
        <v>0</v>
      </c>
      <c r="V74" s="293">
        <f t="shared" si="22"/>
        <v>0</v>
      </c>
      <c r="W74" s="293">
        <f t="shared" si="22"/>
        <v>0</v>
      </c>
      <c r="X74" s="293">
        <f t="shared" si="22"/>
        <v>0</v>
      </c>
      <c r="Y74" s="293">
        <f t="shared" si="22"/>
        <v>0</v>
      </c>
      <c r="Z74" s="293">
        <f t="shared" si="22"/>
        <v>0</v>
      </c>
      <c r="AA74" s="293">
        <f t="shared" si="22"/>
        <v>0</v>
      </c>
      <c r="AB74" s="293">
        <f t="shared" si="22"/>
        <v>0</v>
      </c>
      <c r="AC74" s="293">
        <f t="shared" si="22"/>
        <v>0</v>
      </c>
      <c r="AD74" s="293">
        <f t="shared" si="22"/>
        <v>0</v>
      </c>
      <c r="AE74" s="293">
        <f t="shared" si="22"/>
        <v>0</v>
      </c>
      <c r="AF74" s="293">
        <f t="shared" si="22"/>
        <v>0</v>
      </c>
      <c r="AG74" s="293">
        <f t="shared" si="22"/>
        <v>0</v>
      </c>
      <c r="AH74" s="293">
        <f t="shared" si="22"/>
        <v>0</v>
      </c>
      <c r="AI74" s="293">
        <f t="shared" si="22"/>
        <v>0</v>
      </c>
      <c r="AJ74" s="173"/>
      <c r="AK74" s="174"/>
    </row>
    <row r="75" spans="3:38" ht="15.75">
      <c r="C75" s="292" t="s">
        <v>141</v>
      </c>
      <c r="D75" s="293">
        <f>IF(AND(D51="0",D52="0",D53="0"),0,IF(AND(D51="L",D52="L",D53="L"),"NC",IF(D51="M",0,D51)-IF(D52="M",0,D52)+IF(D53="M",0,D53)))</f>
        <v>0</v>
      </c>
      <c r="E75" s="293">
        <f t="shared" ref="E75:S75" si="23">IF(AND(E51="0",E52="0",E53="0"),0,IF(AND(E51="L",E52="L",E53="L"),"NC",IF(E51="M",0,E51)-IF(E52="M",0,E52)+IF(E53="M",0,E53)))</f>
        <v>0</v>
      </c>
      <c r="F75" s="293">
        <f t="shared" si="23"/>
        <v>0</v>
      </c>
      <c r="G75" s="293">
        <f t="shared" si="23"/>
        <v>0</v>
      </c>
      <c r="H75" s="293">
        <f t="shared" si="23"/>
        <v>0</v>
      </c>
      <c r="I75" s="293">
        <f t="shared" si="23"/>
        <v>0</v>
      </c>
      <c r="J75" s="293">
        <f t="shared" si="23"/>
        <v>0</v>
      </c>
      <c r="K75" s="293">
        <f t="shared" si="23"/>
        <v>0</v>
      </c>
      <c r="L75" s="293">
        <f t="shared" si="23"/>
        <v>0</v>
      </c>
      <c r="M75" s="293">
        <f t="shared" si="23"/>
        <v>0</v>
      </c>
      <c r="N75" s="293">
        <f t="shared" si="23"/>
        <v>0</v>
      </c>
      <c r="O75" s="293">
        <f t="shared" si="23"/>
        <v>0</v>
      </c>
      <c r="P75" s="293">
        <f t="shared" si="23"/>
        <v>0</v>
      </c>
      <c r="Q75" s="293">
        <f t="shared" si="23"/>
        <v>0</v>
      </c>
      <c r="R75" s="293">
        <f t="shared" si="23"/>
        <v>0</v>
      </c>
      <c r="S75" s="293">
        <f t="shared" si="23"/>
        <v>0</v>
      </c>
      <c r="T75" s="293">
        <f t="shared" ref="T75:AI75" si="24">IF(AND(T51="0",T52="0",T53="0"),0,IF(AND(T51="L",T52="L",T53="L"),"NC",IF(T51="M",0,T51)-IF(T52="M",0,T52)+IF(T53="M",0,T53)))</f>
        <v>0</v>
      </c>
      <c r="U75" s="293">
        <f t="shared" si="24"/>
        <v>0</v>
      </c>
      <c r="V75" s="293">
        <f t="shared" si="24"/>
        <v>0</v>
      </c>
      <c r="W75" s="293">
        <f t="shared" si="24"/>
        <v>0</v>
      </c>
      <c r="X75" s="293">
        <f t="shared" si="24"/>
        <v>0</v>
      </c>
      <c r="Y75" s="293">
        <f t="shared" si="24"/>
        <v>0</v>
      </c>
      <c r="Z75" s="293">
        <f t="shared" si="24"/>
        <v>0</v>
      </c>
      <c r="AA75" s="293">
        <f t="shared" si="24"/>
        <v>0</v>
      </c>
      <c r="AB75" s="293">
        <f t="shared" si="24"/>
        <v>0</v>
      </c>
      <c r="AC75" s="293">
        <f t="shared" si="24"/>
        <v>0</v>
      </c>
      <c r="AD75" s="293">
        <f t="shared" si="24"/>
        <v>0</v>
      </c>
      <c r="AE75" s="293">
        <f t="shared" si="24"/>
        <v>0</v>
      </c>
      <c r="AF75" s="293">
        <f t="shared" si="24"/>
        <v>0</v>
      </c>
      <c r="AG75" s="293">
        <f t="shared" si="24"/>
        <v>0</v>
      </c>
      <c r="AH75" s="293">
        <f t="shared" si="24"/>
        <v>0</v>
      </c>
      <c r="AI75" s="293">
        <f t="shared" si="24"/>
        <v>0</v>
      </c>
      <c r="AJ75" s="173"/>
      <c r="AK75" s="174"/>
    </row>
    <row r="76" spans="3:38" ht="15.75"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</row>
    <row r="77" spans="3:38" ht="15.75">
      <c r="C77" s="295" t="s">
        <v>173</v>
      </c>
      <c r="D77" s="179">
        <f>IF(AND('Table 1'!E12="0",D10="0"),0,IF(AND('Table 1'!E12="L",D10="L"),"NC",IF('Table 1'!E12="M",0,'Table 1'!E12)+IF(D10="M",0,D10)))</f>
        <v>0</v>
      </c>
      <c r="E77" s="179">
        <f>IF(AND('Table 1'!F12="0",E10="0"),0,IF(AND('Table 1'!F12="L",E10="L"),"NC",IF('Table 1'!F12="M",0,'Table 1'!F12)+IF(E10="M",0,E10)))</f>
        <v>0</v>
      </c>
      <c r="F77" s="179">
        <f>IF(AND('Table 1'!G12="0",F10="0"),0,IF(AND('Table 1'!G12="L",F10="L"),"NC",IF('Table 1'!G12="M",0,'Table 1'!G12)+IF(F10="M",0,F10)))</f>
        <v>0</v>
      </c>
      <c r="G77" s="179">
        <f>IF(AND('Table 1'!H12="0",G10="0"),0,IF(AND('Table 1'!H12="L",G10="L"),"NC",IF('Table 1'!H12="M",0,'Table 1'!H12)+IF(G10="M",0,G10)))</f>
        <v>0</v>
      </c>
      <c r="H77" s="179">
        <f>IF(AND('Table 1'!I12="0",H10="0"),0,IF(AND('Table 1'!I12="L",H10="L"),"NC",IF('Table 1'!I12="M",0,'Table 1'!I12)+IF(H10="M",0,H10)))</f>
        <v>0</v>
      </c>
      <c r="I77" s="179">
        <f>IF(AND('Table 1'!J12="0",I10="0"),0,IF(AND('Table 1'!J12="L",I10="L"),"NC",IF('Table 1'!J12="M",0,'Table 1'!J12)+IF(I10="M",0,I10)))</f>
        <v>0</v>
      </c>
      <c r="J77" s="179">
        <f>IF(AND('Table 1'!K12="0",J10="0"),0,IF(AND('Table 1'!K12="L",J10="L"),"NC",IF('Table 1'!K12="M",0,'Table 1'!K12)+IF(J10="M",0,J10)))</f>
        <v>0</v>
      </c>
      <c r="K77" s="179">
        <f>IF(AND('Table 1'!L12="0",K10="0"),0,IF(AND('Table 1'!L12="L",K10="L"),"NC",IF('Table 1'!L12="M",0,'Table 1'!L12)+IF(K10="M",0,K10)))</f>
        <v>0</v>
      </c>
      <c r="L77" s="179">
        <f>IF(AND('Table 1'!M12="0",L10="0"),0,IF(AND('Table 1'!M12="L",L10="L"),"NC",IF('Table 1'!M12="M",0,'Table 1'!M12)+IF(L10="M",0,L10)))</f>
        <v>0</v>
      </c>
      <c r="M77" s="179">
        <f>IF(AND('Table 1'!N12="0",M10="0"),0,IF(AND('Table 1'!N12="L",M10="L"),"NC",IF('Table 1'!N12="M",0,'Table 1'!N12)+IF(M10="M",0,M10)))</f>
        <v>0</v>
      </c>
      <c r="N77" s="179">
        <f>IF(AND('Table 1'!O12="0",N10="0"),0,IF(AND('Table 1'!O12="L",N10="L"),"NC",IF('Table 1'!O12="M",0,'Table 1'!O12)+IF(N10="M",0,N10)))</f>
        <v>0</v>
      </c>
      <c r="O77" s="179">
        <f>IF(AND('Table 1'!P12="0",O10="0"),0,IF(AND('Table 1'!P12="L",O10="L"),"NC",IF('Table 1'!P12="M",0,'Table 1'!P12)+IF(O10="M",0,O10)))</f>
        <v>0</v>
      </c>
      <c r="P77" s="179">
        <f>IF(AND('Table 1'!Q12="0",P10="0"),0,IF(AND('Table 1'!Q12="L",P10="L"),"NC",IF('Table 1'!Q12="M",0,'Table 1'!Q12)+IF(P10="M",0,P10)))</f>
        <v>0</v>
      </c>
      <c r="Q77" s="179">
        <f>IF(AND('Table 1'!R12="0",Q10="0"),0,IF(AND('Table 1'!R12="L",Q10="L"),"NC",IF('Table 1'!R12="M",0,'Table 1'!R12)+IF(Q10="M",0,Q10)))</f>
        <v>0</v>
      </c>
      <c r="R77" s="179">
        <f>IF(AND('Table 1'!S12="0",R10="0"),0,IF(AND('Table 1'!S12="L",R10="L"),"NC",IF('Table 1'!S12="M",0,'Table 1'!S12)+IF(R10="M",0,R10)))</f>
        <v>0</v>
      </c>
      <c r="S77" s="179">
        <f>IF(AND('Table 1'!T12="0",S10="0"),0,IF(AND('Table 1'!T12="L",S10="L"),"NC",IF('Table 1'!T12="M",0,'Table 1'!T12)+IF(S10="M",0,S10)))</f>
        <v>0</v>
      </c>
      <c r="T77" s="179">
        <f>IF(AND('Table 1'!U12="0",T10="0"),0,IF(AND('Table 1'!U12="L",T10="L"),"NC",IF('Table 1'!U12="M",0,'Table 1'!U12)+IF(T10="M",0,T10)))</f>
        <v>0</v>
      </c>
      <c r="U77" s="179">
        <f>IF(AND('Table 1'!V12="0",U10="0"),0,IF(AND('Table 1'!V12="L",U10="L"),"NC",IF('Table 1'!V12="M",0,'Table 1'!V12)+IF(U10="M",0,U10)))</f>
        <v>0</v>
      </c>
      <c r="V77" s="179">
        <f>IF(AND('Table 1'!W12="0",V10="0"),0,IF(AND('Table 1'!W12="L",V10="L"),"NC",IF('Table 1'!W12="M",0,'Table 1'!W12)+IF(V10="M",0,V10)))</f>
        <v>0</v>
      </c>
      <c r="W77" s="179">
        <f>IF(AND('Table 1'!X12="0",W10="0"),0,IF(AND('Table 1'!X12="L",W10="L"),"NC",IF('Table 1'!X12="M",0,'Table 1'!X12)+IF(W10="M",0,W10)))</f>
        <v>0</v>
      </c>
      <c r="X77" s="179">
        <f>IF(AND('Table 1'!Y12="0",X10="0"),0,IF(AND('Table 1'!Y12="L",X10="L"),"NC",IF('Table 1'!Y12="M",0,'Table 1'!Y12)+IF(X10="M",0,X10)))</f>
        <v>0</v>
      </c>
      <c r="Y77" s="179">
        <f>IF(AND('Table 1'!Z12="0",Y10="0"),0,IF(AND('Table 1'!Z12="L",Y10="L"),"NC",IF('Table 1'!Z12="M",0,'Table 1'!Z12)+IF(Y10="M",0,Y10)))</f>
        <v>0</v>
      </c>
      <c r="Z77" s="179">
        <f>IF(AND('Table 1'!AA12="0",Z10="0"),0,IF(AND('Table 1'!AA12="L",Z10="L"),"NC",IF('Table 1'!AA12="M",0,'Table 1'!AA12)+IF(Z10="M",0,Z10)))</f>
        <v>0</v>
      </c>
      <c r="AA77" s="179">
        <f>IF(AND('Table 1'!AB12="0",AA10="0"),0,IF(AND('Table 1'!AB12="L",AA10="L"),"NC",IF('Table 1'!AB12="M",0,'Table 1'!AB12)+IF(AA10="M",0,AA10)))</f>
        <v>0</v>
      </c>
      <c r="AB77" s="179">
        <f>IF(AND('Table 1'!AC12="0",AB10="0"),0,IF(AND('Table 1'!AC12="L",AB10="L"),"NC",IF('Table 1'!AC12="M",0,'Table 1'!AC12)+IF(AB10="M",0,AB10)))</f>
        <v>0</v>
      </c>
      <c r="AC77" s="179">
        <f>IF(AND('Table 1'!AD12="0",AC10="0"),0,IF(AND('Table 1'!AD12="L",AC10="L"),"NC",IF('Table 1'!AD12="M",0,'Table 1'!AD12)+IF(AC10="M",0,AC10)))</f>
        <v>0</v>
      </c>
      <c r="AD77" s="179">
        <f>IF(AND('Table 1'!AE12="0",AD10="0"),0,IF(AND('Table 1'!AE12="L",AD10="L"),"NC",IF('Table 1'!AE12="M",0,'Table 1'!AE12)+IF(AD10="M",0,AD10)))</f>
        <v>0</v>
      </c>
      <c r="AE77" s="179">
        <f>IF(AND('Table 1'!AF12="0",AE10="0"),0,IF(AND('Table 1'!AF12="L",AE10="L"),"NC",IF('Table 1'!AF12="M",0,'Table 1'!AF12)+IF(AE10="M",0,AE10)))</f>
        <v>0</v>
      </c>
      <c r="AF77" s="179">
        <f>IF(AND('Table 1'!AG12="0",AF10="0"),0,IF(AND('Table 1'!AG12="L",AF10="L"),"NC",IF('Table 1'!AG12="M",0,'Table 1'!AG12)+IF(AF10="M",0,AF10)))</f>
        <v>0</v>
      </c>
      <c r="AG77" s="179">
        <f>IF(AND('Table 1'!AH12="0",AG10="0"),0,IF(AND('Table 1'!AH12="L",AG10="L"),"NC",IF('Table 1'!AH12="M",0,'Table 1'!AH12)+IF(AG10="M",0,AG10)))</f>
        <v>0</v>
      </c>
      <c r="AH77" s="179">
        <f>IF(AND('Table 1'!AI12="0",AH10="0"),0,IF(AND('Table 1'!AI12="L",AH10="L"),"NC",IF('Table 1'!AI12="M",0,'Table 1'!AI12)+IF(AH10="M",0,AH10)))</f>
        <v>0</v>
      </c>
      <c r="AI77" s="179">
        <f>IF(AND('Table 1'!AJ12="0",AI10="0"),0,IF(AND('Table 1'!AJ12="L",AI10="L"),"NC",IF('Table 1'!AJ12="M",0,'Table 1'!AJ12)+IF(AI10="M",0,AI10)))</f>
        <v>0</v>
      </c>
      <c r="AJ77" s="296"/>
      <c r="AK77" s="297"/>
    </row>
  </sheetData>
  <sheetProtection algorithmName="SHA-512" hashValue="ltd8TvJkEnXNzZb0oJ91sAgYL5VzhCzcQmClIYTbhe1xrLlFw3sqF6FSjJbXYpGD/Jz6aAD1SfrFPFvuFcSzkA==" saltValue="B9lHgnihAQWOlzWO3osyDA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14" priority="3" operator="equal">
      <formula>""</formula>
    </cfRule>
  </conditionalFormatting>
  <conditionalFormatting sqref="D64:AI64">
    <cfRule type="containsText" dxfId="13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12" priority="2">
      <formula>LEN(U$7)=0</formula>
    </cfRule>
  </conditionalFormatting>
  <dataValidations count="1">
    <dataValidation type="list" allowBlank="1" showInputMessage="1" showErrorMessage="1" sqref="D1" xr:uid="{00000000-0002-0000-0900-000000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1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transitionEvaluation="1" codeName="Sheet4">
    <tabColor rgb="FF00FF00"/>
    <pageSetUpPr fitToPage="1"/>
  </sheetPr>
  <dimension ref="A1:BM84"/>
  <sheetViews>
    <sheetView showGridLines="0" defaultGridColor="0" colorId="22" zoomScale="85" zoomScaleNormal="85" zoomScaleSheetLayoutView="80" workbookViewId="0">
      <pane xSplit="3" topLeftCell="W1" activePane="topRight" state="frozen"/>
      <selection activeCell="C64" sqref="C64"/>
      <selection pane="topRight" activeCell="W40" sqref="W40"/>
    </sheetView>
  </sheetViews>
  <sheetFormatPr defaultColWidth="9.77734375" defaultRowHeight="15" outlineLevelCol="1"/>
  <cols>
    <col min="1" max="1" width="35" style="30" hidden="1" customWidth="1"/>
    <col min="2" max="2" width="39" style="20" hidden="1" customWidth="1"/>
    <col min="3" max="3" width="90.77734375" style="25" customWidth="1"/>
    <col min="4" max="20" width="13.21875" style="10" customWidth="1"/>
    <col min="21" max="29" width="13.21875" style="23" customWidth="1"/>
    <col min="30" max="35" width="13.21875" style="23" customWidth="1" outlineLevel="1"/>
    <col min="36" max="36" width="86.77734375" style="10" customWidth="1"/>
    <col min="37" max="37" width="5" style="10" customWidth="1"/>
    <col min="38" max="38" width="1" style="10" customWidth="1"/>
    <col min="39" max="39" width="0.5546875" style="10" customWidth="1"/>
    <col min="40" max="40" width="9.77734375" style="10"/>
    <col min="41" max="41" width="8.21875" style="10" customWidth="1"/>
    <col min="42" max="42" width="13.109375" style="10" customWidth="1"/>
    <col min="43" max="43" width="9.21875" style="10" customWidth="1"/>
    <col min="44" max="64" width="9.77734375" style="10"/>
    <col min="65" max="65" width="9.77734375" style="258"/>
    <col min="66" max="16384" width="9.77734375" style="10"/>
  </cols>
  <sheetData>
    <row r="1" spans="1:65" ht="15.75">
      <c r="A1" s="24"/>
      <c r="B1" s="24"/>
      <c r="C1" s="352"/>
      <c r="D1" s="173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6"/>
      <c r="AK1" s="26"/>
      <c r="AM1" s="13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B2" s="30" t="s">
        <v>35</v>
      </c>
      <c r="C2" s="268" t="s">
        <v>580</v>
      </c>
      <c r="D2" s="19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6"/>
      <c r="AM2" s="13"/>
      <c r="AN2" s="484">
        <f>IF($AN$1='Cover page'!$N$2,0,1)</f>
        <v>0</v>
      </c>
    </row>
    <row r="3" spans="1:65" ht="18">
      <c r="B3" s="30"/>
      <c r="C3" s="268" t="s">
        <v>59</v>
      </c>
      <c r="D3" s="19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B4" s="30"/>
      <c r="C4" s="318"/>
      <c r="D4" s="341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133"/>
      <c r="B5" s="143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127"/>
      <c r="B6" s="126"/>
      <c r="C6" s="199" t="str">
        <f>'Cover page'!E13</f>
        <v>Member State: Hungary</v>
      </c>
      <c r="D6" s="559" t="s">
        <v>2</v>
      </c>
      <c r="E6" s="560"/>
      <c r="F6" s="560"/>
      <c r="G6" s="560"/>
      <c r="H6" s="560"/>
      <c r="I6" s="560"/>
      <c r="J6" s="560"/>
      <c r="K6" s="560"/>
      <c r="L6" s="560"/>
      <c r="M6" s="560"/>
      <c r="N6" s="560"/>
      <c r="O6" s="560"/>
      <c r="P6" s="560"/>
      <c r="Q6" s="560"/>
      <c r="R6" s="560"/>
      <c r="S6" s="560"/>
      <c r="T6" s="560"/>
      <c r="U6" s="560"/>
      <c r="V6" s="560"/>
      <c r="W6" s="560"/>
      <c r="X6" s="560"/>
      <c r="Y6" s="560"/>
      <c r="Z6" s="560"/>
      <c r="AA6" s="560"/>
      <c r="AB6" s="560"/>
      <c r="AC6" s="560"/>
      <c r="AD6" s="560"/>
      <c r="AE6" s="560"/>
      <c r="AF6" s="560"/>
      <c r="AG6" s="560"/>
      <c r="AH6" s="560"/>
      <c r="AI6" s="561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 t="str">
        <f>IF(VLOOKUP('Cover page'!$F$15,'Cover page'!$BD$1:$BF$15,3,FALSE)&lt;AC65+1,"",AC65+1)</f>
        <v/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10/10/2025</v>
      </c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4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375</v>
      </c>
      <c r="B10" s="388" t="s">
        <v>896</v>
      </c>
      <c r="C10" s="287" t="s">
        <v>564</v>
      </c>
      <c r="D10" s="502">
        <v>-7797</v>
      </c>
      <c r="E10" s="502">
        <v>-26976</v>
      </c>
      <c r="F10" s="502">
        <v>1808</v>
      </c>
      <c r="G10" s="502">
        <v>31033</v>
      </c>
      <c r="H10" s="502">
        <v>-252</v>
      </c>
      <c r="I10" s="502">
        <v>35845</v>
      </c>
      <c r="J10" s="502">
        <v>-17530</v>
      </c>
      <c r="K10" s="502">
        <v>149560</v>
      </c>
      <c r="L10" s="502">
        <v>29272</v>
      </c>
      <c r="M10" s="502">
        <v>58927</v>
      </c>
      <c r="N10" s="502">
        <v>120609.61538461538</v>
      </c>
      <c r="O10" s="502">
        <v>191665</v>
      </c>
      <c r="P10" s="502">
        <v>28761</v>
      </c>
      <c r="Q10" s="502">
        <v>-18346</v>
      </c>
      <c r="R10" s="502">
        <v>103345</v>
      </c>
      <c r="S10" s="502">
        <v>231019</v>
      </c>
      <c r="T10" s="502">
        <v>-169981</v>
      </c>
      <c r="U10" s="503">
        <v>-139700</v>
      </c>
      <c r="V10" s="503">
        <v>-751396</v>
      </c>
      <c r="W10" s="503">
        <v>-441853.82300000038</v>
      </c>
      <c r="X10" s="503">
        <v>-57546.035500000056</v>
      </c>
      <c r="Y10" s="503">
        <v>-103176.97255859978</v>
      </c>
      <c r="Z10" s="503">
        <v>-20538.152894999715</v>
      </c>
      <c r="AA10" s="503">
        <v>-29947</v>
      </c>
      <c r="AB10" s="503">
        <v>42989.258167000138</v>
      </c>
      <c r="AC10" s="503">
        <v>-51203.03004517658</v>
      </c>
      <c r="AD10" s="503"/>
      <c r="AE10" s="503"/>
      <c r="AF10" s="503"/>
      <c r="AG10" s="503"/>
      <c r="AH10" s="503"/>
      <c r="AI10" s="503"/>
      <c r="AJ10" s="4"/>
      <c r="AK10" s="50"/>
      <c r="BM10" s="258" t="str">
        <f>CountryCode &amp; ".T3.B9.S1313.MNAC." &amp; RefVintage</f>
        <v>HU.T3.B9.S1313.MNAC.S.2025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376</v>
      </c>
      <c r="B12" s="388" t="s">
        <v>897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290</v>
      </c>
      <c r="E12" s="189">
        <f t="shared" si="1"/>
        <v>39252</v>
      </c>
      <c r="F12" s="189">
        <f t="shared" si="1"/>
        <v>8669</v>
      </c>
      <c r="G12" s="189">
        <f t="shared" si="1"/>
        <v>3447</v>
      </c>
      <c r="H12" s="189">
        <f t="shared" si="1"/>
        <v>7229</v>
      </c>
      <c r="I12" s="189">
        <f t="shared" si="1"/>
        <v>20832</v>
      </c>
      <c r="J12" s="189">
        <f t="shared" si="1"/>
        <v>82370</v>
      </c>
      <c r="K12" s="189">
        <f t="shared" si="1"/>
        <v>-13338</v>
      </c>
      <c r="L12" s="189">
        <f t="shared" si="1"/>
        <v>-29153.999999999996</v>
      </c>
      <c r="M12" s="189">
        <f t="shared" si="1"/>
        <v>45818</v>
      </c>
      <c r="N12" s="189">
        <f t="shared" si="1"/>
        <v>-28798</v>
      </c>
      <c r="O12" s="189">
        <f t="shared" si="1"/>
        <v>-11113</v>
      </c>
      <c r="P12" s="189">
        <f t="shared" si="1"/>
        <v>122801</v>
      </c>
      <c r="Q12" s="189">
        <f t="shared" si="1"/>
        <v>177014</v>
      </c>
      <c r="R12" s="189">
        <f t="shared" si="1"/>
        <v>-63640</v>
      </c>
      <c r="S12" s="189">
        <f t="shared" si="1"/>
        <v>-160146</v>
      </c>
      <c r="T12" s="189">
        <f t="shared" si="1"/>
        <v>12975</v>
      </c>
      <c r="U12" s="189">
        <f t="shared" si="1"/>
        <v>25722</v>
      </c>
      <c r="V12" s="189">
        <f t="shared" si="1"/>
        <v>124621</v>
      </c>
      <c r="W12" s="189">
        <f t="shared" si="1"/>
        <v>2399</v>
      </c>
      <c r="X12" s="189">
        <f t="shared" si="1"/>
        <v>20643</v>
      </c>
      <c r="Y12" s="189">
        <f t="shared" si="1"/>
        <v>294394</v>
      </c>
      <c r="Z12" s="189">
        <f t="shared" si="1"/>
        <v>576016</v>
      </c>
      <c r="AA12" s="189">
        <f t="shared" si="1"/>
        <v>326874</v>
      </c>
      <c r="AB12" s="189">
        <f t="shared" si="1"/>
        <v>38228</v>
      </c>
      <c r="AC12" s="189">
        <f t="shared" si="1"/>
        <v>-103049.00000000001</v>
      </c>
      <c r="AD12" s="189" t="str">
        <f t="shared" si="1"/>
        <v/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".T3.FA.S1313.MNAC." &amp; RefVintage</f>
        <v>HU.T3.FA.S1313.MNAC.S.2025</v>
      </c>
    </row>
    <row r="13" spans="1:65" s="18" customFormat="1" ht="16.5" customHeight="1">
      <c r="A13" s="265" t="s">
        <v>377</v>
      </c>
      <c r="B13" s="388" t="s">
        <v>898</v>
      </c>
      <c r="C13" s="328" t="s">
        <v>61</v>
      </c>
      <c r="D13" s="504">
        <v>2949</v>
      </c>
      <c r="E13" s="504">
        <v>5722</v>
      </c>
      <c r="F13" s="504">
        <v>33170</v>
      </c>
      <c r="G13" s="504">
        <v>4354</v>
      </c>
      <c r="H13" s="504">
        <v>2594</v>
      </c>
      <c r="I13" s="504">
        <v>21829</v>
      </c>
      <c r="J13" s="504">
        <v>49599</v>
      </c>
      <c r="K13" s="504">
        <v>30019</v>
      </c>
      <c r="L13" s="504">
        <v>-7892</v>
      </c>
      <c r="M13" s="504">
        <v>31343</v>
      </c>
      <c r="N13" s="504">
        <v>195</v>
      </c>
      <c r="O13" s="504">
        <v>4120</v>
      </c>
      <c r="P13" s="504">
        <v>139628</v>
      </c>
      <c r="Q13" s="504">
        <v>155487</v>
      </c>
      <c r="R13" s="504">
        <v>-2598</v>
      </c>
      <c r="S13" s="504">
        <v>-165371</v>
      </c>
      <c r="T13" s="504">
        <v>12351</v>
      </c>
      <c r="U13" s="504">
        <v>20465</v>
      </c>
      <c r="V13" s="504">
        <v>77973</v>
      </c>
      <c r="W13" s="504">
        <v>62910</v>
      </c>
      <c r="X13" s="504">
        <v>24446</v>
      </c>
      <c r="Y13" s="504">
        <v>181144</v>
      </c>
      <c r="Z13" s="504">
        <v>413524</v>
      </c>
      <c r="AA13" s="504">
        <v>278197</v>
      </c>
      <c r="AB13" s="504">
        <v>-13243</v>
      </c>
      <c r="AC13" s="504">
        <v>1915</v>
      </c>
      <c r="AD13" s="504"/>
      <c r="AE13" s="504"/>
      <c r="AF13" s="504"/>
      <c r="AG13" s="504"/>
      <c r="AH13" s="504"/>
      <c r="AI13" s="504"/>
      <c r="AJ13" s="91"/>
      <c r="AK13" s="64"/>
      <c r="BM13" s="472" t="str">
        <f>CountryCode &amp; ".T3.F2.S1313.MNAC." &amp; RefVintage</f>
        <v>HU.T3.F2.S1313.MNAC.S.2025</v>
      </c>
    </row>
    <row r="14" spans="1:65" s="18" customFormat="1" ht="16.5" customHeight="1">
      <c r="A14" s="265" t="s">
        <v>378</v>
      </c>
      <c r="B14" s="388" t="s">
        <v>899</v>
      </c>
      <c r="C14" s="328" t="s">
        <v>471</v>
      </c>
      <c r="D14" s="504">
        <v>8674</v>
      </c>
      <c r="E14" s="504">
        <v>21491</v>
      </c>
      <c r="F14" s="504">
        <v>46262</v>
      </c>
      <c r="G14" s="504">
        <v>5424</v>
      </c>
      <c r="H14" s="504">
        <v>9703</v>
      </c>
      <c r="I14" s="504">
        <v>3582.0000000000009</v>
      </c>
      <c r="J14" s="504">
        <v>16451</v>
      </c>
      <c r="K14" s="504">
        <v>-52732</v>
      </c>
      <c r="L14" s="504">
        <v>-20654.999999999996</v>
      </c>
      <c r="M14" s="504">
        <v>14405.000000000002</v>
      </c>
      <c r="N14" s="504">
        <v>-18494</v>
      </c>
      <c r="O14" s="504">
        <v>-9909</v>
      </c>
      <c r="P14" s="504">
        <v>8568.9999999999982</v>
      </c>
      <c r="Q14" s="504">
        <v>41348</v>
      </c>
      <c r="R14" s="504">
        <v>-65438</v>
      </c>
      <c r="S14" s="504">
        <v>-12024</v>
      </c>
      <c r="T14" s="504">
        <v>4262</v>
      </c>
      <c r="U14" s="504">
        <v>-2995</v>
      </c>
      <c r="V14" s="504">
        <v>2746</v>
      </c>
      <c r="W14" s="504">
        <v>-3461</v>
      </c>
      <c r="X14" s="504">
        <v>11997</v>
      </c>
      <c r="Y14" s="504">
        <v>121200</v>
      </c>
      <c r="Z14" s="504">
        <v>120252</v>
      </c>
      <c r="AA14" s="504">
        <v>21302.000000000007</v>
      </c>
      <c r="AB14" s="504">
        <v>5490.0000000000018</v>
      </c>
      <c r="AC14" s="504">
        <v>-90258.000000000015</v>
      </c>
      <c r="AD14" s="504"/>
      <c r="AE14" s="504"/>
      <c r="AF14" s="504"/>
      <c r="AG14" s="504"/>
      <c r="AH14" s="504"/>
      <c r="AI14" s="504"/>
      <c r="AJ14" s="91"/>
      <c r="AK14" s="64"/>
      <c r="BM14" s="472" t="str">
        <f>CountryCode &amp; ".T3.F3.S1313.MNAC." &amp; RefVintage</f>
        <v>HU.T3.F3.S1313.MNAC.S.2025</v>
      </c>
    </row>
    <row r="15" spans="1:65" s="18" customFormat="1" ht="16.5" customHeight="1">
      <c r="A15" s="265" t="s">
        <v>379</v>
      </c>
      <c r="B15" s="388" t="s">
        <v>900</v>
      </c>
      <c r="C15" s="328" t="s">
        <v>36</v>
      </c>
      <c r="D15" s="504">
        <v>2224</v>
      </c>
      <c r="E15" s="504">
        <v>3051</v>
      </c>
      <c r="F15" s="504">
        <v>3895</v>
      </c>
      <c r="G15" s="504">
        <v>1567</v>
      </c>
      <c r="H15" s="504">
        <v>2906</v>
      </c>
      <c r="I15" s="504">
        <v>4362</v>
      </c>
      <c r="J15" s="504">
        <v>6565</v>
      </c>
      <c r="K15" s="504">
        <v>10657</v>
      </c>
      <c r="L15" s="504">
        <v>-376</v>
      </c>
      <c r="M15" s="504">
        <v>-2132</v>
      </c>
      <c r="N15" s="504">
        <v>-1686</v>
      </c>
      <c r="O15" s="504">
        <v>-632</v>
      </c>
      <c r="P15" s="504">
        <v>-1408</v>
      </c>
      <c r="Q15" s="504">
        <v>70</v>
      </c>
      <c r="R15" s="504">
        <v>25</v>
      </c>
      <c r="S15" s="504">
        <v>-428</v>
      </c>
      <c r="T15" s="504">
        <v>-5133</v>
      </c>
      <c r="U15" s="504">
        <v>13556</v>
      </c>
      <c r="V15" s="504">
        <v>124</v>
      </c>
      <c r="W15" s="504">
        <v>-11634</v>
      </c>
      <c r="X15" s="504">
        <v>-3621</v>
      </c>
      <c r="Y15" s="504">
        <v>-1989</v>
      </c>
      <c r="Z15" s="504">
        <v>579</v>
      </c>
      <c r="AA15" s="504">
        <v>-2838</v>
      </c>
      <c r="AB15" s="504">
        <v>7040</v>
      </c>
      <c r="AC15" s="504">
        <v>2442</v>
      </c>
      <c r="AD15" s="504"/>
      <c r="AE15" s="504"/>
      <c r="AF15" s="504"/>
      <c r="AG15" s="504"/>
      <c r="AH15" s="504"/>
      <c r="AI15" s="504"/>
      <c r="AJ15" s="91"/>
      <c r="AK15" s="64"/>
      <c r="BM15" s="472" t="str">
        <f>CountryCode &amp; ".T3.F4.S1313.MNAC." &amp; RefVintage</f>
        <v>HU.T3.F4.S1313.MNAC.S.2025</v>
      </c>
    </row>
    <row r="16" spans="1:65" s="18" customFormat="1" ht="16.5" customHeight="1">
      <c r="A16" s="265" t="s">
        <v>380</v>
      </c>
      <c r="B16" s="388" t="s">
        <v>901</v>
      </c>
      <c r="C16" s="329" t="s">
        <v>55</v>
      </c>
      <c r="D16" s="506">
        <v>7000</v>
      </c>
      <c r="E16" s="506">
        <v>10000</v>
      </c>
      <c r="F16" s="506">
        <v>8000</v>
      </c>
      <c r="G16" s="506">
        <v>8000</v>
      </c>
      <c r="H16" s="506">
        <v>8200</v>
      </c>
      <c r="I16" s="506">
        <v>10600</v>
      </c>
      <c r="J16" s="506">
        <v>14681</v>
      </c>
      <c r="K16" s="506">
        <v>20000</v>
      </c>
      <c r="L16" s="506">
        <v>13643</v>
      </c>
      <c r="M16" s="506">
        <v>11809</v>
      </c>
      <c r="N16" s="506">
        <v>11935</v>
      </c>
      <c r="O16" s="506">
        <v>15300</v>
      </c>
      <c r="P16" s="506">
        <v>13605</v>
      </c>
      <c r="Q16" s="506">
        <v>12900</v>
      </c>
      <c r="R16" s="506">
        <v>9211</v>
      </c>
      <c r="S16" s="506">
        <v>10092.6</v>
      </c>
      <c r="T16" s="506">
        <v>10025.4</v>
      </c>
      <c r="U16" s="506">
        <v>24868.2</v>
      </c>
      <c r="V16" s="506">
        <v>16808</v>
      </c>
      <c r="W16" s="506">
        <v>15414</v>
      </c>
      <c r="X16" s="506">
        <v>29353.972999999998</v>
      </c>
      <c r="Y16" s="506">
        <v>10143.152406000001</v>
      </c>
      <c r="Z16" s="506">
        <v>10142.471319</v>
      </c>
      <c r="AA16" s="506">
        <v>9883</v>
      </c>
      <c r="AB16" s="506">
        <v>11281</v>
      </c>
      <c r="AC16" s="506">
        <v>25288</v>
      </c>
      <c r="AD16" s="506"/>
      <c r="AE16" s="506"/>
      <c r="AF16" s="506"/>
      <c r="AG16" s="506"/>
      <c r="AH16" s="506"/>
      <c r="AI16" s="506"/>
      <c r="AJ16" s="91"/>
      <c r="AK16" s="64"/>
      <c r="BM16" s="472" t="str">
        <f>CountryCode &amp; ".T3.F4ACQ.S1313.MNAC." &amp; RefVintage</f>
        <v>HU.T3.F4ACQ.S1313.MNAC.S.2025</v>
      </c>
    </row>
    <row r="17" spans="1:65" s="18" customFormat="1" ht="16.5" customHeight="1">
      <c r="A17" s="265" t="s">
        <v>381</v>
      </c>
      <c r="B17" s="388" t="s">
        <v>902</v>
      </c>
      <c r="C17" s="329" t="s">
        <v>56</v>
      </c>
      <c r="D17" s="508">
        <v>-4776</v>
      </c>
      <c r="E17" s="508">
        <v>-6949</v>
      </c>
      <c r="F17" s="508">
        <v>-4105</v>
      </c>
      <c r="G17" s="508">
        <v>-6433</v>
      </c>
      <c r="H17" s="508">
        <v>-5294</v>
      </c>
      <c r="I17" s="508">
        <v>-6238</v>
      </c>
      <c r="J17" s="508">
        <v>-8116</v>
      </c>
      <c r="K17" s="508">
        <v>-9343</v>
      </c>
      <c r="L17" s="508">
        <v>-14019</v>
      </c>
      <c r="M17" s="508">
        <v>-13941</v>
      </c>
      <c r="N17" s="508">
        <v>-13621</v>
      </c>
      <c r="O17" s="508">
        <v>-15932</v>
      </c>
      <c r="P17" s="508">
        <v>-15013</v>
      </c>
      <c r="Q17" s="508">
        <v>-12830</v>
      </c>
      <c r="R17" s="508">
        <v>-9186</v>
      </c>
      <c r="S17" s="508">
        <v>-10520.6</v>
      </c>
      <c r="T17" s="508">
        <v>-15158.4</v>
      </c>
      <c r="U17" s="508">
        <v>-11312.2</v>
      </c>
      <c r="V17" s="508">
        <v>-16684</v>
      </c>
      <c r="W17" s="508">
        <v>-27048</v>
      </c>
      <c r="X17" s="508">
        <v>-32974.972999999998</v>
      </c>
      <c r="Y17" s="508">
        <v>-12132.152406000001</v>
      </c>
      <c r="Z17" s="508">
        <v>-9563.4713190000002</v>
      </c>
      <c r="AA17" s="508">
        <v>-12721</v>
      </c>
      <c r="AB17" s="508">
        <v>-4241</v>
      </c>
      <c r="AC17" s="508">
        <v>-22846</v>
      </c>
      <c r="AD17" s="508"/>
      <c r="AE17" s="508"/>
      <c r="AF17" s="508"/>
      <c r="AG17" s="508"/>
      <c r="AH17" s="508"/>
      <c r="AI17" s="508"/>
      <c r="AJ17" s="91"/>
      <c r="AK17" s="64"/>
      <c r="BM17" s="472" t="str">
        <f>CountryCode &amp; ".T3.F4DIS.S1313.MNAC." &amp; RefVintage</f>
        <v>HU.T3.F4DIS.S1313.MNAC.S.2025</v>
      </c>
    </row>
    <row r="18" spans="1:65" s="18" customFormat="1" ht="16.5" customHeight="1">
      <c r="A18" s="265" t="s">
        <v>382</v>
      </c>
      <c r="B18" s="388" t="s">
        <v>903</v>
      </c>
      <c r="C18" s="330" t="s">
        <v>86</v>
      </c>
      <c r="D18" s="504">
        <v>0</v>
      </c>
      <c r="E18" s="504">
        <v>0</v>
      </c>
      <c r="F18" s="504">
        <v>0</v>
      </c>
      <c r="G18" s="504">
        <v>0</v>
      </c>
      <c r="H18" s="504">
        <v>0</v>
      </c>
      <c r="I18" s="504">
        <v>0</v>
      </c>
      <c r="J18" s="504">
        <v>0</v>
      </c>
      <c r="K18" s="504">
        <v>0</v>
      </c>
      <c r="L18" s="504">
        <v>0</v>
      </c>
      <c r="M18" s="504">
        <v>0</v>
      </c>
      <c r="N18" s="504">
        <v>0</v>
      </c>
      <c r="O18" s="504">
        <v>0</v>
      </c>
      <c r="P18" s="504">
        <v>0</v>
      </c>
      <c r="Q18" s="504">
        <v>0</v>
      </c>
      <c r="R18" s="504">
        <v>0</v>
      </c>
      <c r="S18" s="504">
        <v>0</v>
      </c>
      <c r="T18" s="504">
        <v>0</v>
      </c>
      <c r="U18" s="504">
        <v>0</v>
      </c>
      <c r="V18" s="504">
        <v>0</v>
      </c>
      <c r="W18" s="504">
        <v>0</v>
      </c>
      <c r="X18" s="504">
        <v>0</v>
      </c>
      <c r="Y18" s="504">
        <v>0</v>
      </c>
      <c r="Z18" s="504">
        <v>0</v>
      </c>
      <c r="AA18" s="504">
        <v>0</v>
      </c>
      <c r="AB18" s="504">
        <v>0</v>
      </c>
      <c r="AC18" s="504">
        <v>0</v>
      </c>
      <c r="AD18" s="504"/>
      <c r="AE18" s="504"/>
      <c r="AF18" s="504"/>
      <c r="AG18" s="504"/>
      <c r="AH18" s="504"/>
      <c r="AI18" s="504"/>
      <c r="AJ18" s="91"/>
      <c r="AK18" s="64"/>
      <c r="BM18" s="472" t="str">
        <f>CountryCode &amp; ".T3.F41.S1313.MNAC." &amp; RefVintage</f>
        <v>HU.T3.F41.S1313.MNAC.S.2025</v>
      </c>
    </row>
    <row r="19" spans="1:65" s="18" customFormat="1" ht="16.5" customHeight="1">
      <c r="A19" s="265" t="s">
        <v>383</v>
      </c>
      <c r="B19" s="388" t="s">
        <v>904</v>
      </c>
      <c r="C19" s="330" t="s">
        <v>81</v>
      </c>
      <c r="D19" s="504">
        <v>2224</v>
      </c>
      <c r="E19" s="504">
        <v>3051</v>
      </c>
      <c r="F19" s="504">
        <v>3895</v>
      </c>
      <c r="G19" s="504">
        <v>1567</v>
      </c>
      <c r="H19" s="504">
        <v>2906</v>
      </c>
      <c r="I19" s="504">
        <v>4362</v>
      </c>
      <c r="J19" s="504">
        <v>6565</v>
      </c>
      <c r="K19" s="504">
        <v>10657</v>
      </c>
      <c r="L19" s="504">
        <v>-376</v>
      </c>
      <c r="M19" s="504">
        <v>-2132</v>
      </c>
      <c r="N19" s="504">
        <v>-1686</v>
      </c>
      <c r="O19" s="504">
        <v>-632</v>
      </c>
      <c r="P19" s="504">
        <v>-1408</v>
      </c>
      <c r="Q19" s="504">
        <v>70</v>
      </c>
      <c r="R19" s="504">
        <v>25</v>
      </c>
      <c r="S19" s="504">
        <v>-428</v>
      </c>
      <c r="T19" s="504">
        <v>-5133</v>
      </c>
      <c r="U19" s="504">
        <v>13556</v>
      </c>
      <c r="V19" s="504">
        <v>124</v>
      </c>
      <c r="W19" s="504">
        <v>-11634</v>
      </c>
      <c r="X19" s="504">
        <v>-3621</v>
      </c>
      <c r="Y19" s="504">
        <v>-1989</v>
      </c>
      <c r="Z19" s="504">
        <v>579</v>
      </c>
      <c r="AA19" s="504">
        <v>-2838</v>
      </c>
      <c r="AB19" s="504">
        <v>7040</v>
      </c>
      <c r="AC19" s="504">
        <v>2442</v>
      </c>
      <c r="AD19" s="504"/>
      <c r="AE19" s="504"/>
      <c r="AF19" s="504"/>
      <c r="AG19" s="504"/>
      <c r="AH19" s="504"/>
      <c r="AI19" s="504"/>
      <c r="AJ19" s="91"/>
      <c r="AK19" s="64"/>
      <c r="BM19" s="472" t="str">
        <f>CountryCode &amp; ".T3.F42.S1313.MNAC." &amp; RefVintage</f>
        <v>HU.T3.F42.S1313.MNAC.S.2025</v>
      </c>
    </row>
    <row r="20" spans="1:65" s="18" customFormat="1" ht="16.5" customHeight="1">
      <c r="A20" s="265" t="s">
        <v>384</v>
      </c>
      <c r="B20" s="388" t="s">
        <v>905</v>
      </c>
      <c r="C20" s="331" t="s">
        <v>77</v>
      </c>
      <c r="D20" s="510">
        <v>7000</v>
      </c>
      <c r="E20" s="510">
        <v>10000</v>
      </c>
      <c r="F20" s="510">
        <v>8000</v>
      </c>
      <c r="G20" s="510">
        <v>8000</v>
      </c>
      <c r="H20" s="510">
        <v>8200</v>
      </c>
      <c r="I20" s="510">
        <v>10600</v>
      </c>
      <c r="J20" s="510">
        <v>14681</v>
      </c>
      <c r="K20" s="510">
        <v>20000</v>
      </c>
      <c r="L20" s="510">
        <v>13643</v>
      </c>
      <c r="M20" s="510">
        <v>11809</v>
      </c>
      <c r="N20" s="510">
        <v>11935</v>
      </c>
      <c r="O20" s="510">
        <v>15300</v>
      </c>
      <c r="P20" s="510">
        <v>13605</v>
      </c>
      <c r="Q20" s="510">
        <v>12900</v>
      </c>
      <c r="R20" s="510">
        <v>9211</v>
      </c>
      <c r="S20" s="510">
        <v>10092.6</v>
      </c>
      <c r="T20" s="510">
        <v>10025.4</v>
      </c>
      <c r="U20" s="510">
        <v>24868.2</v>
      </c>
      <c r="V20" s="510">
        <v>16808</v>
      </c>
      <c r="W20" s="510">
        <v>15414</v>
      </c>
      <c r="X20" s="510">
        <v>29353.972999999998</v>
      </c>
      <c r="Y20" s="510">
        <v>10143.152406000001</v>
      </c>
      <c r="Z20" s="510">
        <v>10142.471319</v>
      </c>
      <c r="AA20" s="510">
        <v>9883</v>
      </c>
      <c r="AB20" s="510">
        <v>11281</v>
      </c>
      <c r="AC20" s="510">
        <v>25288</v>
      </c>
      <c r="AD20" s="510"/>
      <c r="AE20" s="510"/>
      <c r="AF20" s="510"/>
      <c r="AG20" s="510"/>
      <c r="AH20" s="510"/>
      <c r="AI20" s="510"/>
      <c r="AJ20" s="91"/>
      <c r="AK20" s="64"/>
      <c r="BM20" s="472" t="str">
        <f>CountryCode &amp; ".T3.F42ACQ.S1313.MNAC." &amp; RefVintage</f>
        <v>HU.T3.F42ACQ.S1313.MNAC.S.2025</v>
      </c>
    </row>
    <row r="21" spans="1:65" s="18" customFormat="1" ht="16.5" customHeight="1">
      <c r="A21" s="265" t="s">
        <v>385</v>
      </c>
      <c r="B21" s="388" t="s">
        <v>906</v>
      </c>
      <c r="C21" s="331" t="s">
        <v>78</v>
      </c>
      <c r="D21" s="512">
        <v>-4776</v>
      </c>
      <c r="E21" s="512">
        <v>-6949</v>
      </c>
      <c r="F21" s="512">
        <v>-4105</v>
      </c>
      <c r="G21" s="512">
        <v>-6433</v>
      </c>
      <c r="H21" s="512">
        <v>-5294</v>
      </c>
      <c r="I21" s="512">
        <v>-6238</v>
      </c>
      <c r="J21" s="512">
        <v>-8116</v>
      </c>
      <c r="K21" s="512">
        <v>-9343</v>
      </c>
      <c r="L21" s="512">
        <v>-14019</v>
      </c>
      <c r="M21" s="512">
        <v>-13941</v>
      </c>
      <c r="N21" s="512">
        <v>-13621</v>
      </c>
      <c r="O21" s="512">
        <v>-15932</v>
      </c>
      <c r="P21" s="512">
        <v>-15013</v>
      </c>
      <c r="Q21" s="512">
        <v>-12830</v>
      </c>
      <c r="R21" s="512">
        <v>-9186</v>
      </c>
      <c r="S21" s="512">
        <v>-10520.6</v>
      </c>
      <c r="T21" s="512">
        <v>-15158.4</v>
      </c>
      <c r="U21" s="512">
        <v>-11312.2</v>
      </c>
      <c r="V21" s="512">
        <v>-16684</v>
      </c>
      <c r="W21" s="512">
        <v>-27048</v>
      </c>
      <c r="X21" s="512">
        <v>-32974.972999999998</v>
      </c>
      <c r="Y21" s="512">
        <v>-12132.152406000001</v>
      </c>
      <c r="Z21" s="512">
        <v>-9563.4713190000002</v>
      </c>
      <c r="AA21" s="512">
        <v>-12721</v>
      </c>
      <c r="AB21" s="512">
        <v>-4241</v>
      </c>
      <c r="AC21" s="512">
        <v>-22846</v>
      </c>
      <c r="AD21" s="512"/>
      <c r="AE21" s="512"/>
      <c r="AF21" s="512"/>
      <c r="AG21" s="512"/>
      <c r="AH21" s="512"/>
      <c r="AI21" s="512"/>
      <c r="AJ21" s="91"/>
      <c r="AK21" s="64"/>
      <c r="BM21" s="472" t="str">
        <f>CountryCode &amp; ".T3.F42DIS.S1313.MNAC." &amp; RefVintage</f>
        <v>HU.T3.F42DIS.S1313.MNAC.S.2025</v>
      </c>
    </row>
    <row r="22" spans="1:65" s="18" customFormat="1" ht="16.5" customHeight="1">
      <c r="A22" s="265" t="s">
        <v>386</v>
      </c>
      <c r="B22" s="388" t="s">
        <v>907</v>
      </c>
      <c r="C22" s="328" t="s">
        <v>472</v>
      </c>
      <c r="D22" s="504">
        <v>-16696</v>
      </c>
      <c r="E22" s="504">
        <v>6117</v>
      </c>
      <c r="F22" s="504">
        <v>-75875</v>
      </c>
      <c r="G22" s="504">
        <v>-9145</v>
      </c>
      <c r="H22" s="504">
        <v>-10847</v>
      </c>
      <c r="I22" s="504">
        <v>-11990</v>
      </c>
      <c r="J22" s="504">
        <v>11596</v>
      </c>
      <c r="K22" s="504">
        <v>2969</v>
      </c>
      <c r="L22" s="504">
        <v>-2681</v>
      </c>
      <c r="M22" s="504">
        <v>-477</v>
      </c>
      <c r="N22" s="504">
        <v>-11039</v>
      </c>
      <c r="O22" s="504">
        <v>-12326</v>
      </c>
      <c r="P22" s="504">
        <v>-20989</v>
      </c>
      <c r="Q22" s="504">
        <v>-18835</v>
      </c>
      <c r="R22" s="504">
        <v>3285</v>
      </c>
      <c r="S22" s="504">
        <v>-20</v>
      </c>
      <c r="T22" s="504">
        <v>256</v>
      </c>
      <c r="U22" s="504">
        <v>4805</v>
      </c>
      <c r="V22" s="504">
        <v>9921</v>
      </c>
      <c r="W22" s="504">
        <v>-42022</v>
      </c>
      <c r="X22" s="504">
        <v>-1069</v>
      </c>
      <c r="Y22" s="504">
        <v>-4456</v>
      </c>
      <c r="Z22" s="504">
        <v>11700</v>
      </c>
      <c r="AA22" s="504">
        <v>-3911</v>
      </c>
      <c r="AB22" s="504">
        <v>4830</v>
      </c>
      <c r="AC22" s="504">
        <v>2393</v>
      </c>
      <c r="AD22" s="504"/>
      <c r="AE22" s="504"/>
      <c r="AF22" s="504"/>
      <c r="AG22" s="504"/>
      <c r="AH22" s="504"/>
      <c r="AI22" s="504"/>
      <c r="AJ22" s="91"/>
      <c r="AK22" s="64"/>
      <c r="BM22" s="472" t="str">
        <f>CountryCode &amp; ".T3.F5.S1313.MNAC." &amp; RefVintage</f>
        <v>HU.T3.F5.S1313.MNAC.S.2025</v>
      </c>
    </row>
    <row r="23" spans="1:65" s="18" customFormat="1" ht="16.5" customHeight="1">
      <c r="A23" s="265" t="s">
        <v>387</v>
      </c>
      <c r="B23" s="388" t="s">
        <v>908</v>
      </c>
      <c r="C23" s="330" t="s">
        <v>93</v>
      </c>
      <c r="D23" s="504">
        <v>0</v>
      </c>
      <c r="E23" s="504">
        <v>2090</v>
      </c>
      <c r="F23" s="504">
        <v>432</v>
      </c>
      <c r="G23" s="504">
        <v>1797</v>
      </c>
      <c r="H23" s="504">
        <v>1281</v>
      </c>
      <c r="I23" s="504">
        <v>3766</v>
      </c>
      <c r="J23" s="504">
        <v>6895</v>
      </c>
      <c r="K23" s="504">
        <v>-432</v>
      </c>
      <c r="L23" s="504">
        <v>-1554</v>
      </c>
      <c r="M23" s="504">
        <v>2222</v>
      </c>
      <c r="N23" s="504">
        <v>-1219</v>
      </c>
      <c r="O23" s="504">
        <v>-5765</v>
      </c>
      <c r="P23" s="504">
        <v>2659</v>
      </c>
      <c r="Q23" s="504">
        <v>-2944</v>
      </c>
      <c r="R23" s="504">
        <v>466</v>
      </c>
      <c r="S23" s="504">
        <v>-1543</v>
      </c>
      <c r="T23" s="504">
        <v>-2350</v>
      </c>
      <c r="U23" s="504">
        <v>163.99999999999997</v>
      </c>
      <c r="V23" s="504">
        <v>1608</v>
      </c>
      <c r="W23" s="504">
        <v>-164.00000000000003</v>
      </c>
      <c r="X23" s="504">
        <v>-115.99999999999999</v>
      </c>
      <c r="Y23" s="504">
        <v>466</v>
      </c>
      <c r="Z23" s="504">
        <v>13604</v>
      </c>
      <c r="AA23" s="504">
        <v>-1700</v>
      </c>
      <c r="AB23" s="504">
        <v>5904</v>
      </c>
      <c r="AC23" s="504">
        <v>4069</v>
      </c>
      <c r="AD23" s="504"/>
      <c r="AE23" s="504"/>
      <c r="AF23" s="504"/>
      <c r="AG23" s="504"/>
      <c r="AH23" s="504"/>
      <c r="AI23" s="504"/>
      <c r="AJ23" s="91"/>
      <c r="AK23" s="64"/>
      <c r="BM23" s="472" t="str">
        <f>CountryCode &amp; ".T3.F5PN.S1313.MNAC." &amp; RefVintage</f>
        <v>HU.T3.F5PN.S1313.MNAC.S.2025</v>
      </c>
    </row>
    <row r="24" spans="1:65" s="18" customFormat="1" ht="16.5" customHeight="1">
      <c r="A24" s="265" t="s">
        <v>388</v>
      </c>
      <c r="B24" s="388" t="s">
        <v>909</v>
      </c>
      <c r="C24" s="330" t="s">
        <v>473</v>
      </c>
      <c r="D24" s="504">
        <v>-16696</v>
      </c>
      <c r="E24" s="504">
        <v>4027</v>
      </c>
      <c r="F24" s="504">
        <v>-76307</v>
      </c>
      <c r="G24" s="504">
        <v>-10942</v>
      </c>
      <c r="H24" s="504">
        <v>-12128</v>
      </c>
      <c r="I24" s="504">
        <v>-15756</v>
      </c>
      <c r="J24" s="504">
        <v>4701</v>
      </c>
      <c r="K24" s="504">
        <v>3401</v>
      </c>
      <c r="L24" s="504">
        <v>-1127</v>
      </c>
      <c r="M24" s="504">
        <v>-2699</v>
      </c>
      <c r="N24" s="504">
        <v>-9820</v>
      </c>
      <c r="O24" s="504">
        <v>-6561</v>
      </c>
      <c r="P24" s="504">
        <v>-23648</v>
      </c>
      <c r="Q24" s="504">
        <v>-15891</v>
      </c>
      <c r="R24" s="504">
        <v>2819</v>
      </c>
      <c r="S24" s="504">
        <v>1523</v>
      </c>
      <c r="T24" s="504">
        <v>2606</v>
      </c>
      <c r="U24" s="504">
        <v>4641</v>
      </c>
      <c r="V24" s="504">
        <v>8313</v>
      </c>
      <c r="W24" s="504">
        <v>-41858</v>
      </c>
      <c r="X24" s="504">
        <v>-953</v>
      </c>
      <c r="Y24" s="504">
        <v>-4922</v>
      </c>
      <c r="Z24" s="504">
        <v>-1904</v>
      </c>
      <c r="AA24" s="504">
        <v>-2211</v>
      </c>
      <c r="AB24" s="504">
        <v>-1074</v>
      </c>
      <c r="AC24" s="504">
        <v>-1676</v>
      </c>
      <c r="AD24" s="504"/>
      <c r="AE24" s="504"/>
      <c r="AF24" s="504"/>
      <c r="AG24" s="504"/>
      <c r="AH24" s="504"/>
      <c r="AI24" s="504"/>
      <c r="AJ24" s="91"/>
      <c r="AK24" s="64"/>
      <c r="BM24" s="472" t="str">
        <f>CountryCode &amp; ".T3.F5OP.S1313.MNAC." &amp; RefVintage</f>
        <v>HU.T3.F5OP.S1313.MNAC.S.2025</v>
      </c>
    </row>
    <row r="25" spans="1:65" s="18" customFormat="1" ht="16.5" customHeight="1">
      <c r="A25" s="265" t="s">
        <v>389</v>
      </c>
      <c r="B25" s="388" t="s">
        <v>910</v>
      </c>
      <c r="C25" s="331" t="s">
        <v>82</v>
      </c>
      <c r="D25" s="514">
        <v>3115</v>
      </c>
      <c r="E25" s="514">
        <v>28346</v>
      </c>
      <c r="F25" s="514">
        <v>4600</v>
      </c>
      <c r="G25" s="514">
        <v>4700</v>
      </c>
      <c r="H25" s="514">
        <v>5500</v>
      </c>
      <c r="I25" s="514">
        <v>8800</v>
      </c>
      <c r="J25" s="514">
        <v>12200</v>
      </c>
      <c r="K25" s="514">
        <v>11900</v>
      </c>
      <c r="L25" s="514">
        <v>6600</v>
      </c>
      <c r="M25" s="514">
        <v>6700</v>
      </c>
      <c r="N25" s="514">
        <v>5800</v>
      </c>
      <c r="O25" s="514">
        <v>8600</v>
      </c>
      <c r="P25" s="514">
        <v>5894</v>
      </c>
      <c r="Q25" s="514">
        <v>8390</v>
      </c>
      <c r="R25" s="514">
        <v>7150.5</v>
      </c>
      <c r="S25" s="514">
        <v>8499.2336099999993</v>
      </c>
      <c r="T25" s="514">
        <v>4967.0441099999998</v>
      </c>
      <c r="U25" s="514">
        <v>6258.2738400000007</v>
      </c>
      <c r="V25" s="514">
        <v>9926.8178700000008</v>
      </c>
      <c r="W25" s="514">
        <v>-391</v>
      </c>
      <c r="X25" s="514">
        <v>0</v>
      </c>
      <c r="Y25" s="514">
        <v>0</v>
      </c>
      <c r="Z25" s="514">
        <v>2059.9062659999986</v>
      </c>
      <c r="AA25" s="514">
        <v>3598.9999999999995</v>
      </c>
      <c r="AB25" s="514">
        <v>3238.0000000000005</v>
      </c>
      <c r="AC25" s="514">
        <v>12364.451511359997</v>
      </c>
      <c r="AD25" s="514"/>
      <c r="AE25" s="514"/>
      <c r="AF25" s="514"/>
      <c r="AG25" s="514"/>
      <c r="AH25" s="514"/>
      <c r="AI25" s="514"/>
      <c r="AJ25" s="91"/>
      <c r="AK25" s="64"/>
      <c r="BM25" s="472" t="str">
        <f>CountryCode &amp; ".T3.F5OPACQ.S1313.MNAC." &amp; RefVintage</f>
        <v>HU.T3.F5OPACQ.S1313.MNAC.S.2025</v>
      </c>
    </row>
    <row r="26" spans="1:65" s="18" customFormat="1" ht="16.5" customHeight="1" thickBot="1">
      <c r="A26" s="265" t="s">
        <v>390</v>
      </c>
      <c r="B26" s="388" t="s">
        <v>911</v>
      </c>
      <c r="C26" s="331" t="s">
        <v>83</v>
      </c>
      <c r="D26" s="514">
        <v>-19811</v>
      </c>
      <c r="E26" s="514">
        <v>-24319</v>
      </c>
      <c r="F26" s="514">
        <v>-80907</v>
      </c>
      <c r="G26" s="514">
        <v>-15642</v>
      </c>
      <c r="H26" s="514">
        <v>-17628</v>
      </c>
      <c r="I26" s="514">
        <v>-24556</v>
      </c>
      <c r="J26" s="514">
        <v>-7499</v>
      </c>
      <c r="K26" s="514">
        <v>-8499</v>
      </c>
      <c r="L26" s="514">
        <v>-7727</v>
      </c>
      <c r="M26" s="514">
        <v>-9399</v>
      </c>
      <c r="N26" s="514">
        <v>-15620</v>
      </c>
      <c r="O26" s="514">
        <v>-15161</v>
      </c>
      <c r="P26" s="514">
        <v>-29542</v>
      </c>
      <c r="Q26" s="514">
        <v>-24281</v>
      </c>
      <c r="R26" s="514">
        <v>-4331.5</v>
      </c>
      <c r="S26" s="514">
        <v>-6976.2336099999993</v>
      </c>
      <c r="T26" s="514">
        <v>-2361.0441099999998</v>
      </c>
      <c r="U26" s="514">
        <v>-1617.2738400000007</v>
      </c>
      <c r="V26" s="514">
        <v>-1613.8178700000008</v>
      </c>
      <c r="W26" s="514">
        <v>-41467</v>
      </c>
      <c r="X26" s="514">
        <v>-953</v>
      </c>
      <c r="Y26" s="514">
        <v>-4922</v>
      </c>
      <c r="Z26" s="514">
        <v>-3963.9062659999986</v>
      </c>
      <c r="AA26" s="514">
        <v>-5810</v>
      </c>
      <c r="AB26" s="514">
        <v>-4312</v>
      </c>
      <c r="AC26" s="514">
        <v>-14040.451511359997</v>
      </c>
      <c r="AD26" s="514"/>
      <c r="AE26" s="514"/>
      <c r="AF26" s="514"/>
      <c r="AG26" s="514"/>
      <c r="AH26" s="514"/>
      <c r="AI26" s="514"/>
      <c r="AJ26" s="91"/>
      <c r="AK26" s="64"/>
      <c r="BM26" s="472" t="str">
        <f>CountryCode &amp; ".T3.F5OPDIS.S1313.MNAC." &amp; RefVintage</f>
        <v>HU.T3.F5OPDIS.S1313.MNAC.S.2025</v>
      </c>
    </row>
    <row r="27" spans="1:65" s="18" customFormat="1" ht="16.5" customHeight="1">
      <c r="A27" s="321" t="s">
        <v>494</v>
      </c>
      <c r="B27" s="388" t="s">
        <v>912</v>
      </c>
      <c r="C27" s="328" t="s">
        <v>458</v>
      </c>
      <c r="D27" s="517">
        <v>0</v>
      </c>
      <c r="E27" s="517">
        <v>0</v>
      </c>
      <c r="F27" s="517">
        <v>0</v>
      </c>
      <c r="G27" s="517">
        <v>0</v>
      </c>
      <c r="H27" s="517">
        <v>0</v>
      </c>
      <c r="I27" s="517">
        <v>0</v>
      </c>
      <c r="J27" s="517">
        <v>0</v>
      </c>
      <c r="K27" s="517">
        <v>0</v>
      </c>
      <c r="L27" s="517">
        <v>0</v>
      </c>
      <c r="M27" s="517">
        <v>0</v>
      </c>
      <c r="N27" s="517">
        <v>0</v>
      </c>
      <c r="O27" s="517">
        <v>0</v>
      </c>
      <c r="P27" s="517">
        <v>0</v>
      </c>
      <c r="Q27" s="517">
        <v>0</v>
      </c>
      <c r="R27" s="517">
        <v>0</v>
      </c>
      <c r="S27" s="517">
        <v>0</v>
      </c>
      <c r="T27" s="517">
        <v>0</v>
      </c>
      <c r="U27" s="517">
        <v>0</v>
      </c>
      <c r="V27" s="517">
        <v>0</v>
      </c>
      <c r="W27" s="517">
        <v>0</v>
      </c>
      <c r="X27" s="517">
        <v>0</v>
      </c>
      <c r="Y27" s="517">
        <v>0</v>
      </c>
      <c r="Z27" s="517">
        <v>0</v>
      </c>
      <c r="AA27" s="517">
        <v>8</v>
      </c>
      <c r="AB27" s="517">
        <v>0</v>
      </c>
      <c r="AC27" s="517">
        <v>0</v>
      </c>
      <c r="AD27" s="517"/>
      <c r="AE27" s="517"/>
      <c r="AF27" s="517"/>
      <c r="AG27" s="517"/>
      <c r="AH27" s="517"/>
      <c r="AI27" s="517"/>
      <c r="AJ27" s="91"/>
      <c r="AK27" s="64"/>
      <c r="BM27" s="472" t="str">
        <f>CountryCode &amp; ".T3.F71.S1313.MNAC." &amp; RefVintage</f>
        <v>HU.T3.F71.S1313.MNAC.S.2025</v>
      </c>
    </row>
    <row r="28" spans="1:65" s="18" customFormat="1" ht="16.5" customHeight="1" thickBot="1">
      <c r="A28" s="322" t="s">
        <v>495</v>
      </c>
      <c r="B28" s="388" t="s">
        <v>913</v>
      </c>
      <c r="C28" s="328" t="s">
        <v>460</v>
      </c>
      <c r="D28" s="517">
        <v>3093</v>
      </c>
      <c r="E28" s="517">
        <v>2834</v>
      </c>
      <c r="F28" s="517">
        <v>1180</v>
      </c>
      <c r="G28" s="517">
        <v>1176</v>
      </c>
      <c r="H28" s="517">
        <v>2870</v>
      </c>
      <c r="I28" s="517">
        <v>3024</v>
      </c>
      <c r="J28" s="517">
        <v>-1907</v>
      </c>
      <c r="K28" s="517">
        <v>-4312</v>
      </c>
      <c r="L28" s="517">
        <v>2382</v>
      </c>
      <c r="M28" s="517">
        <v>2426</v>
      </c>
      <c r="N28" s="517">
        <v>1884</v>
      </c>
      <c r="O28" s="517">
        <v>7627</v>
      </c>
      <c r="P28" s="517">
        <v>-2909</v>
      </c>
      <c r="Q28" s="517">
        <v>-1094</v>
      </c>
      <c r="R28" s="517">
        <v>1093</v>
      </c>
      <c r="S28" s="517">
        <v>17771</v>
      </c>
      <c r="T28" s="517">
        <v>1275</v>
      </c>
      <c r="U28" s="517">
        <v>-10204</v>
      </c>
      <c r="V28" s="517">
        <v>34062</v>
      </c>
      <c r="W28" s="517">
        <v>-3357</v>
      </c>
      <c r="X28" s="517">
        <v>-11087</v>
      </c>
      <c r="Y28" s="517">
        <v>-1437</v>
      </c>
      <c r="Z28" s="517">
        <v>29980</v>
      </c>
      <c r="AA28" s="517">
        <v>34005</v>
      </c>
      <c r="AB28" s="517">
        <v>33390</v>
      </c>
      <c r="AC28" s="517">
        <v>-19580</v>
      </c>
      <c r="AD28" s="517"/>
      <c r="AE28" s="517"/>
      <c r="AF28" s="517"/>
      <c r="AG28" s="517"/>
      <c r="AH28" s="517"/>
      <c r="AI28" s="517"/>
      <c r="AJ28" s="91"/>
      <c r="AK28" s="64"/>
      <c r="BM28" s="472" t="str">
        <f>CountryCode &amp; ".T3.F8.S1313.MNAC." &amp; RefVintage</f>
        <v>HU.T3.F8.S1313.MNAC.S.2025</v>
      </c>
    </row>
    <row r="29" spans="1:65" s="18" customFormat="1" ht="16.5" customHeight="1">
      <c r="A29" s="265" t="s">
        <v>391</v>
      </c>
      <c r="B29" s="388" t="s">
        <v>914</v>
      </c>
      <c r="C29" s="328" t="s">
        <v>463</v>
      </c>
      <c r="D29" s="517">
        <v>46</v>
      </c>
      <c r="E29" s="517">
        <v>37</v>
      </c>
      <c r="F29" s="517">
        <v>37</v>
      </c>
      <c r="G29" s="517">
        <v>71</v>
      </c>
      <c r="H29" s="517">
        <v>3</v>
      </c>
      <c r="I29" s="517">
        <v>25</v>
      </c>
      <c r="J29" s="517">
        <v>66</v>
      </c>
      <c r="K29" s="517">
        <v>61</v>
      </c>
      <c r="L29" s="517">
        <v>68</v>
      </c>
      <c r="M29" s="517">
        <v>253</v>
      </c>
      <c r="N29" s="517">
        <v>342</v>
      </c>
      <c r="O29" s="517">
        <v>7</v>
      </c>
      <c r="P29" s="517">
        <v>-90</v>
      </c>
      <c r="Q29" s="517">
        <v>38</v>
      </c>
      <c r="R29" s="517">
        <v>-7</v>
      </c>
      <c r="S29" s="517">
        <v>-74</v>
      </c>
      <c r="T29" s="517">
        <v>-36</v>
      </c>
      <c r="U29" s="517">
        <v>95</v>
      </c>
      <c r="V29" s="517">
        <v>-205</v>
      </c>
      <c r="W29" s="517">
        <v>-37</v>
      </c>
      <c r="X29" s="517">
        <v>-23</v>
      </c>
      <c r="Y29" s="517">
        <v>-68</v>
      </c>
      <c r="Z29" s="517">
        <v>-19</v>
      </c>
      <c r="AA29" s="517">
        <v>111</v>
      </c>
      <c r="AB29" s="517">
        <v>721</v>
      </c>
      <c r="AC29" s="517">
        <v>39</v>
      </c>
      <c r="AD29" s="517"/>
      <c r="AE29" s="517"/>
      <c r="AF29" s="517"/>
      <c r="AG29" s="517"/>
      <c r="AH29" s="517"/>
      <c r="AI29" s="517"/>
      <c r="AJ29" s="91"/>
      <c r="AK29" s="64"/>
      <c r="BM29" s="472" t="str">
        <f>CountryCode &amp; ".T3.OFA.S1313.MNAC." &amp; RefVintage</f>
        <v>HU.T3.OFA.S1313.MNAC.S.2025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392</v>
      </c>
      <c r="B31" s="388" t="s">
        <v>915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-11017.000000000002</v>
      </c>
      <c r="E31" s="336">
        <f t="shared" si="2"/>
        <v>-8576</v>
      </c>
      <c r="F31" s="336">
        <f t="shared" si="2"/>
        <v>-29369</v>
      </c>
      <c r="G31" s="336">
        <f t="shared" si="2"/>
        <v>-13748</v>
      </c>
      <c r="H31" s="336">
        <f t="shared" si="2"/>
        <v>11949.000000000002</v>
      </c>
      <c r="I31" s="336">
        <f t="shared" si="2"/>
        <v>-19409.999999999985</v>
      </c>
      <c r="J31" s="336">
        <f t="shared" si="2"/>
        <v>-21290</v>
      </c>
      <c r="K31" s="336">
        <f t="shared" si="2"/>
        <v>-19969.000000000029</v>
      </c>
      <c r="L31" s="336">
        <f t="shared" si="2"/>
        <v>-2700.0000000000291</v>
      </c>
      <c r="M31" s="336">
        <f t="shared" si="2"/>
        <v>-55922</v>
      </c>
      <c r="N31" s="336">
        <f t="shared" si="2"/>
        <v>-51482.999999999942</v>
      </c>
      <c r="O31" s="336">
        <f t="shared" si="2"/>
        <v>-38203</v>
      </c>
      <c r="P31" s="336">
        <f t="shared" si="2"/>
        <v>60670.000000000029</v>
      </c>
      <c r="Q31" s="336">
        <f t="shared" si="2"/>
        <v>124872.99999999988</v>
      </c>
      <c r="R31" s="336">
        <f t="shared" si="2"/>
        <v>-25910.999999999884</v>
      </c>
      <c r="S31" s="336">
        <f t="shared" si="2"/>
        <v>87100</v>
      </c>
      <c r="T31" s="336">
        <f t="shared" si="2"/>
        <v>82342.999999999913</v>
      </c>
      <c r="U31" s="336">
        <f t="shared" si="2"/>
        <v>-23580.999999999971</v>
      </c>
      <c r="V31" s="336">
        <f t="shared" si="2"/>
        <v>30546.999999999884</v>
      </c>
      <c r="W31" s="336">
        <f t="shared" si="2"/>
        <v>-11418.999999999942</v>
      </c>
      <c r="X31" s="336">
        <f t="shared" si="2"/>
        <v>61344</v>
      </c>
      <c r="Y31" s="336">
        <f t="shared" si="2"/>
        <v>-152936</v>
      </c>
      <c r="Z31" s="336">
        <f t="shared" si="2"/>
        <v>-522875</v>
      </c>
      <c r="AA31" s="336">
        <f t="shared" si="2"/>
        <v>-197924</v>
      </c>
      <c r="AB31" s="336">
        <f t="shared" si="2"/>
        <v>35132.999999999971</v>
      </c>
      <c r="AC31" s="336">
        <f t="shared" si="2"/>
        <v>156285</v>
      </c>
      <c r="AD31" s="336" t="str">
        <f t="shared" si="2"/>
        <v/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".T3.ADJ.S1313.MNAC." &amp; RefVintage</f>
        <v>HU.T3.ADJ.S1313.MNAC.S.2025</v>
      </c>
    </row>
    <row r="32" spans="1:65" s="18" customFormat="1" ht="16.5" customHeight="1" thickBot="1">
      <c r="A32" s="265" t="s">
        <v>393</v>
      </c>
      <c r="B32" s="388" t="s">
        <v>916</v>
      </c>
      <c r="C32" s="328" t="s">
        <v>474</v>
      </c>
      <c r="D32" s="517">
        <v>0</v>
      </c>
      <c r="E32" s="517">
        <v>0</v>
      </c>
      <c r="F32" s="517">
        <v>0</v>
      </c>
      <c r="G32" s="517">
        <v>0</v>
      </c>
      <c r="H32" s="517">
        <v>0</v>
      </c>
      <c r="I32" s="517">
        <v>0</v>
      </c>
      <c r="J32" s="517">
        <v>0</v>
      </c>
      <c r="K32" s="517">
        <v>0</v>
      </c>
      <c r="L32" s="517">
        <v>0</v>
      </c>
      <c r="M32" s="517">
        <v>0</v>
      </c>
      <c r="N32" s="517">
        <v>0</v>
      </c>
      <c r="O32" s="517">
        <v>0</v>
      </c>
      <c r="P32" s="517">
        <v>0</v>
      </c>
      <c r="Q32" s="517">
        <v>0</v>
      </c>
      <c r="R32" s="517">
        <v>0</v>
      </c>
      <c r="S32" s="517">
        <v>0</v>
      </c>
      <c r="T32" s="517">
        <v>0</v>
      </c>
      <c r="U32" s="517">
        <v>0</v>
      </c>
      <c r="V32" s="517">
        <v>0</v>
      </c>
      <c r="W32" s="517">
        <v>0</v>
      </c>
      <c r="X32" s="517">
        <v>0</v>
      </c>
      <c r="Y32" s="517">
        <v>0</v>
      </c>
      <c r="Z32" s="517">
        <v>0</v>
      </c>
      <c r="AA32" s="517">
        <v>9</v>
      </c>
      <c r="AB32" s="517">
        <v>0</v>
      </c>
      <c r="AC32" s="517">
        <v>0</v>
      </c>
      <c r="AD32" s="517"/>
      <c r="AE32" s="517"/>
      <c r="AF32" s="517"/>
      <c r="AG32" s="517"/>
      <c r="AH32" s="517"/>
      <c r="AI32" s="517"/>
      <c r="AJ32" s="91"/>
      <c r="AK32" s="64"/>
      <c r="BM32" s="472" t="str">
        <f>CountryCode &amp; ".T3.LIA.S1313.MNAC." &amp; RefVintage</f>
        <v>HU.T3.LIA.S1313.MNAC.S.2025</v>
      </c>
    </row>
    <row r="33" spans="1:65" s="18" customFormat="1" ht="16.5" customHeight="1" thickBot="1">
      <c r="A33" s="247" t="s">
        <v>502</v>
      </c>
      <c r="B33" s="388" t="s">
        <v>917</v>
      </c>
      <c r="C33" s="328" t="s">
        <v>461</v>
      </c>
      <c r="D33" s="517">
        <v>-12043</v>
      </c>
      <c r="E33" s="517">
        <v>-10311</v>
      </c>
      <c r="F33" s="517">
        <v>-31042</v>
      </c>
      <c r="G33" s="517">
        <v>-16213.000000000002</v>
      </c>
      <c r="H33" s="517">
        <v>11993</v>
      </c>
      <c r="I33" s="517">
        <v>-20711</v>
      </c>
      <c r="J33" s="517">
        <v>-17894</v>
      </c>
      <c r="K33" s="517">
        <v>-17252</v>
      </c>
      <c r="L33" s="517">
        <v>-12044</v>
      </c>
      <c r="M33" s="517">
        <v>-52743</v>
      </c>
      <c r="N33" s="517">
        <v>-54316</v>
      </c>
      <c r="O33" s="517">
        <v>-34907</v>
      </c>
      <c r="P33" s="517">
        <v>62336</v>
      </c>
      <c r="Q33" s="517">
        <v>64346.999999999993</v>
      </c>
      <c r="R33" s="517">
        <v>-38899</v>
      </c>
      <c r="S33" s="517">
        <v>-22803</v>
      </c>
      <c r="T33" s="517">
        <v>-19009</v>
      </c>
      <c r="U33" s="517">
        <v>22496</v>
      </c>
      <c r="V33" s="517">
        <v>21748</v>
      </c>
      <c r="W33" s="517">
        <v>-26368</v>
      </c>
      <c r="X33" s="517">
        <v>52622</v>
      </c>
      <c r="Y33" s="517">
        <v>-152892</v>
      </c>
      <c r="Z33" s="517">
        <v>-515405.99999999994</v>
      </c>
      <c r="AA33" s="517">
        <v>-198317</v>
      </c>
      <c r="AB33" s="517">
        <v>26649</v>
      </c>
      <c r="AC33" s="517">
        <v>146078</v>
      </c>
      <c r="AD33" s="517"/>
      <c r="AE33" s="517"/>
      <c r="AF33" s="517"/>
      <c r="AG33" s="517"/>
      <c r="AH33" s="517"/>
      <c r="AI33" s="517"/>
      <c r="AJ33" s="91"/>
      <c r="AK33" s="64"/>
      <c r="BM33" s="472" t="str">
        <f>CountryCode &amp; ".T3.OAP.S1313.MNAC." &amp; RefVintage</f>
        <v>HU.T3.OAP.S1313.MNAC.S.2025</v>
      </c>
    </row>
    <row r="34" spans="1:65" s="18" customFormat="1" ht="16.5" customHeight="1">
      <c r="A34" s="265" t="s">
        <v>394</v>
      </c>
      <c r="B34" s="388" t="s">
        <v>918</v>
      </c>
      <c r="C34" s="328" t="s">
        <v>475</v>
      </c>
      <c r="D34" s="517">
        <v>0</v>
      </c>
      <c r="E34" s="517">
        <v>0</v>
      </c>
      <c r="F34" s="517">
        <v>0</v>
      </c>
      <c r="G34" s="517">
        <v>0</v>
      </c>
      <c r="H34" s="517">
        <v>0</v>
      </c>
      <c r="I34" s="517">
        <v>0</v>
      </c>
      <c r="J34" s="517">
        <v>0</v>
      </c>
      <c r="K34" s="517">
        <v>0</v>
      </c>
      <c r="L34" s="517">
        <v>0</v>
      </c>
      <c r="M34" s="517">
        <v>0</v>
      </c>
      <c r="N34" s="517">
        <v>0</v>
      </c>
      <c r="O34" s="517">
        <v>0</v>
      </c>
      <c r="P34" s="517">
        <v>0</v>
      </c>
      <c r="Q34" s="517">
        <v>0</v>
      </c>
      <c r="R34" s="517">
        <v>0</v>
      </c>
      <c r="S34" s="517">
        <v>0</v>
      </c>
      <c r="T34" s="517">
        <v>0</v>
      </c>
      <c r="U34" s="517">
        <v>0</v>
      </c>
      <c r="V34" s="517">
        <v>0</v>
      </c>
      <c r="W34" s="517">
        <v>0</v>
      </c>
      <c r="X34" s="517">
        <v>0</v>
      </c>
      <c r="Y34" s="517">
        <v>0</v>
      </c>
      <c r="Z34" s="517">
        <v>0</v>
      </c>
      <c r="AA34" s="517">
        <v>0</v>
      </c>
      <c r="AB34" s="517">
        <v>0</v>
      </c>
      <c r="AC34" s="517">
        <v>0</v>
      </c>
      <c r="AD34" s="517"/>
      <c r="AE34" s="517"/>
      <c r="AF34" s="517"/>
      <c r="AG34" s="517"/>
      <c r="AH34" s="517"/>
      <c r="AI34" s="517"/>
      <c r="AJ34" s="91"/>
      <c r="AK34" s="64"/>
      <c r="BM34" s="472" t="str">
        <f>CountryCode &amp; ".T3.OLIA.S1313.MNAC." &amp; RefVintage</f>
        <v>HU.T3.OLIA.S1313.MNAC.S.2025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395</v>
      </c>
      <c r="B36" s="388" t="s">
        <v>919</v>
      </c>
      <c r="C36" s="328" t="s">
        <v>66</v>
      </c>
      <c r="D36" s="517">
        <v>0</v>
      </c>
      <c r="E36" s="517">
        <v>0</v>
      </c>
      <c r="F36" s="517">
        <v>0</v>
      </c>
      <c r="G36" s="517">
        <v>0</v>
      </c>
      <c r="H36" s="517">
        <v>0</v>
      </c>
      <c r="I36" s="517">
        <v>0</v>
      </c>
      <c r="J36" s="517">
        <v>0</v>
      </c>
      <c r="K36" s="517">
        <v>0</v>
      </c>
      <c r="L36" s="517">
        <v>0</v>
      </c>
      <c r="M36" s="517">
        <v>0</v>
      </c>
      <c r="N36" s="517">
        <v>0</v>
      </c>
      <c r="O36" s="517">
        <v>0</v>
      </c>
      <c r="P36" s="517">
        <v>0</v>
      </c>
      <c r="Q36" s="517">
        <v>0</v>
      </c>
      <c r="R36" s="517">
        <v>0</v>
      </c>
      <c r="S36" s="517">
        <v>0</v>
      </c>
      <c r="T36" s="517">
        <v>0</v>
      </c>
      <c r="U36" s="517">
        <v>0</v>
      </c>
      <c r="V36" s="517">
        <v>0</v>
      </c>
      <c r="W36" s="517">
        <v>0</v>
      </c>
      <c r="X36" s="517">
        <v>0</v>
      </c>
      <c r="Y36" s="517">
        <v>0</v>
      </c>
      <c r="Z36" s="517">
        <v>0</v>
      </c>
      <c r="AA36" s="517">
        <v>0</v>
      </c>
      <c r="AB36" s="517">
        <v>0</v>
      </c>
      <c r="AC36" s="517">
        <v>0</v>
      </c>
      <c r="AD36" s="517"/>
      <c r="AE36" s="517"/>
      <c r="AF36" s="517"/>
      <c r="AG36" s="517"/>
      <c r="AH36" s="517"/>
      <c r="AI36" s="517"/>
      <c r="AJ36" s="91"/>
      <c r="AK36" s="64"/>
      <c r="BM36" s="472" t="str">
        <f>CountryCode &amp; ".T3.ISS_A.S1313.MNAC." &amp; RefVintage</f>
        <v>HU.T3.ISS_A.S1313.MNAC.S.2025</v>
      </c>
    </row>
    <row r="37" spans="1:65" s="18" customFormat="1" ht="16.5" customHeight="1">
      <c r="A37" s="265" t="s">
        <v>396</v>
      </c>
      <c r="B37" s="388" t="s">
        <v>920</v>
      </c>
      <c r="C37" s="328" t="s">
        <v>476</v>
      </c>
      <c r="D37" s="517">
        <v>55</v>
      </c>
      <c r="E37" s="517">
        <v>113</v>
      </c>
      <c r="F37" s="517">
        <v>156</v>
      </c>
      <c r="G37" s="517">
        <v>-784</v>
      </c>
      <c r="H37" s="517">
        <v>51</v>
      </c>
      <c r="I37" s="517">
        <v>-48</v>
      </c>
      <c r="J37" s="517">
        <v>-183</v>
      </c>
      <c r="K37" s="517">
        <v>9</v>
      </c>
      <c r="L37" s="517">
        <v>772</v>
      </c>
      <c r="M37" s="517">
        <v>-72</v>
      </c>
      <c r="N37" s="517">
        <v>-951</v>
      </c>
      <c r="O37" s="517">
        <v>-196</v>
      </c>
      <c r="P37" s="517">
        <v>-1608</v>
      </c>
      <c r="Q37" s="517">
        <v>-2303</v>
      </c>
      <c r="R37" s="517">
        <v>853.00000000000011</v>
      </c>
      <c r="S37" s="517">
        <v>1562</v>
      </c>
      <c r="T37" s="517">
        <v>378.00000000000011</v>
      </c>
      <c r="U37" s="517">
        <v>180.99999999999991</v>
      </c>
      <c r="V37" s="517">
        <v>629</v>
      </c>
      <c r="W37" s="517">
        <v>1799</v>
      </c>
      <c r="X37" s="517">
        <v>-4.0000000000000036</v>
      </c>
      <c r="Y37" s="517">
        <v>-52.000000000000007</v>
      </c>
      <c r="Z37" s="517">
        <v>-68</v>
      </c>
      <c r="AA37" s="517">
        <v>-88</v>
      </c>
      <c r="AB37" s="517">
        <v>184</v>
      </c>
      <c r="AC37" s="517">
        <v>-110</v>
      </c>
      <c r="AD37" s="517"/>
      <c r="AE37" s="517"/>
      <c r="AF37" s="517"/>
      <c r="AG37" s="517"/>
      <c r="AH37" s="517"/>
      <c r="AI37" s="517"/>
      <c r="AJ37" s="91"/>
      <c r="AK37" s="64"/>
      <c r="BM37" s="472" t="str">
        <f>CountryCode &amp; ".T3.D41_A.S1313.MNAC." &amp; RefVintage</f>
        <v>HU.T3.D41_A.S1313.MNAC.S.2025</v>
      </c>
    </row>
    <row r="38" spans="1:65" s="167" customFormat="1" ht="16.5" customHeight="1">
      <c r="A38" s="265" t="s">
        <v>397</v>
      </c>
      <c r="B38" s="388" t="s">
        <v>921</v>
      </c>
      <c r="C38" s="335" t="s">
        <v>477</v>
      </c>
      <c r="D38" s="517">
        <v>0</v>
      </c>
      <c r="E38" s="517">
        <v>0</v>
      </c>
      <c r="F38" s="517">
        <v>0</v>
      </c>
      <c r="G38" s="517">
        <v>0</v>
      </c>
      <c r="H38" s="517">
        <v>0</v>
      </c>
      <c r="I38" s="517">
        <v>0</v>
      </c>
      <c r="J38" s="517">
        <v>0</v>
      </c>
      <c r="K38" s="517">
        <v>0</v>
      </c>
      <c r="L38" s="517">
        <v>0</v>
      </c>
      <c r="M38" s="517">
        <v>0</v>
      </c>
      <c r="N38" s="517">
        <v>0</v>
      </c>
      <c r="O38" s="517">
        <v>0</v>
      </c>
      <c r="P38" s="517">
        <v>0</v>
      </c>
      <c r="Q38" s="517">
        <v>0</v>
      </c>
      <c r="R38" s="517">
        <v>0</v>
      </c>
      <c r="S38" s="517">
        <v>0</v>
      </c>
      <c r="T38" s="517">
        <v>0</v>
      </c>
      <c r="U38" s="517">
        <v>0</v>
      </c>
      <c r="V38" s="517">
        <v>0</v>
      </c>
      <c r="W38" s="517">
        <v>0</v>
      </c>
      <c r="X38" s="517">
        <v>0</v>
      </c>
      <c r="Y38" s="517">
        <v>0</v>
      </c>
      <c r="Z38" s="517">
        <v>0</v>
      </c>
      <c r="AA38" s="517">
        <v>0</v>
      </c>
      <c r="AB38" s="517">
        <v>0</v>
      </c>
      <c r="AC38" s="517">
        <v>0</v>
      </c>
      <c r="AD38" s="517"/>
      <c r="AE38" s="517"/>
      <c r="AF38" s="517"/>
      <c r="AG38" s="517"/>
      <c r="AH38" s="517"/>
      <c r="AI38" s="517"/>
      <c r="AJ38" s="91"/>
      <c r="AK38" s="64"/>
      <c r="BM38" s="473" t="str">
        <f>CountryCode &amp; ".T3.RED_A.S1313.MNAC." &amp; RefVintage</f>
        <v>HU.T3.RED_A.S1313.MNAC.S.2025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398</v>
      </c>
      <c r="B40" s="388" t="s">
        <v>922</v>
      </c>
      <c r="C40" s="328" t="s">
        <v>94</v>
      </c>
      <c r="D40" s="517">
        <v>970.99999999999818</v>
      </c>
      <c r="E40" s="517">
        <v>1622</v>
      </c>
      <c r="F40" s="517">
        <v>1517</v>
      </c>
      <c r="G40" s="517">
        <v>3249</v>
      </c>
      <c r="H40" s="517">
        <v>-94.999999999998181</v>
      </c>
      <c r="I40" s="517">
        <v>1349.0000000000164</v>
      </c>
      <c r="J40" s="517">
        <v>-3213</v>
      </c>
      <c r="K40" s="517">
        <v>-2726.0000000000291</v>
      </c>
      <c r="L40" s="517">
        <v>8571.9999999999709</v>
      </c>
      <c r="M40" s="517">
        <v>-3107</v>
      </c>
      <c r="N40" s="517">
        <v>3784.0000000000582</v>
      </c>
      <c r="O40" s="517">
        <v>-3100</v>
      </c>
      <c r="P40" s="517">
        <v>-57.999999999970896</v>
      </c>
      <c r="Q40" s="517">
        <v>62828.999999999891</v>
      </c>
      <c r="R40" s="517">
        <v>12135.000000000116</v>
      </c>
      <c r="S40" s="517">
        <v>109705</v>
      </c>
      <c r="T40" s="517">
        <v>100973.99999999991</v>
      </c>
      <c r="U40" s="517">
        <v>-46257.999999999971</v>
      </c>
      <c r="V40" s="517">
        <v>8169.9999999998836</v>
      </c>
      <c r="W40" s="517">
        <v>13150.000000000058</v>
      </c>
      <c r="X40" s="517">
        <v>318</v>
      </c>
      <c r="Y40" s="517">
        <v>8</v>
      </c>
      <c r="Z40" s="517">
        <v>-5044.0000000000582</v>
      </c>
      <c r="AA40" s="517">
        <v>472</v>
      </c>
      <c r="AB40" s="517">
        <v>699.9999999999709</v>
      </c>
      <c r="AC40" s="517">
        <v>-782.99999999998545</v>
      </c>
      <c r="AD40" s="517"/>
      <c r="AE40" s="517"/>
      <c r="AF40" s="517"/>
      <c r="AG40" s="517"/>
      <c r="AH40" s="517"/>
      <c r="AI40" s="517"/>
      <c r="AJ40" s="91"/>
      <c r="AK40" s="64"/>
      <c r="BM40" s="472" t="str">
        <f>CountryCode &amp; ".T3.FREV_A.S1313.MNAC." &amp; RefVintage</f>
        <v>HU.T3.FREV_A.S1313.MNAC.S.2025</v>
      </c>
    </row>
    <row r="41" spans="1:65" s="18" customFormat="1" ht="16.5" customHeight="1">
      <c r="A41" s="265" t="s">
        <v>522</v>
      </c>
      <c r="B41" s="388" t="s">
        <v>923</v>
      </c>
      <c r="C41" s="328" t="s">
        <v>478</v>
      </c>
      <c r="D41" s="517">
        <v>0</v>
      </c>
      <c r="E41" s="517">
        <v>0</v>
      </c>
      <c r="F41" s="517">
        <v>0</v>
      </c>
      <c r="G41" s="517">
        <v>0</v>
      </c>
      <c r="H41" s="517">
        <v>0</v>
      </c>
      <c r="I41" s="517">
        <v>0</v>
      </c>
      <c r="J41" s="517">
        <v>0</v>
      </c>
      <c r="K41" s="517">
        <v>0</v>
      </c>
      <c r="L41" s="517">
        <v>0</v>
      </c>
      <c r="M41" s="517">
        <v>0</v>
      </c>
      <c r="N41" s="517">
        <v>0</v>
      </c>
      <c r="O41" s="517">
        <v>0</v>
      </c>
      <c r="P41" s="517">
        <v>0</v>
      </c>
      <c r="Q41" s="517">
        <v>0</v>
      </c>
      <c r="R41" s="517">
        <v>0</v>
      </c>
      <c r="S41" s="517">
        <v>-1363.9999999999998</v>
      </c>
      <c r="T41" s="517">
        <v>0</v>
      </c>
      <c r="U41" s="517">
        <v>0</v>
      </c>
      <c r="V41" s="517">
        <v>0</v>
      </c>
      <c r="W41" s="517">
        <v>0</v>
      </c>
      <c r="X41" s="517">
        <v>8408</v>
      </c>
      <c r="Y41" s="517">
        <v>0</v>
      </c>
      <c r="Z41" s="517">
        <v>-2357</v>
      </c>
      <c r="AA41" s="517">
        <v>0</v>
      </c>
      <c r="AB41" s="517">
        <v>7600</v>
      </c>
      <c r="AC41" s="517">
        <v>11100</v>
      </c>
      <c r="AD41" s="517"/>
      <c r="AE41" s="517"/>
      <c r="AF41" s="517"/>
      <c r="AG41" s="517"/>
      <c r="AH41" s="517"/>
      <c r="AI41" s="517"/>
      <c r="AJ41" s="91"/>
      <c r="AK41" s="64"/>
      <c r="BM41" s="472" t="str">
        <f>CountryCode &amp; ".T3.K61.S1313.MNAC." &amp; RefVintage</f>
        <v>HU.T3.K61.S1313.MNAC.S.2025</v>
      </c>
    </row>
    <row r="42" spans="1:65" s="18" customFormat="1" ht="16.5" customHeight="1">
      <c r="A42" s="265" t="s">
        <v>399</v>
      </c>
      <c r="B42" s="388" t="s">
        <v>924</v>
      </c>
      <c r="C42" s="328" t="s">
        <v>479</v>
      </c>
      <c r="D42" s="517">
        <v>0</v>
      </c>
      <c r="E42" s="517">
        <v>0</v>
      </c>
      <c r="F42" s="517">
        <v>0</v>
      </c>
      <c r="G42" s="517">
        <v>0</v>
      </c>
      <c r="H42" s="517">
        <v>0</v>
      </c>
      <c r="I42" s="517">
        <v>0</v>
      </c>
      <c r="J42" s="517">
        <v>0</v>
      </c>
      <c r="K42" s="517">
        <v>0</v>
      </c>
      <c r="L42" s="517">
        <v>0</v>
      </c>
      <c r="M42" s="517">
        <v>0</v>
      </c>
      <c r="N42" s="517">
        <v>0</v>
      </c>
      <c r="O42" s="517">
        <v>0</v>
      </c>
      <c r="P42" s="517">
        <v>0</v>
      </c>
      <c r="Q42" s="517">
        <v>0</v>
      </c>
      <c r="R42" s="517">
        <v>0</v>
      </c>
      <c r="S42" s="517">
        <v>0</v>
      </c>
      <c r="T42" s="517">
        <v>0</v>
      </c>
      <c r="U42" s="517">
        <v>0</v>
      </c>
      <c r="V42" s="517">
        <v>0</v>
      </c>
      <c r="W42" s="517">
        <v>0</v>
      </c>
      <c r="X42" s="517">
        <v>0</v>
      </c>
      <c r="Y42" s="517">
        <v>0</v>
      </c>
      <c r="Z42" s="517">
        <v>0</v>
      </c>
      <c r="AA42" s="517">
        <v>0</v>
      </c>
      <c r="AB42" s="517">
        <v>0</v>
      </c>
      <c r="AC42" s="517">
        <v>0</v>
      </c>
      <c r="AD42" s="517"/>
      <c r="AE42" s="517"/>
      <c r="AF42" s="517"/>
      <c r="AG42" s="517"/>
      <c r="AH42" s="517"/>
      <c r="AI42" s="517"/>
      <c r="AJ42" s="91"/>
      <c r="AK42" s="64"/>
      <c r="BM42" s="472" t="str">
        <f>CountryCode &amp; ".T3.OCVO_A.S1313.MNAC." &amp; RefVintage</f>
        <v>HU.T3.OCVO_A.S1313.MNAC.S.2025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400</v>
      </c>
      <c r="B44" s="388" t="s">
        <v>925</v>
      </c>
      <c r="C44" s="333" t="s">
        <v>64</v>
      </c>
      <c r="D44" s="517">
        <f>D45</f>
        <v>14732</v>
      </c>
      <c r="E44" s="517">
        <f t="shared" ref="E44:AC44" si="3">E45</f>
        <v>-8581</v>
      </c>
      <c r="F44" s="517">
        <f t="shared" si="3"/>
        <v>44778</v>
      </c>
      <c r="G44" s="517">
        <f t="shared" si="3"/>
        <v>8439.9999999999982</v>
      </c>
      <c r="H44" s="517">
        <f t="shared" si="3"/>
        <v>-12006</v>
      </c>
      <c r="I44" s="517">
        <f t="shared" si="3"/>
        <v>-23588</v>
      </c>
      <c r="J44" s="517">
        <f t="shared" si="3"/>
        <v>-8860</v>
      </c>
      <c r="K44" s="517">
        <f t="shared" si="3"/>
        <v>-21474.999999999985</v>
      </c>
      <c r="L44" s="517">
        <f t="shared" si="3"/>
        <v>22099.999999999996</v>
      </c>
      <c r="M44" s="517">
        <f t="shared" si="3"/>
        <v>12244.000000000007</v>
      </c>
      <c r="N44" s="517">
        <f t="shared" si="3"/>
        <v>35335.38461538461</v>
      </c>
      <c r="O44" s="517">
        <f t="shared" si="3"/>
        <v>11514</v>
      </c>
      <c r="P44" s="517">
        <f t="shared" si="3"/>
        <v>1113</v>
      </c>
      <c r="Q44" s="517">
        <f t="shared" si="3"/>
        <v>-27729</v>
      </c>
      <c r="R44" s="517">
        <f t="shared" si="3"/>
        <v>33585.000000000015</v>
      </c>
      <c r="S44" s="517">
        <f t="shared" si="3"/>
        <v>14469.999999999971</v>
      </c>
      <c r="T44" s="517">
        <f t="shared" si="3"/>
        <v>28657</v>
      </c>
      <c r="U44" s="517">
        <f t="shared" si="3"/>
        <v>-423</v>
      </c>
      <c r="V44" s="517">
        <f t="shared" si="3"/>
        <v>-11970</v>
      </c>
      <c r="W44" s="517">
        <f t="shared" si="3"/>
        <v>33268.823000000382</v>
      </c>
      <c r="X44" s="517">
        <f t="shared" si="3"/>
        <v>-5139.9644999999437</v>
      </c>
      <c r="Y44" s="517">
        <f t="shared" si="3"/>
        <v>-12808.02744140022</v>
      </c>
      <c r="Z44" s="517">
        <f t="shared" si="3"/>
        <v>9299.1528949997155</v>
      </c>
      <c r="AA44" s="517">
        <f t="shared" si="3"/>
        <v>-27340</v>
      </c>
      <c r="AB44" s="517">
        <f t="shared" si="3"/>
        <v>-25774.258167000138</v>
      </c>
      <c r="AC44" s="517">
        <f t="shared" si="3"/>
        <v>4354.0300451765797</v>
      </c>
      <c r="AD44" s="517"/>
      <c r="AE44" s="517"/>
      <c r="AF44" s="517"/>
      <c r="AG44" s="517"/>
      <c r="AH44" s="517"/>
      <c r="AI44" s="517"/>
      <c r="AJ44" s="91"/>
      <c r="AK44" s="64"/>
      <c r="BM44" s="472" t="str">
        <f>CountryCode &amp; ".T3.SD.S1313.MNAC." &amp; RefVintage</f>
        <v>HU.T3.SD.S1313.MNAC.S.2025</v>
      </c>
    </row>
    <row r="45" spans="1:65" s="18" customFormat="1" ht="16.5" customHeight="1">
      <c r="A45" s="265" t="s">
        <v>401</v>
      </c>
      <c r="B45" s="388" t="s">
        <v>926</v>
      </c>
      <c r="C45" s="328" t="s">
        <v>72</v>
      </c>
      <c r="D45" s="517">
        <f>D48-D10-D12-D32-D33-D34-D36-D37-D38-D40-D41-D42</f>
        <v>14732</v>
      </c>
      <c r="E45" s="517">
        <f t="shared" ref="E45:AC45" si="4">E48-E10-E12-E32-E33-E34-E36-E37-E38-E40-E41-E42</f>
        <v>-8581</v>
      </c>
      <c r="F45" s="517">
        <f t="shared" si="4"/>
        <v>44778</v>
      </c>
      <c r="G45" s="517">
        <f t="shared" si="4"/>
        <v>8439.9999999999982</v>
      </c>
      <c r="H45" s="517">
        <f t="shared" si="4"/>
        <v>-12006</v>
      </c>
      <c r="I45" s="517">
        <f t="shared" si="4"/>
        <v>-23588</v>
      </c>
      <c r="J45" s="517">
        <f t="shared" si="4"/>
        <v>-8860</v>
      </c>
      <c r="K45" s="517">
        <f t="shared" si="4"/>
        <v>-21474.999999999985</v>
      </c>
      <c r="L45" s="517">
        <f t="shared" si="4"/>
        <v>22099.999999999996</v>
      </c>
      <c r="M45" s="517">
        <f t="shared" si="4"/>
        <v>12244.000000000007</v>
      </c>
      <c r="N45" s="517">
        <f t="shared" si="4"/>
        <v>35335.38461538461</v>
      </c>
      <c r="O45" s="517">
        <f t="shared" si="4"/>
        <v>11514</v>
      </c>
      <c r="P45" s="517">
        <f t="shared" si="4"/>
        <v>1113</v>
      </c>
      <c r="Q45" s="517">
        <f t="shared" si="4"/>
        <v>-27729</v>
      </c>
      <c r="R45" s="517">
        <f t="shared" si="4"/>
        <v>33585.000000000015</v>
      </c>
      <c r="S45" s="517">
        <f t="shared" si="4"/>
        <v>14469.999999999971</v>
      </c>
      <c r="T45" s="517">
        <f t="shared" si="4"/>
        <v>28657</v>
      </c>
      <c r="U45" s="517">
        <f t="shared" si="4"/>
        <v>-423</v>
      </c>
      <c r="V45" s="517">
        <f t="shared" si="4"/>
        <v>-11970</v>
      </c>
      <c r="W45" s="517">
        <f t="shared" si="4"/>
        <v>33268.823000000382</v>
      </c>
      <c r="X45" s="517">
        <f t="shared" si="4"/>
        <v>-5139.9644999999437</v>
      </c>
      <c r="Y45" s="517">
        <f t="shared" si="4"/>
        <v>-12808.02744140022</v>
      </c>
      <c r="Z45" s="517">
        <f t="shared" si="4"/>
        <v>9299.1528949997155</v>
      </c>
      <c r="AA45" s="517">
        <f t="shared" si="4"/>
        <v>-27340</v>
      </c>
      <c r="AB45" s="517">
        <f t="shared" si="4"/>
        <v>-25774.258167000138</v>
      </c>
      <c r="AC45" s="517">
        <f t="shared" si="4"/>
        <v>4354.0300451765797</v>
      </c>
      <c r="AD45" s="517"/>
      <c r="AE45" s="517"/>
      <c r="AF45" s="517"/>
      <c r="AG45" s="517"/>
      <c r="AH45" s="517"/>
      <c r="AI45" s="517"/>
      <c r="AJ45" s="91"/>
      <c r="AK45" s="64"/>
      <c r="BM45" s="472" t="str">
        <f>CountryCode &amp; ".T3.B9_SD.S1313.MNAC." &amp; RefVintage</f>
        <v>HU.T3.B9_SD.S1313.MNAC.S.2025</v>
      </c>
    </row>
    <row r="46" spans="1:65" s="18" customFormat="1" ht="16.5" customHeight="1">
      <c r="A46" s="265" t="s">
        <v>402</v>
      </c>
      <c r="B46" s="388" t="s">
        <v>927</v>
      </c>
      <c r="C46" s="328" t="s">
        <v>63</v>
      </c>
      <c r="D46" s="517">
        <v>0</v>
      </c>
      <c r="E46" s="517">
        <v>0</v>
      </c>
      <c r="F46" s="517">
        <v>0</v>
      </c>
      <c r="G46" s="517">
        <v>0</v>
      </c>
      <c r="H46" s="517">
        <v>0</v>
      </c>
      <c r="I46" s="517">
        <v>0</v>
      </c>
      <c r="J46" s="517">
        <v>0</v>
      </c>
      <c r="K46" s="517">
        <v>0</v>
      </c>
      <c r="L46" s="517">
        <v>0</v>
      </c>
      <c r="M46" s="517">
        <v>0</v>
      </c>
      <c r="N46" s="517">
        <v>0</v>
      </c>
      <c r="O46" s="517">
        <v>0</v>
      </c>
      <c r="P46" s="517">
        <v>0</v>
      </c>
      <c r="Q46" s="517">
        <v>0</v>
      </c>
      <c r="R46" s="517">
        <v>0</v>
      </c>
      <c r="S46" s="517">
        <v>0</v>
      </c>
      <c r="T46" s="517">
        <v>0</v>
      </c>
      <c r="U46" s="517">
        <v>0</v>
      </c>
      <c r="V46" s="517">
        <v>0</v>
      </c>
      <c r="W46" s="517">
        <v>0</v>
      </c>
      <c r="X46" s="517">
        <v>0</v>
      </c>
      <c r="Y46" s="517">
        <v>0</v>
      </c>
      <c r="Z46" s="517">
        <v>0</v>
      </c>
      <c r="AA46" s="517">
        <v>0</v>
      </c>
      <c r="AB46" s="517">
        <v>0</v>
      </c>
      <c r="AC46" s="517">
        <v>0</v>
      </c>
      <c r="AD46" s="517"/>
      <c r="AE46" s="517"/>
      <c r="AF46" s="517"/>
      <c r="AG46" s="517"/>
      <c r="AH46" s="517"/>
      <c r="AI46" s="517"/>
      <c r="AJ46" s="91"/>
      <c r="AK46" s="64"/>
      <c r="BM46" s="472" t="str">
        <f>CountryCode &amp; ".T3.OSD.S1313.MNAC." &amp; RefVintage</f>
        <v>HU.T3.OSD.S1313.MNAC.S.2025</v>
      </c>
    </row>
    <row r="47" spans="1:65" ht="12.75" customHeight="1" thickBot="1">
      <c r="A47" s="265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</row>
    <row r="48" spans="1:65" s="18" customFormat="1" ht="20.25" customHeight="1" thickTop="1" thickBot="1">
      <c r="A48" s="265" t="s">
        <v>403</v>
      </c>
      <c r="B48" s="388" t="s">
        <v>928</v>
      </c>
      <c r="C48" s="287" t="s">
        <v>109</v>
      </c>
      <c r="D48" s="517">
        <v>-3792.0000000000018</v>
      </c>
      <c r="E48" s="517">
        <v>-4881</v>
      </c>
      <c r="F48" s="517">
        <v>25885.999999999996</v>
      </c>
      <c r="G48" s="517">
        <v>29171.999999999996</v>
      </c>
      <c r="H48" s="517">
        <v>6920.0000000000018</v>
      </c>
      <c r="I48" s="517">
        <v>13679.000000000016</v>
      </c>
      <c r="J48" s="517">
        <v>34690</v>
      </c>
      <c r="K48" s="517">
        <v>94777.999999999985</v>
      </c>
      <c r="L48" s="517">
        <v>19517.999999999971</v>
      </c>
      <c r="M48" s="517">
        <v>61067.000000000007</v>
      </c>
      <c r="N48" s="517">
        <v>75664.000000000044</v>
      </c>
      <c r="O48" s="517">
        <v>153863</v>
      </c>
      <c r="P48" s="517">
        <v>213345.00000000003</v>
      </c>
      <c r="Q48" s="517">
        <v>255811.99999999988</v>
      </c>
      <c r="R48" s="517">
        <v>47379.000000000131</v>
      </c>
      <c r="S48" s="517">
        <v>172442.99999999997</v>
      </c>
      <c r="T48" s="517">
        <v>-46006.000000000087</v>
      </c>
      <c r="U48" s="517">
        <v>-137981.99999999997</v>
      </c>
      <c r="V48" s="517">
        <v>-608198.00000000012</v>
      </c>
      <c r="W48" s="517">
        <v>-417604.99999999994</v>
      </c>
      <c r="X48" s="517">
        <v>19301.000000000004</v>
      </c>
      <c r="Y48" s="517">
        <v>25473</v>
      </c>
      <c r="Z48" s="517">
        <v>41902</v>
      </c>
      <c r="AA48" s="517">
        <v>71663.000000000015</v>
      </c>
      <c r="AB48" s="517">
        <v>90575.999999999971</v>
      </c>
      <c r="AC48" s="517">
        <v>6387</v>
      </c>
      <c r="AD48" s="517"/>
      <c r="AE48" s="517"/>
      <c r="AF48" s="517"/>
      <c r="AG48" s="517"/>
      <c r="AH48" s="517"/>
      <c r="AI48" s="517"/>
      <c r="AJ48" s="6"/>
      <c r="AK48" s="64"/>
      <c r="BM48" s="472" t="str">
        <f>CountryCode &amp; ".T3.CHDEBT.S1313.MNAC." &amp; RefVintage</f>
        <v>HU.T3.CHDEBT.S1313.MNAC.S.2025</v>
      </c>
    </row>
    <row r="49" spans="1:65" s="23" customFormat="1" ht="9" customHeight="1" thickTop="1" thickBot="1">
      <c r="A49" s="265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  <c r="BM49" s="290"/>
    </row>
    <row r="50" spans="1:65" s="23" customFormat="1" ht="9" customHeight="1" thickTop="1" thickBot="1">
      <c r="A50" s="265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  <c r="BM50" s="290"/>
    </row>
    <row r="51" spans="1:65" s="23" customFormat="1" ht="18.75" thickTop="1" thickBot="1">
      <c r="A51" s="265" t="s">
        <v>404</v>
      </c>
      <c r="B51" s="388" t="s">
        <v>929</v>
      </c>
      <c r="C51" s="287" t="s">
        <v>110</v>
      </c>
      <c r="D51" s="518">
        <v>33667</v>
      </c>
      <c r="E51" s="519">
        <v>6371</v>
      </c>
      <c r="F51" s="519">
        <v>-7391</v>
      </c>
      <c r="G51" s="519">
        <v>27875</v>
      </c>
      <c r="H51" s="519">
        <v>9873</v>
      </c>
      <c r="I51" s="519">
        <v>28928.000000000015</v>
      </c>
      <c r="J51" s="519">
        <v>53987</v>
      </c>
      <c r="K51" s="519">
        <v>185010</v>
      </c>
      <c r="L51" s="519">
        <v>224550</v>
      </c>
      <c r="M51" s="519">
        <v>270062</v>
      </c>
      <c r="N51" s="519">
        <v>364170</v>
      </c>
      <c r="O51" s="519">
        <v>527784</v>
      </c>
      <c r="P51" s="519">
        <v>732672</v>
      </c>
      <c r="Q51" s="519">
        <v>917052</v>
      </c>
      <c r="R51" s="519">
        <v>1042666</v>
      </c>
      <c r="S51" s="519">
        <v>1238217</v>
      </c>
      <c r="T51" s="519">
        <v>1175997</v>
      </c>
      <c r="U51" s="519">
        <v>1037773</v>
      </c>
      <c r="V51" s="519">
        <v>438304</v>
      </c>
      <c r="W51" s="519">
        <v>27585</v>
      </c>
      <c r="X51" s="519">
        <v>41408</v>
      </c>
      <c r="Y51" s="519">
        <v>-142386</v>
      </c>
      <c r="Z51" s="519">
        <v>-383470.00000000006</v>
      </c>
      <c r="AA51" s="519">
        <v>-756895</v>
      </c>
      <c r="AB51" s="519">
        <v>-631481</v>
      </c>
      <c r="AC51" s="519">
        <v>-462479.00000000012</v>
      </c>
      <c r="AD51" s="519"/>
      <c r="AE51" s="519"/>
      <c r="AF51" s="519"/>
      <c r="AG51" s="519"/>
      <c r="AH51" s="519"/>
      <c r="AI51" s="519"/>
      <c r="AJ51" s="4"/>
      <c r="AK51" s="50"/>
      <c r="BM51" s="290" t="str">
        <f>CountryCode &amp; ".T3.CTDEBT.S1313.MNAC." &amp; RefVintage</f>
        <v>HU.T3.CTDEBT.S1313.MNAC.S.2025</v>
      </c>
    </row>
    <row r="52" spans="1:65" s="23" customFormat="1" ht="15.75" thickTop="1">
      <c r="A52" s="265" t="s">
        <v>405</v>
      </c>
      <c r="B52" s="388" t="s">
        <v>930</v>
      </c>
      <c r="C52" s="328" t="s">
        <v>111</v>
      </c>
      <c r="D52" s="520">
        <v>59643</v>
      </c>
      <c r="E52" s="520">
        <v>54762</v>
      </c>
      <c r="F52" s="520">
        <v>80648</v>
      </c>
      <c r="G52" s="520">
        <v>109820</v>
      </c>
      <c r="H52" s="520">
        <v>116740</v>
      </c>
      <c r="I52" s="520">
        <v>130419.00000000001</v>
      </c>
      <c r="J52" s="520">
        <v>165109</v>
      </c>
      <c r="K52" s="520">
        <v>259887</v>
      </c>
      <c r="L52" s="520">
        <v>279405</v>
      </c>
      <c r="M52" s="520">
        <v>340472</v>
      </c>
      <c r="N52" s="520">
        <v>416136</v>
      </c>
      <c r="O52" s="520">
        <v>569999</v>
      </c>
      <c r="P52" s="520">
        <v>783344</v>
      </c>
      <c r="Q52" s="520">
        <v>1039156</v>
      </c>
      <c r="R52" s="520">
        <v>1086535</v>
      </c>
      <c r="S52" s="520">
        <v>1258978</v>
      </c>
      <c r="T52" s="520">
        <v>1212972</v>
      </c>
      <c r="U52" s="520">
        <v>1074990</v>
      </c>
      <c r="V52" s="520">
        <v>466792</v>
      </c>
      <c r="W52" s="520">
        <v>49187</v>
      </c>
      <c r="X52" s="520">
        <v>68488</v>
      </c>
      <c r="Y52" s="520">
        <v>93961</v>
      </c>
      <c r="Z52" s="520">
        <v>135863</v>
      </c>
      <c r="AA52" s="520">
        <v>207526</v>
      </c>
      <c r="AB52" s="520">
        <v>298102</v>
      </c>
      <c r="AC52" s="520">
        <v>304489</v>
      </c>
      <c r="AD52" s="520"/>
      <c r="AE52" s="520"/>
      <c r="AF52" s="520"/>
      <c r="AG52" s="520"/>
      <c r="AH52" s="520"/>
      <c r="AI52" s="520"/>
      <c r="AJ52" s="456"/>
      <c r="AK52" s="50"/>
      <c r="BM52" s="290" t="str">
        <f>CountryCode &amp; ".T3.DEBT.S1313.MNAC." &amp; RefVintage</f>
        <v>HU.T3.DEBT.S1313.MNAC.S.2025</v>
      </c>
    </row>
    <row r="53" spans="1:65" s="23" customFormat="1" ht="18.75" customHeight="1">
      <c r="A53" s="265" t="s">
        <v>406</v>
      </c>
      <c r="B53" s="388" t="s">
        <v>931</v>
      </c>
      <c r="C53" s="346" t="s">
        <v>112</v>
      </c>
      <c r="D53" s="517">
        <v>25976</v>
      </c>
      <c r="E53" s="517">
        <v>48391</v>
      </c>
      <c r="F53" s="517">
        <v>88039</v>
      </c>
      <c r="G53" s="517">
        <v>81945</v>
      </c>
      <c r="H53" s="517">
        <v>106867</v>
      </c>
      <c r="I53" s="517">
        <v>101491</v>
      </c>
      <c r="J53" s="517">
        <v>111122</v>
      </c>
      <c r="K53" s="517">
        <v>74877</v>
      </c>
      <c r="L53" s="517">
        <v>54855</v>
      </c>
      <c r="M53" s="517">
        <v>70410</v>
      </c>
      <c r="N53" s="517">
        <v>51966</v>
      </c>
      <c r="O53" s="517">
        <v>42215</v>
      </c>
      <c r="P53" s="517">
        <v>50672</v>
      </c>
      <c r="Q53" s="517">
        <v>122104</v>
      </c>
      <c r="R53" s="517">
        <v>43869</v>
      </c>
      <c r="S53" s="517">
        <v>20761</v>
      </c>
      <c r="T53" s="517">
        <v>36975</v>
      </c>
      <c r="U53" s="517">
        <v>37217</v>
      </c>
      <c r="V53" s="517">
        <v>28488</v>
      </c>
      <c r="W53" s="517">
        <v>21602</v>
      </c>
      <c r="X53" s="517">
        <v>27080.000000000004</v>
      </c>
      <c r="Y53" s="517">
        <v>236347</v>
      </c>
      <c r="Z53" s="517">
        <v>519333.00000000006</v>
      </c>
      <c r="AA53" s="517">
        <v>964421</v>
      </c>
      <c r="AB53" s="517">
        <v>929583</v>
      </c>
      <c r="AC53" s="517">
        <v>766968.00000000012</v>
      </c>
      <c r="AD53" s="517"/>
      <c r="AE53" s="517"/>
      <c r="AF53" s="517"/>
      <c r="AG53" s="517"/>
      <c r="AH53" s="517"/>
      <c r="AI53" s="517"/>
      <c r="AJ53" s="115"/>
      <c r="AK53" s="50"/>
      <c r="BM53" s="290" t="str">
        <f>CountryCode &amp; ".T3.HOLD.S1313.MNAC." &amp; RefVintage</f>
        <v>HU.T3.HOLD.S1313.MNAC.S.2025</v>
      </c>
    </row>
    <row r="54" spans="1:65" s="23" customFormat="1" ht="9.75" customHeight="1" thickBot="1">
      <c r="A54" s="135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  <c r="BM54" s="290"/>
    </row>
    <row r="55" spans="1:65" s="23" customFormat="1" ht="20.25" thickTop="1" thickBot="1">
      <c r="A55" s="135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324"/>
      <c r="G55" s="324"/>
      <c r="H55" s="324"/>
      <c r="I55" s="324"/>
      <c r="J55" s="324"/>
      <c r="K55" s="324"/>
      <c r="L55" s="324"/>
      <c r="M55" s="324"/>
      <c r="N55" s="324"/>
      <c r="O55" s="324"/>
      <c r="P55" s="324"/>
      <c r="Q55" s="324"/>
      <c r="R55" s="324"/>
      <c r="S55" s="324"/>
      <c r="T55" s="324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325"/>
      <c r="AK55" s="50"/>
      <c r="AM55" s="13"/>
      <c r="BM55" s="290"/>
    </row>
    <row r="56" spans="1:65" s="23" customFormat="1" ht="8.25" customHeight="1" thickTop="1">
      <c r="A56" s="135"/>
      <c r="B56" s="126"/>
      <c r="C56" s="151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50"/>
      <c r="AM56" s="13"/>
      <c r="BM56" s="290"/>
    </row>
    <row r="57" spans="1:65" s="23" customFormat="1" ht="15.75">
      <c r="A57" s="135"/>
      <c r="B57" s="126"/>
      <c r="C57" s="152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  <c r="BM57" s="290"/>
    </row>
    <row r="58" spans="1:65" s="23" customFormat="1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50"/>
      <c r="AM58" s="13"/>
      <c r="BM58" s="290"/>
    </row>
    <row r="59" spans="1:65" s="23" customFormat="1" ht="15.75">
      <c r="A59" s="127"/>
      <c r="B59" s="126"/>
      <c r="C59" s="199" t="s">
        <v>108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50"/>
      <c r="AM59" s="13"/>
      <c r="BM59" s="290"/>
    </row>
    <row r="60" spans="1:65" s="23" customFormat="1" ht="16.5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50"/>
      <c r="AM60" s="13"/>
      <c r="BM60" s="290"/>
    </row>
    <row r="61" spans="1:65" ht="9.75" customHeight="1" thickBot="1">
      <c r="A61" s="153"/>
      <c r="B61" s="146"/>
      <c r="C61" s="350"/>
      <c r="D61" s="351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349"/>
      <c r="AK61" s="52"/>
      <c r="AM61" s="13"/>
    </row>
    <row r="62" spans="1:65" ht="16.5" thickTop="1">
      <c r="B62" s="188"/>
      <c r="C62" s="31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8"/>
    </row>
    <row r="64" spans="1:65" s="23" customFormat="1" ht="60.6" customHeight="1">
      <c r="A64" s="30"/>
      <c r="B64" s="20"/>
      <c r="C64" s="298" t="s">
        <v>119</v>
      </c>
      <c r="D64" s="549" t="str">
        <f t="shared" ref="D64:AI64" si="5">IF(OR(COUNTA(D10:D10,D12:D29,D31:D34,D36:D38,D40:D42,D44:D46,D48:D48,D51:D53)=36,NOT(ISNUMBER(D7))),"OK","NOT fully completed, pls.fill with L, M or 0")</f>
        <v>OK</v>
      </c>
      <c r="E64" s="549" t="str">
        <f t="shared" si="5"/>
        <v>OK</v>
      </c>
      <c r="F64" s="549" t="str">
        <f t="shared" si="5"/>
        <v>OK</v>
      </c>
      <c r="G64" s="549" t="str">
        <f t="shared" si="5"/>
        <v>OK</v>
      </c>
      <c r="H64" s="549" t="str">
        <f t="shared" si="5"/>
        <v>OK</v>
      </c>
      <c r="I64" s="549" t="str">
        <f t="shared" si="5"/>
        <v>OK</v>
      </c>
      <c r="J64" s="549" t="str">
        <f t="shared" si="5"/>
        <v>OK</v>
      </c>
      <c r="K64" s="549" t="str">
        <f t="shared" si="5"/>
        <v>OK</v>
      </c>
      <c r="L64" s="549" t="str">
        <f t="shared" si="5"/>
        <v>OK</v>
      </c>
      <c r="M64" s="549" t="str">
        <f t="shared" si="5"/>
        <v>OK</v>
      </c>
      <c r="N64" s="549" t="str">
        <f t="shared" si="5"/>
        <v>OK</v>
      </c>
      <c r="O64" s="549" t="str">
        <f t="shared" si="5"/>
        <v>OK</v>
      </c>
      <c r="P64" s="549" t="str">
        <f t="shared" si="5"/>
        <v>OK</v>
      </c>
      <c r="Q64" s="549" t="str">
        <f t="shared" si="5"/>
        <v>OK</v>
      </c>
      <c r="R64" s="549" t="str">
        <f t="shared" si="5"/>
        <v>OK</v>
      </c>
      <c r="S64" s="549" t="str">
        <f t="shared" si="5"/>
        <v>OK</v>
      </c>
      <c r="T64" s="549" t="str">
        <f t="shared" si="5"/>
        <v>OK</v>
      </c>
      <c r="U64" s="549" t="str">
        <f t="shared" si="5"/>
        <v>OK</v>
      </c>
      <c r="V64" s="549" t="str">
        <f t="shared" si="5"/>
        <v>OK</v>
      </c>
      <c r="W64" s="549" t="str">
        <f t="shared" si="5"/>
        <v>OK</v>
      </c>
      <c r="X64" s="549" t="str">
        <f t="shared" si="5"/>
        <v>OK</v>
      </c>
      <c r="Y64" s="549" t="str">
        <f t="shared" si="5"/>
        <v>OK</v>
      </c>
      <c r="Z64" s="549" t="str">
        <f t="shared" si="5"/>
        <v>OK</v>
      </c>
      <c r="AA64" s="549" t="str">
        <f t="shared" si="5"/>
        <v>OK</v>
      </c>
      <c r="AB64" s="549" t="str">
        <f t="shared" si="5"/>
        <v>OK</v>
      </c>
      <c r="AC64" s="549" t="str">
        <f t="shared" si="5"/>
        <v>OK</v>
      </c>
      <c r="AD64" s="549" t="str">
        <f t="shared" si="5"/>
        <v>OK</v>
      </c>
      <c r="AE64" s="549" t="str">
        <f t="shared" si="5"/>
        <v>OK</v>
      </c>
      <c r="AF64" s="549" t="str">
        <f t="shared" si="5"/>
        <v>OK</v>
      </c>
      <c r="AG64" s="549" t="str">
        <f t="shared" si="5"/>
        <v>OK</v>
      </c>
      <c r="AH64" s="549" t="str">
        <f t="shared" si="5"/>
        <v>OK</v>
      </c>
      <c r="AI64" s="549" t="str">
        <f t="shared" si="5"/>
        <v>OK</v>
      </c>
      <c r="AJ64" s="291"/>
      <c r="AK64" s="171"/>
      <c r="AL64" s="29"/>
      <c r="BM64" s="290"/>
    </row>
    <row r="65" spans="1:65" s="23" customFormat="1">
      <c r="A65" s="30"/>
      <c r="B65" s="20"/>
      <c r="C65" s="172" t="s">
        <v>120</v>
      </c>
      <c r="D65" s="242">
        <v>1995</v>
      </c>
      <c r="E65" s="242">
        <f>D65+1</f>
        <v>1996</v>
      </c>
      <c r="F65" s="242">
        <f t="shared" ref="F65:AI65" si="6">E65+1</f>
        <v>1997</v>
      </c>
      <c r="G65" s="242">
        <f t="shared" si="6"/>
        <v>1998</v>
      </c>
      <c r="H65" s="242">
        <f t="shared" si="6"/>
        <v>1999</v>
      </c>
      <c r="I65" s="242">
        <f t="shared" si="6"/>
        <v>2000</v>
      </c>
      <c r="J65" s="242">
        <f t="shared" si="6"/>
        <v>2001</v>
      </c>
      <c r="K65" s="242">
        <f t="shared" si="6"/>
        <v>2002</v>
      </c>
      <c r="L65" s="242">
        <f t="shared" si="6"/>
        <v>2003</v>
      </c>
      <c r="M65" s="242">
        <f t="shared" si="6"/>
        <v>2004</v>
      </c>
      <c r="N65" s="242">
        <f t="shared" si="6"/>
        <v>2005</v>
      </c>
      <c r="O65" s="242">
        <f t="shared" si="6"/>
        <v>2006</v>
      </c>
      <c r="P65" s="242">
        <f t="shared" si="6"/>
        <v>2007</v>
      </c>
      <c r="Q65" s="242">
        <f t="shared" si="6"/>
        <v>2008</v>
      </c>
      <c r="R65" s="242">
        <f t="shared" si="6"/>
        <v>2009</v>
      </c>
      <c r="S65" s="242">
        <f t="shared" si="6"/>
        <v>2010</v>
      </c>
      <c r="T65" s="242">
        <f t="shared" si="6"/>
        <v>2011</v>
      </c>
      <c r="U65" s="242">
        <f t="shared" si="6"/>
        <v>2012</v>
      </c>
      <c r="V65" s="242">
        <f t="shared" si="6"/>
        <v>2013</v>
      </c>
      <c r="W65" s="242">
        <f t="shared" si="6"/>
        <v>2014</v>
      </c>
      <c r="X65" s="242">
        <f t="shared" si="6"/>
        <v>2015</v>
      </c>
      <c r="Y65" s="242">
        <f t="shared" si="6"/>
        <v>2016</v>
      </c>
      <c r="Z65" s="242">
        <f t="shared" si="6"/>
        <v>2017</v>
      </c>
      <c r="AA65" s="242">
        <f t="shared" si="6"/>
        <v>2018</v>
      </c>
      <c r="AB65" s="242">
        <f t="shared" si="6"/>
        <v>2019</v>
      </c>
      <c r="AC65" s="242">
        <f t="shared" si="6"/>
        <v>2020</v>
      </c>
      <c r="AD65" s="242">
        <f t="shared" si="6"/>
        <v>2021</v>
      </c>
      <c r="AE65" s="242">
        <f t="shared" si="6"/>
        <v>2022</v>
      </c>
      <c r="AF65" s="242">
        <f t="shared" si="6"/>
        <v>2023</v>
      </c>
      <c r="AG65" s="242">
        <f t="shared" si="6"/>
        <v>2024</v>
      </c>
      <c r="AH65" s="242">
        <f t="shared" si="6"/>
        <v>2025</v>
      </c>
      <c r="AI65" s="242">
        <f t="shared" si="6"/>
        <v>2026</v>
      </c>
      <c r="AJ65" s="173"/>
      <c r="AK65" s="174"/>
      <c r="AL65" s="29"/>
      <c r="BM65" s="290"/>
    </row>
    <row r="66" spans="1:65" s="23" customFormat="1" ht="15.75">
      <c r="A66" s="30"/>
      <c r="B66" s="20"/>
      <c r="C66" s="292" t="s">
        <v>158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7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7"/>
        <v>0</v>
      </c>
      <c r="G66" s="293">
        <f t="shared" si="7"/>
        <v>-1.8189894035458565E-12</v>
      </c>
      <c r="H66" s="293">
        <f t="shared" si="7"/>
        <v>0</v>
      </c>
      <c r="I66" s="293">
        <f t="shared" si="7"/>
        <v>0</v>
      </c>
      <c r="J66" s="293">
        <f t="shared" si="7"/>
        <v>0</v>
      </c>
      <c r="K66" s="293">
        <f t="shared" si="7"/>
        <v>0</v>
      </c>
      <c r="L66" s="293">
        <f t="shared" si="7"/>
        <v>0</v>
      </c>
      <c r="M66" s="293">
        <f t="shared" si="7"/>
        <v>0</v>
      </c>
      <c r="N66" s="293">
        <f t="shared" si="7"/>
        <v>0</v>
      </c>
      <c r="O66" s="293">
        <f t="shared" si="7"/>
        <v>0</v>
      </c>
      <c r="P66" s="293">
        <f t="shared" si="7"/>
        <v>0</v>
      </c>
      <c r="Q66" s="293">
        <f t="shared" si="7"/>
        <v>0</v>
      </c>
      <c r="R66" s="293">
        <f t="shared" si="7"/>
        <v>0</v>
      </c>
      <c r="S66" s="293">
        <f t="shared" si="7"/>
        <v>0</v>
      </c>
      <c r="T66" s="293">
        <f t="shared" ref="T66:AI66" si="8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8"/>
        <v>0</v>
      </c>
      <c r="V66" s="293">
        <f t="shared" si="8"/>
        <v>0</v>
      </c>
      <c r="W66" s="293">
        <f t="shared" si="8"/>
        <v>0</v>
      </c>
      <c r="X66" s="293">
        <f t="shared" si="8"/>
        <v>0</v>
      </c>
      <c r="Y66" s="293">
        <f t="shared" si="8"/>
        <v>0</v>
      </c>
      <c r="Z66" s="293">
        <f t="shared" si="8"/>
        <v>0</v>
      </c>
      <c r="AA66" s="293">
        <f t="shared" si="8"/>
        <v>0</v>
      </c>
      <c r="AB66" s="293">
        <f t="shared" si="8"/>
        <v>0</v>
      </c>
      <c r="AC66" s="293">
        <f t="shared" si="8"/>
        <v>1.4551915228366852E-11</v>
      </c>
      <c r="AD66" s="293">
        <f t="shared" si="8"/>
        <v>0</v>
      </c>
      <c r="AE66" s="293">
        <f t="shared" si="8"/>
        <v>0</v>
      </c>
      <c r="AF66" s="293">
        <f t="shared" si="8"/>
        <v>0</v>
      </c>
      <c r="AG66" s="293">
        <f t="shared" si="8"/>
        <v>0</v>
      </c>
      <c r="AH66" s="293">
        <f t="shared" si="8"/>
        <v>0</v>
      </c>
      <c r="AI66" s="293">
        <f t="shared" si="8"/>
        <v>0</v>
      </c>
      <c r="AJ66" s="337"/>
      <c r="AK66" s="174"/>
      <c r="AL66" s="29"/>
      <c r="BM66" s="290"/>
    </row>
    <row r="67" spans="1:65" s="23" customFormat="1" ht="15.75">
      <c r="A67" s="30"/>
      <c r="B67" s="20"/>
      <c r="C67" s="292" t="s">
        <v>521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9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9"/>
        <v>0</v>
      </c>
      <c r="G67" s="293">
        <f t="shared" si="9"/>
        <v>0</v>
      </c>
      <c r="H67" s="293">
        <f t="shared" si="9"/>
        <v>0</v>
      </c>
      <c r="I67" s="293">
        <f t="shared" si="9"/>
        <v>0</v>
      </c>
      <c r="J67" s="293">
        <f t="shared" si="9"/>
        <v>0</v>
      </c>
      <c r="K67" s="293">
        <f t="shared" si="9"/>
        <v>0</v>
      </c>
      <c r="L67" s="293">
        <f t="shared" si="9"/>
        <v>0</v>
      </c>
      <c r="M67" s="293">
        <f t="shared" si="9"/>
        <v>-1.8189894035458565E-12</v>
      </c>
      <c r="N67" s="293">
        <f t="shared" si="9"/>
        <v>0</v>
      </c>
      <c r="O67" s="293">
        <f t="shared" si="9"/>
        <v>0</v>
      </c>
      <c r="P67" s="293">
        <f t="shared" si="9"/>
        <v>0</v>
      </c>
      <c r="Q67" s="293">
        <f t="shared" si="9"/>
        <v>0</v>
      </c>
      <c r="R67" s="293">
        <f t="shared" si="9"/>
        <v>0</v>
      </c>
      <c r="S67" s="293">
        <f t="shared" si="9"/>
        <v>0</v>
      </c>
      <c r="T67" s="293">
        <f t="shared" ref="T67:AI67" si="10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10"/>
        <v>0</v>
      </c>
      <c r="V67" s="293">
        <f t="shared" si="10"/>
        <v>0</v>
      </c>
      <c r="W67" s="293">
        <f t="shared" si="10"/>
        <v>0</v>
      </c>
      <c r="X67" s="293">
        <f t="shared" si="10"/>
        <v>0</v>
      </c>
      <c r="Y67" s="293">
        <f t="shared" si="10"/>
        <v>0</v>
      </c>
      <c r="Z67" s="293">
        <f t="shared" si="10"/>
        <v>0</v>
      </c>
      <c r="AA67" s="293">
        <f t="shared" si="10"/>
        <v>-7.2759576141834259E-12</v>
      </c>
      <c r="AB67" s="293">
        <f t="shared" si="10"/>
        <v>0</v>
      </c>
      <c r="AC67" s="293">
        <f t="shared" si="10"/>
        <v>0</v>
      </c>
      <c r="AD67" s="293">
        <f t="shared" si="10"/>
        <v>0</v>
      </c>
      <c r="AE67" s="293">
        <f t="shared" si="10"/>
        <v>0</v>
      </c>
      <c r="AF67" s="293">
        <f t="shared" si="10"/>
        <v>0</v>
      </c>
      <c r="AG67" s="293">
        <f t="shared" si="10"/>
        <v>0</v>
      </c>
      <c r="AH67" s="293">
        <f t="shared" si="10"/>
        <v>0</v>
      </c>
      <c r="AI67" s="293">
        <f t="shared" si="10"/>
        <v>0</v>
      </c>
      <c r="AJ67" s="337"/>
      <c r="AK67" s="174"/>
      <c r="AL67" s="29"/>
      <c r="BM67" s="290"/>
    </row>
    <row r="68" spans="1:65" s="23" customFormat="1" ht="15.75">
      <c r="A68" s="30"/>
      <c r="B68" s="20"/>
      <c r="C68" s="339" t="s">
        <v>159</v>
      </c>
      <c r="D68" s="293">
        <f>IF(AND(D15="0",D18="0",D19="0"),0,IF(AND(D15="L",D18="L",D19="L"),"NC",IF(D15="M",0,D15)-IF(D18="M",0,D18)-IF(D19="M",0,D19)))</f>
        <v>0</v>
      </c>
      <c r="E68" s="293">
        <f t="shared" ref="E68:S68" si="11">IF(AND(E15="0",E18="0",E19="0"),0,IF(AND(E15="L",E18="L",E19="L"),"NC",IF(E15="M",0,E15)-IF(E18="M",0,E18)-IF(E19="M",0,E19)))</f>
        <v>0</v>
      </c>
      <c r="F68" s="293">
        <f t="shared" si="11"/>
        <v>0</v>
      </c>
      <c r="G68" s="293">
        <f t="shared" si="11"/>
        <v>0</v>
      </c>
      <c r="H68" s="293">
        <f t="shared" si="11"/>
        <v>0</v>
      </c>
      <c r="I68" s="293">
        <f t="shared" si="11"/>
        <v>0</v>
      </c>
      <c r="J68" s="293">
        <f t="shared" si="11"/>
        <v>0</v>
      </c>
      <c r="K68" s="293">
        <f t="shared" si="11"/>
        <v>0</v>
      </c>
      <c r="L68" s="293">
        <f t="shared" si="11"/>
        <v>0</v>
      </c>
      <c r="M68" s="293">
        <f t="shared" si="11"/>
        <v>0</v>
      </c>
      <c r="N68" s="293">
        <f t="shared" si="11"/>
        <v>0</v>
      </c>
      <c r="O68" s="293">
        <f t="shared" si="11"/>
        <v>0</v>
      </c>
      <c r="P68" s="293">
        <f t="shared" si="11"/>
        <v>0</v>
      </c>
      <c r="Q68" s="293">
        <f t="shared" si="11"/>
        <v>0</v>
      </c>
      <c r="R68" s="293">
        <f t="shared" si="11"/>
        <v>0</v>
      </c>
      <c r="S68" s="293">
        <f t="shared" si="11"/>
        <v>0</v>
      </c>
      <c r="T68" s="293">
        <f t="shared" ref="T68:AI68" si="12">IF(AND(T15="0",T18="0",T19="0"),0,IF(AND(T15="L",T18="L",T19="L"),"NC",IF(T15="M",0,T15)-IF(T18="M",0,T18)-IF(T19="M",0,T19)))</f>
        <v>0</v>
      </c>
      <c r="U68" s="293">
        <f t="shared" si="12"/>
        <v>0</v>
      </c>
      <c r="V68" s="293">
        <f t="shared" si="12"/>
        <v>0</v>
      </c>
      <c r="W68" s="293">
        <f t="shared" si="12"/>
        <v>0</v>
      </c>
      <c r="X68" s="293">
        <f t="shared" si="12"/>
        <v>0</v>
      </c>
      <c r="Y68" s="293">
        <f t="shared" si="12"/>
        <v>0</v>
      </c>
      <c r="Z68" s="293">
        <f t="shared" si="12"/>
        <v>0</v>
      </c>
      <c r="AA68" s="293">
        <f t="shared" si="12"/>
        <v>0</v>
      </c>
      <c r="AB68" s="293">
        <f t="shared" si="12"/>
        <v>0</v>
      </c>
      <c r="AC68" s="293">
        <f t="shared" si="12"/>
        <v>0</v>
      </c>
      <c r="AD68" s="293">
        <f t="shared" si="12"/>
        <v>0</v>
      </c>
      <c r="AE68" s="293">
        <f t="shared" si="12"/>
        <v>0</v>
      </c>
      <c r="AF68" s="293">
        <f t="shared" si="12"/>
        <v>0</v>
      </c>
      <c r="AG68" s="293">
        <f t="shared" si="12"/>
        <v>0</v>
      </c>
      <c r="AH68" s="293">
        <f t="shared" si="12"/>
        <v>0</v>
      </c>
      <c r="AI68" s="293">
        <f t="shared" si="12"/>
        <v>0</v>
      </c>
      <c r="AJ68" s="337"/>
      <c r="AK68" s="174"/>
      <c r="AL68" s="29"/>
      <c r="BM68" s="290"/>
    </row>
    <row r="69" spans="1:65" s="23" customFormat="1" ht="15.75">
      <c r="A69" s="30"/>
      <c r="B69" s="20"/>
      <c r="C69" s="478" t="s">
        <v>160</v>
      </c>
      <c r="D69" s="293">
        <f>IF(AND(D16="",D17=""),0,IF(AND(D16="L",D17="L"),"NC",IF(D15="M",0,D15)-IF(D16="M",0,D16)-IF(D17="M",0,D17)))</f>
        <v>0</v>
      </c>
      <c r="E69" s="293">
        <f t="shared" ref="E69:S69" si="13">IF(AND(E16="",E17=""),0,IF(AND(E16="L",E17="L"),"NC",IF(E15="M",0,E15)-IF(E16="M",0,E16)-IF(E17="M",0,E17)))</f>
        <v>0</v>
      </c>
      <c r="F69" s="293">
        <f t="shared" si="13"/>
        <v>0</v>
      </c>
      <c r="G69" s="293">
        <f t="shared" si="13"/>
        <v>0</v>
      </c>
      <c r="H69" s="293">
        <f t="shared" si="13"/>
        <v>0</v>
      </c>
      <c r="I69" s="293">
        <f t="shared" si="13"/>
        <v>0</v>
      </c>
      <c r="J69" s="293">
        <f t="shared" si="13"/>
        <v>0</v>
      </c>
      <c r="K69" s="293">
        <f t="shared" si="13"/>
        <v>0</v>
      </c>
      <c r="L69" s="293">
        <f t="shared" si="13"/>
        <v>0</v>
      </c>
      <c r="M69" s="293">
        <f t="shared" si="13"/>
        <v>0</v>
      </c>
      <c r="N69" s="293">
        <f t="shared" si="13"/>
        <v>0</v>
      </c>
      <c r="O69" s="293">
        <f t="shared" si="13"/>
        <v>0</v>
      </c>
      <c r="P69" s="293">
        <f t="shared" si="13"/>
        <v>0</v>
      </c>
      <c r="Q69" s="293">
        <f t="shared" si="13"/>
        <v>0</v>
      </c>
      <c r="R69" s="293">
        <f t="shared" si="13"/>
        <v>0</v>
      </c>
      <c r="S69" s="293">
        <f t="shared" si="13"/>
        <v>0</v>
      </c>
      <c r="T69" s="293">
        <f t="shared" ref="T69:AI69" si="14">IF(AND(T16="",T17=""),0,IF(AND(T16="L",T17="L"),"NC",IF(T15="M",0,T15)-IF(T16="M",0,T16)-IF(T17="M",0,T17)))</f>
        <v>0</v>
      </c>
      <c r="U69" s="293">
        <f t="shared" si="14"/>
        <v>0</v>
      </c>
      <c r="V69" s="293">
        <f t="shared" si="14"/>
        <v>0</v>
      </c>
      <c r="W69" s="293">
        <f t="shared" si="14"/>
        <v>0</v>
      </c>
      <c r="X69" s="293">
        <f t="shared" si="14"/>
        <v>0</v>
      </c>
      <c r="Y69" s="293">
        <f t="shared" si="14"/>
        <v>0</v>
      </c>
      <c r="Z69" s="293">
        <f t="shared" si="14"/>
        <v>0</v>
      </c>
      <c r="AA69" s="293">
        <f t="shared" si="14"/>
        <v>0</v>
      </c>
      <c r="AB69" s="293">
        <f t="shared" si="14"/>
        <v>0</v>
      </c>
      <c r="AC69" s="293">
        <f t="shared" si="14"/>
        <v>0</v>
      </c>
      <c r="AD69" s="293">
        <f t="shared" si="14"/>
        <v>0</v>
      </c>
      <c r="AE69" s="293">
        <f t="shared" si="14"/>
        <v>0</v>
      </c>
      <c r="AF69" s="293">
        <f t="shared" si="14"/>
        <v>0</v>
      </c>
      <c r="AG69" s="293">
        <f t="shared" si="14"/>
        <v>0</v>
      </c>
      <c r="AH69" s="293">
        <f t="shared" si="14"/>
        <v>0</v>
      </c>
      <c r="AI69" s="293">
        <f t="shared" si="14"/>
        <v>0</v>
      </c>
      <c r="AJ69" s="337"/>
      <c r="AK69" s="174"/>
      <c r="AL69" s="29"/>
      <c r="BM69" s="290"/>
    </row>
    <row r="70" spans="1:65" s="23" customFormat="1" ht="15.75">
      <c r="A70" s="30"/>
      <c r="B70" s="20"/>
      <c r="C70" s="478" t="s">
        <v>161</v>
      </c>
      <c r="D70" s="293">
        <f>IF(AND(D20="",D21=""),0,IF(AND(D20="L",D21="L"),"NC",IF(D19="M",0,D19)-IF(D20="M",0,D20)-IF(D21="M",0,D21)))</f>
        <v>0</v>
      </c>
      <c r="E70" s="293">
        <f t="shared" ref="E70:S70" si="15">IF(AND(E20="",E21=""),0,IF(AND(E20="L",E21="L"),"NC",IF(E19="M",0,E19)-IF(E20="M",0,E20)-IF(E21="M",0,E21)))</f>
        <v>0</v>
      </c>
      <c r="F70" s="293">
        <f t="shared" si="15"/>
        <v>0</v>
      </c>
      <c r="G70" s="293">
        <f t="shared" si="15"/>
        <v>0</v>
      </c>
      <c r="H70" s="293">
        <f t="shared" si="15"/>
        <v>0</v>
      </c>
      <c r="I70" s="293">
        <f t="shared" si="15"/>
        <v>0</v>
      </c>
      <c r="J70" s="293">
        <f t="shared" si="15"/>
        <v>0</v>
      </c>
      <c r="K70" s="293">
        <f t="shared" si="15"/>
        <v>0</v>
      </c>
      <c r="L70" s="293">
        <f t="shared" si="15"/>
        <v>0</v>
      </c>
      <c r="M70" s="293">
        <f t="shared" si="15"/>
        <v>0</v>
      </c>
      <c r="N70" s="293">
        <f t="shared" si="15"/>
        <v>0</v>
      </c>
      <c r="O70" s="293">
        <f t="shared" si="15"/>
        <v>0</v>
      </c>
      <c r="P70" s="293">
        <f t="shared" si="15"/>
        <v>0</v>
      </c>
      <c r="Q70" s="293">
        <f t="shared" si="15"/>
        <v>0</v>
      </c>
      <c r="R70" s="293">
        <f t="shared" si="15"/>
        <v>0</v>
      </c>
      <c r="S70" s="293">
        <f t="shared" si="15"/>
        <v>0</v>
      </c>
      <c r="T70" s="293">
        <f t="shared" ref="T70:AI70" si="16">IF(AND(T20="",T21=""),0,IF(AND(T20="L",T21="L"),"NC",IF(T19="M",0,T19)-IF(T20="M",0,T20)-IF(T21="M",0,T21)))</f>
        <v>0</v>
      </c>
      <c r="U70" s="293">
        <f t="shared" si="16"/>
        <v>0</v>
      </c>
      <c r="V70" s="293">
        <f t="shared" si="16"/>
        <v>0</v>
      </c>
      <c r="W70" s="293">
        <f t="shared" si="16"/>
        <v>0</v>
      </c>
      <c r="X70" s="293">
        <f t="shared" si="16"/>
        <v>0</v>
      </c>
      <c r="Y70" s="293">
        <f t="shared" si="16"/>
        <v>0</v>
      </c>
      <c r="Z70" s="293">
        <f t="shared" si="16"/>
        <v>0</v>
      </c>
      <c r="AA70" s="293">
        <f t="shared" si="16"/>
        <v>0</v>
      </c>
      <c r="AB70" s="293">
        <f t="shared" si="16"/>
        <v>0</v>
      </c>
      <c r="AC70" s="293">
        <f t="shared" si="16"/>
        <v>0</v>
      </c>
      <c r="AD70" s="293">
        <f t="shared" si="16"/>
        <v>0</v>
      </c>
      <c r="AE70" s="293">
        <f t="shared" si="16"/>
        <v>0</v>
      </c>
      <c r="AF70" s="293">
        <f t="shared" si="16"/>
        <v>0</v>
      </c>
      <c r="AG70" s="293">
        <f t="shared" si="16"/>
        <v>0</v>
      </c>
      <c r="AH70" s="293">
        <f t="shared" si="16"/>
        <v>0</v>
      </c>
      <c r="AI70" s="293">
        <f t="shared" si="16"/>
        <v>0</v>
      </c>
      <c r="AJ70" s="337"/>
      <c r="AK70" s="174"/>
      <c r="AL70" s="29"/>
      <c r="BM70" s="290"/>
    </row>
    <row r="71" spans="1:65" s="23" customFormat="1" ht="15.75">
      <c r="A71" s="30"/>
      <c r="B71" s="20"/>
      <c r="C71" s="478" t="s">
        <v>162</v>
      </c>
      <c r="D71" s="293">
        <f>IF(AND(D22="0",D23="0",D24="0"),0,IF(AND(D22="L",D23="L",D24="L"),"NC",IF(D22="M",0,D22)-IF(D23="M",0,D23)-IF(D24="M",0,D24)))</f>
        <v>0</v>
      </c>
      <c r="E71" s="293">
        <f t="shared" ref="E71:S71" si="17">IF(AND(E22="0",E23="0",E24="0"),0,IF(AND(E22="L",E23="L",E24="L"),"NC",IF(E22="M",0,E22)-IF(E23="M",0,E23)-IF(E24="M",0,E24)))</f>
        <v>0</v>
      </c>
      <c r="F71" s="293">
        <f t="shared" si="17"/>
        <v>0</v>
      </c>
      <c r="G71" s="293">
        <f t="shared" si="17"/>
        <v>0</v>
      </c>
      <c r="H71" s="293">
        <f t="shared" si="17"/>
        <v>0</v>
      </c>
      <c r="I71" s="293">
        <f t="shared" si="17"/>
        <v>0</v>
      </c>
      <c r="J71" s="293">
        <f t="shared" si="17"/>
        <v>0</v>
      </c>
      <c r="K71" s="293">
        <f t="shared" si="17"/>
        <v>0</v>
      </c>
      <c r="L71" s="293">
        <f t="shared" si="17"/>
        <v>0</v>
      </c>
      <c r="M71" s="293">
        <f t="shared" si="17"/>
        <v>0</v>
      </c>
      <c r="N71" s="293">
        <f t="shared" si="17"/>
        <v>0</v>
      </c>
      <c r="O71" s="293">
        <f t="shared" si="17"/>
        <v>0</v>
      </c>
      <c r="P71" s="293">
        <f t="shared" si="17"/>
        <v>0</v>
      </c>
      <c r="Q71" s="293">
        <f t="shared" si="17"/>
        <v>0</v>
      </c>
      <c r="R71" s="293">
        <f t="shared" si="17"/>
        <v>0</v>
      </c>
      <c r="S71" s="293">
        <f t="shared" si="17"/>
        <v>0</v>
      </c>
      <c r="T71" s="293">
        <f t="shared" ref="T71:AI71" si="18">IF(AND(T22="0",T23="0",T24="0"),0,IF(AND(T22="L",T23="L",T24="L"),"NC",IF(T22="M",0,T22)-IF(T23="M",0,T23)-IF(T24="M",0,T24)))</f>
        <v>0</v>
      </c>
      <c r="U71" s="293">
        <f t="shared" si="18"/>
        <v>0</v>
      </c>
      <c r="V71" s="293">
        <f t="shared" si="18"/>
        <v>0</v>
      </c>
      <c r="W71" s="293">
        <f t="shared" si="18"/>
        <v>0</v>
      </c>
      <c r="X71" s="293">
        <f t="shared" si="18"/>
        <v>0</v>
      </c>
      <c r="Y71" s="293">
        <f t="shared" si="18"/>
        <v>0</v>
      </c>
      <c r="Z71" s="293">
        <f t="shared" si="18"/>
        <v>0</v>
      </c>
      <c r="AA71" s="293">
        <f t="shared" si="18"/>
        <v>0</v>
      </c>
      <c r="AB71" s="293">
        <f t="shared" si="18"/>
        <v>0</v>
      </c>
      <c r="AC71" s="293">
        <f t="shared" si="18"/>
        <v>0</v>
      </c>
      <c r="AD71" s="293">
        <f t="shared" si="18"/>
        <v>0</v>
      </c>
      <c r="AE71" s="293">
        <f t="shared" si="18"/>
        <v>0</v>
      </c>
      <c r="AF71" s="293">
        <f t="shared" si="18"/>
        <v>0</v>
      </c>
      <c r="AG71" s="293">
        <f t="shared" si="18"/>
        <v>0</v>
      </c>
      <c r="AH71" s="293">
        <f t="shared" si="18"/>
        <v>0</v>
      </c>
      <c r="AI71" s="293">
        <f t="shared" si="18"/>
        <v>0</v>
      </c>
      <c r="AJ71" s="337"/>
      <c r="AK71" s="174"/>
      <c r="AL71" s="29"/>
      <c r="BM71" s="290"/>
    </row>
    <row r="72" spans="1:65" s="23" customFormat="1" ht="15.75">
      <c r="A72" s="30"/>
      <c r="B72" s="20"/>
      <c r="C72" s="478" t="s">
        <v>163</v>
      </c>
      <c r="D72" s="293">
        <f>IF(AND(D25="",D26=""),0,IF(AND(D25="L",D26="L"),"NC",IF(D24="M",0,D24)-IF(D25="M",0,D25)-IF(D26="M",0,D26)))</f>
        <v>0</v>
      </c>
      <c r="E72" s="293">
        <f t="shared" ref="E72:S72" si="19">IF(AND(E25="",E26=""),0,IF(AND(E25="L",E26="L"),"NC",IF(E24="M",0,E24)-IF(E25="M",0,E25)-IF(E26="M",0,E26)))</f>
        <v>0</v>
      </c>
      <c r="F72" s="293">
        <f t="shared" si="19"/>
        <v>0</v>
      </c>
      <c r="G72" s="293">
        <f t="shared" si="19"/>
        <v>0</v>
      </c>
      <c r="H72" s="293">
        <f t="shared" si="19"/>
        <v>0</v>
      </c>
      <c r="I72" s="293">
        <f t="shared" si="19"/>
        <v>0</v>
      </c>
      <c r="J72" s="293">
        <f t="shared" si="19"/>
        <v>0</v>
      </c>
      <c r="K72" s="293">
        <f t="shared" si="19"/>
        <v>0</v>
      </c>
      <c r="L72" s="293">
        <f t="shared" si="19"/>
        <v>0</v>
      </c>
      <c r="M72" s="293">
        <f t="shared" si="19"/>
        <v>0</v>
      </c>
      <c r="N72" s="293">
        <f t="shared" si="19"/>
        <v>0</v>
      </c>
      <c r="O72" s="293">
        <f t="shared" si="19"/>
        <v>0</v>
      </c>
      <c r="P72" s="293">
        <f t="shared" si="19"/>
        <v>0</v>
      </c>
      <c r="Q72" s="293">
        <f t="shared" si="19"/>
        <v>0</v>
      </c>
      <c r="R72" s="293">
        <f t="shared" si="19"/>
        <v>0</v>
      </c>
      <c r="S72" s="293">
        <f t="shared" si="19"/>
        <v>0</v>
      </c>
      <c r="T72" s="293">
        <f t="shared" ref="T72:AI72" si="20">IF(AND(T25="",T26=""),0,IF(AND(T25="L",T26="L"),"NC",IF(T24="M",0,T24)-IF(T25="M",0,T25)-IF(T26="M",0,T26)))</f>
        <v>0</v>
      </c>
      <c r="U72" s="293">
        <f t="shared" si="20"/>
        <v>0</v>
      </c>
      <c r="V72" s="293">
        <f t="shared" si="20"/>
        <v>0</v>
      </c>
      <c r="W72" s="293">
        <f t="shared" si="20"/>
        <v>0</v>
      </c>
      <c r="X72" s="293">
        <f t="shared" si="20"/>
        <v>0</v>
      </c>
      <c r="Y72" s="293">
        <f t="shared" si="20"/>
        <v>0</v>
      </c>
      <c r="Z72" s="293">
        <f t="shared" si="20"/>
        <v>0</v>
      </c>
      <c r="AA72" s="293">
        <f t="shared" si="20"/>
        <v>0</v>
      </c>
      <c r="AB72" s="293">
        <f t="shared" si="20"/>
        <v>0</v>
      </c>
      <c r="AC72" s="293">
        <f t="shared" si="20"/>
        <v>0</v>
      </c>
      <c r="AD72" s="293">
        <f t="shared" si="20"/>
        <v>0</v>
      </c>
      <c r="AE72" s="293">
        <f t="shared" si="20"/>
        <v>0</v>
      </c>
      <c r="AF72" s="293">
        <f t="shared" si="20"/>
        <v>0</v>
      </c>
      <c r="AG72" s="293">
        <f t="shared" si="20"/>
        <v>0</v>
      </c>
      <c r="AH72" s="293">
        <f t="shared" si="20"/>
        <v>0</v>
      </c>
      <c r="AI72" s="293">
        <f t="shared" si="20"/>
        <v>0</v>
      </c>
      <c r="AJ72" s="337"/>
      <c r="AK72" s="174"/>
      <c r="AL72" s="29"/>
      <c r="BM72" s="290"/>
    </row>
    <row r="73" spans="1:65" s="23" customFormat="1" ht="23.25">
      <c r="A73" s="30"/>
      <c r="B73" s="20"/>
      <c r="C73" s="292" t="s">
        <v>1013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21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21"/>
        <v>0</v>
      </c>
      <c r="G73" s="293">
        <f t="shared" si="21"/>
        <v>1.8189894035458565E-12</v>
      </c>
      <c r="H73" s="293">
        <f t="shared" si="21"/>
        <v>0</v>
      </c>
      <c r="I73" s="293">
        <f t="shared" si="21"/>
        <v>-1.8189894035458565E-12</v>
      </c>
      <c r="J73" s="293">
        <f t="shared" si="21"/>
        <v>0</v>
      </c>
      <c r="K73" s="293">
        <f t="shared" si="21"/>
        <v>0</v>
      </c>
      <c r="L73" s="293">
        <f t="shared" si="21"/>
        <v>0</v>
      </c>
      <c r="M73" s="293">
        <f t="shared" si="21"/>
        <v>0</v>
      </c>
      <c r="N73" s="293">
        <f t="shared" si="21"/>
        <v>0</v>
      </c>
      <c r="O73" s="293">
        <f t="shared" si="21"/>
        <v>0</v>
      </c>
      <c r="P73" s="293">
        <f t="shared" si="21"/>
        <v>0</v>
      </c>
      <c r="Q73" s="293">
        <f t="shared" si="21"/>
        <v>0</v>
      </c>
      <c r="R73" s="293">
        <f t="shared" si="21"/>
        <v>0</v>
      </c>
      <c r="S73" s="293">
        <f t="shared" si="21"/>
        <v>-2.2737367544323206E-13</v>
      </c>
      <c r="T73" s="293">
        <f t="shared" ref="T73:AI73" si="22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22"/>
        <v>0</v>
      </c>
      <c r="V73" s="293">
        <f t="shared" si="22"/>
        <v>0</v>
      </c>
      <c r="W73" s="293">
        <f t="shared" si="22"/>
        <v>0</v>
      </c>
      <c r="X73" s="293">
        <f t="shared" si="22"/>
        <v>0</v>
      </c>
      <c r="Y73" s="293">
        <f t="shared" si="22"/>
        <v>7.1054273576010019E-15</v>
      </c>
      <c r="Z73" s="293">
        <f t="shared" si="22"/>
        <v>0</v>
      </c>
      <c r="AA73" s="293">
        <f t="shared" si="22"/>
        <v>0</v>
      </c>
      <c r="AB73" s="293">
        <f t="shared" si="22"/>
        <v>0</v>
      </c>
      <c r="AC73" s="293">
        <f t="shared" si="22"/>
        <v>-1.4551915228366852E-11</v>
      </c>
      <c r="AD73" s="293">
        <f t="shared" si="22"/>
        <v>0</v>
      </c>
      <c r="AE73" s="293">
        <f t="shared" si="22"/>
        <v>0</v>
      </c>
      <c r="AF73" s="293">
        <f t="shared" si="22"/>
        <v>0</v>
      </c>
      <c r="AG73" s="293">
        <f t="shared" si="22"/>
        <v>0</v>
      </c>
      <c r="AH73" s="293">
        <f t="shared" si="22"/>
        <v>0</v>
      </c>
      <c r="AI73" s="293">
        <f t="shared" si="22"/>
        <v>0</v>
      </c>
      <c r="AJ73" s="337"/>
      <c r="AK73" s="174"/>
      <c r="AL73" s="29"/>
      <c r="BM73" s="290"/>
    </row>
    <row r="74" spans="1:65" s="23" customFormat="1" ht="15.75">
      <c r="A74" s="30"/>
      <c r="B74" s="20"/>
      <c r="C74" s="292" t="s">
        <v>164</v>
      </c>
      <c r="D74" s="293">
        <f>IF(AND(D44="0",D45="0",D46="0"),0,IF(AND(D44="L",D45="L",D46="L"),"NC",IF(D44="M",0,D44)-IF(D45="M",0,D45)-IF(D46="M",0,D46)))</f>
        <v>0</v>
      </c>
      <c r="E74" s="293">
        <f t="shared" ref="E74:S74" si="23">IF(AND(E44="0",E45="0",E46="0"),0,IF(AND(E44="L",E45="L",E46="L"),"NC",IF(E44="M",0,E44)-IF(E45="M",0,E45)-IF(E46="M",0,E46)))</f>
        <v>0</v>
      </c>
      <c r="F74" s="293">
        <f t="shared" si="23"/>
        <v>0</v>
      </c>
      <c r="G74" s="293">
        <f t="shared" si="23"/>
        <v>0</v>
      </c>
      <c r="H74" s="293">
        <f t="shared" si="23"/>
        <v>0</v>
      </c>
      <c r="I74" s="293">
        <f t="shared" si="23"/>
        <v>0</v>
      </c>
      <c r="J74" s="293">
        <f t="shared" si="23"/>
        <v>0</v>
      </c>
      <c r="K74" s="293">
        <f t="shared" si="23"/>
        <v>0</v>
      </c>
      <c r="L74" s="293">
        <f t="shared" si="23"/>
        <v>0</v>
      </c>
      <c r="M74" s="293">
        <f t="shared" si="23"/>
        <v>0</v>
      </c>
      <c r="N74" s="293">
        <f t="shared" si="23"/>
        <v>0</v>
      </c>
      <c r="O74" s="293">
        <f t="shared" si="23"/>
        <v>0</v>
      </c>
      <c r="P74" s="293">
        <f t="shared" si="23"/>
        <v>0</v>
      </c>
      <c r="Q74" s="293">
        <f t="shared" si="23"/>
        <v>0</v>
      </c>
      <c r="R74" s="293">
        <f t="shared" si="23"/>
        <v>0</v>
      </c>
      <c r="S74" s="293">
        <f t="shared" si="23"/>
        <v>0</v>
      </c>
      <c r="T74" s="293">
        <f t="shared" ref="T74:AI74" si="24">IF(AND(T44="0",T45="0",T46="0"),0,IF(AND(T44="L",T45="L",T46="L"),"NC",IF(T44="M",0,T44)-IF(T45="M",0,T45)-IF(T46="M",0,T46)))</f>
        <v>0</v>
      </c>
      <c r="U74" s="293">
        <f t="shared" si="24"/>
        <v>0</v>
      </c>
      <c r="V74" s="293">
        <f t="shared" si="24"/>
        <v>0</v>
      </c>
      <c r="W74" s="293">
        <f t="shared" si="24"/>
        <v>0</v>
      </c>
      <c r="X74" s="293">
        <f t="shared" si="24"/>
        <v>0</v>
      </c>
      <c r="Y74" s="293">
        <f t="shared" si="24"/>
        <v>0</v>
      </c>
      <c r="Z74" s="293">
        <f t="shared" si="24"/>
        <v>0</v>
      </c>
      <c r="AA74" s="293">
        <f t="shared" si="24"/>
        <v>0</v>
      </c>
      <c r="AB74" s="293">
        <f t="shared" si="24"/>
        <v>0</v>
      </c>
      <c r="AC74" s="293">
        <f t="shared" si="24"/>
        <v>0</v>
      </c>
      <c r="AD74" s="293">
        <f t="shared" si="24"/>
        <v>0</v>
      </c>
      <c r="AE74" s="293">
        <f t="shared" si="24"/>
        <v>0</v>
      </c>
      <c r="AF74" s="293">
        <f t="shared" si="24"/>
        <v>0</v>
      </c>
      <c r="AG74" s="293">
        <f t="shared" si="24"/>
        <v>0</v>
      </c>
      <c r="AH74" s="293">
        <f t="shared" si="24"/>
        <v>0</v>
      </c>
      <c r="AI74" s="293">
        <f t="shared" si="24"/>
        <v>0</v>
      </c>
      <c r="AJ74" s="173"/>
      <c r="AK74" s="174"/>
      <c r="BM74" s="290"/>
    </row>
    <row r="75" spans="1:65" s="23" customFormat="1" ht="15.75">
      <c r="A75" s="30"/>
      <c r="B75" s="20"/>
      <c r="C75" s="292" t="s">
        <v>142</v>
      </c>
      <c r="D75" s="293">
        <f>IF(AND(D51="0",D52="0",D53="0"),0,IF(AND(D51="L",D52="L",D53="L"),"NC",IF(D51="M",0,D51)-IF(D52="M",0,D52)+IF(D53="M",0,D53)))</f>
        <v>0</v>
      </c>
      <c r="E75" s="293">
        <f t="shared" ref="E75:S75" si="25">IF(AND(E51="0",E52="0",E53="0"),0,IF(AND(E51="L",E52="L",E53="L"),"NC",IF(E51="M",0,E51)-IF(E52="M",0,E52)+IF(E53="M",0,E53)))</f>
        <v>0</v>
      </c>
      <c r="F75" s="293">
        <f t="shared" si="25"/>
        <v>0</v>
      </c>
      <c r="G75" s="293">
        <f t="shared" si="25"/>
        <v>0</v>
      </c>
      <c r="H75" s="293">
        <f t="shared" si="25"/>
        <v>0</v>
      </c>
      <c r="I75" s="293">
        <f t="shared" si="25"/>
        <v>0</v>
      </c>
      <c r="J75" s="293">
        <f t="shared" si="25"/>
        <v>0</v>
      </c>
      <c r="K75" s="293">
        <f t="shared" si="25"/>
        <v>0</v>
      </c>
      <c r="L75" s="293">
        <f t="shared" si="25"/>
        <v>0</v>
      </c>
      <c r="M75" s="293">
        <f t="shared" si="25"/>
        <v>0</v>
      </c>
      <c r="N75" s="293">
        <f t="shared" si="25"/>
        <v>0</v>
      </c>
      <c r="O75" s="293">
        <f t="shared" si="25"/>
        <v>0</v>
      </c>
      <c r="P75" s="293">
        <f t="shared" si="25"/>
        <v>0</v>
      </c>
      <c r="Q75" s="293">
        <f t="shared" si="25"/>
        <v>0</v>
      </c>
      <c r="R75" s="293">
        <f t="shared" si="25"/>
        <v>0</v>
      </c>
      <c r="S75" s="293">
        <f t="shared" si="25"/>
        <v>0</v>
      </c>
      <c r="T75" s="293">
        <f t="shared" ref="T75:AI75" si="26">IF(AND(T51="0",T52="0",T53="0"),0,IF(AND(T51="L",T52="L",T53="L"),"NC",IF(T51="M",0,T51)-IF(T52="M",0,T52)+IF(T53="M",0,T53)))</f>
        <v>0</v>
      </c>
      <c r="U75" s="293">
        <f t="shared" si="26"/>
        <v>0</v>
      </c>
      <c r="V75" s="293">
        <f t="shared" si="26"/>
        <v>0</v>
      </c>
      <c r="W75" s="293">
        <f t="shared" si="26"/>
        <v>0</v>
      </c>
      <c r="X75" s="293">
        <f t="shared" si="26"/>
        <v>3.637978807091713E-12</v>
      </c>
      <c r="Y75" s="293">
        <f t="shared" si="26"/>
        <v>0</v>
      </c>
      <c r="Z75" s="293">
        <f t="shared" si="26"/>
        <v>0</v>
      </c>
      <c r="AA75" s="293">
        <f t="shared" si="26"/>
        <v>0</v>
      </c>
      <c r="AB75" s="293">
        <f t="shared" si="26"/>
        <v>0</v>
      </c>
      <c r="AC75" s="293">
        <f t="shared" si="26"/>
        <v>0</v>
      </c>
      <c r="AD75" s="293">
        <f t="shared" si="26"/>
        <v>0</v>
      </c>
      <c r="AE75" s="293">
        <f t="shared" si="26"/>
        <v>0</v>
      </c>
      <c r="AF75" s="293">
        <f t="shared" si="26"/>
        <v>0</v>
      </c>
      <c r="AG75" s="293">
        <f t="shared" si="26"/>
        <v>0</v>
      </c>
      <c r="AH75" s="293">
        <f t="shared" si="26"/>
        <v>0</v>
      </c>
      <c r="AI75" s="293">
        <f t="shared" si="26"/>
        <v>0</v>
      </c>
      <c r="AJ75" s="173"/>
      <c r="AK75" s="174"/>
      <c r="BM75" s="290"/>
    </row>
    <row r="76" spans="1:65" s="23" customFormat="1" ht="15.75">
      <c r="A76" s="30"/>
      <c r="B76" s="20"/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  <c r="BM76" s="290"/>
    </row>
    <row r="77" spans="1:65" s="23" customFormat="1" ht="15.75">
      <c r="A77" s="30"/>
      <c r="B77" s="20"/>
      <c r="C77" s="295" t="s">
        <v>165</v>
      </c>
      <c r="D77" s="179">
        <f>IF(AND('Table 1'!E13="0",D10="0"),0,IF(AND('Table 1'!E13="L",D10="L"),"NC",IF('Table 1'!E13="M",0,'Table 1'!E13)+IF(D10="M",0,D10)))</f>
        <v>0</v>
      </c>
      <c r="E77" s="179">
        <f>IF(AND('Table 1'!F13="0",E10="0"),0,IF(AND('Table 1'!F13="L",E10="L"),"NC",IF('Table 1'!F13="M",0,'Table 1'!F13)+IF(E10="M",0,E10)))</f>
        <v>0</v>
      </c>
      <c r="F77" s="179">
        <f>IF(AND('Table 1'!G13="0",F10="0"),0,IF(AND('Table 1'!G13="L",F10="L"),"NC",IF('Table 1'!G13="M",0,'Table 1'!G13)+IF(F10="M",0,F10)))</f>
        <v>0</v>
      </c>
      <c r="G77" s="179">
        <f>IF(AND('Table 1'!H13="0",G10="0"),0,IF(AND('Table 1'!H13="L",G10="L"),"NC",IF('Table 1'!H13="M",0,'Table 1'!H13)+IF(G10="M",0,G10)))</f>
        <v>0</v>
      </c>
      <c r="H77" s="179">
        <f>IF(AND('Table 1'!I13="0",H10="0"),0,IF(AND('Table 1'!I13="L",H10="L"),"NC",IF('Table 1'!I13="M",0,'Table 1'!I13)+IF(H10="M",0,H10)))</f>
        <v>0</v>
      </c>
      <c r="I77" s="179">
        <f>IF(AND('Table 1'!J13="0",I10="0"),0,IF(AND('Table 1'!J13="L",I10="L"),"NC",IF('Table 1'!J13="M",0,'Table 1'!J13)+IF(I10="M",0,I10)))</f>
        <v>0</v>
      </c>
      <c r="J77" s="179">
        <f>IF(AND('Table 1'!K13="0",J10="0"),0,IF(AND('Table 1'!K13="L",J10="L"),"NC",IF('Table 1'!K13="M",0,'Table 1'!K13)+IF(J10="M",0,J10)))</f>
        <v>0</v>
      </c>
      <c r="K77" s="179">
        <f>IF(AND('Table 1'!L13="0",K10="0"),0,IF(AND('Table 1'!L13="L",K10="L"),"NC",IF('Table 1'!L13="M",0,'Table 1'!L13)+IF(K10="M",0,K10)))</f>
        <v>0</v>
      </c>
      <c r="L77" s="179">
        <f>IF(AND('Table 1'!M13="0",L10="0"),0,IF(AND('Table 1'!M13="L",L10="L"),"NC",IF('Table 1'!M13="M",0,'Table 1'!M13)+IF(L10="M",0,L10)))</f>
        <v>0</v>
      </c>
      <c r="M77" s="179">
        <f>IF(AND('Table 1'!N13="0",M10="0"),0,IF(AND('Table 1'!N13="L",M10="L"),"NC",IF('Table 1'!N13="M",0,'Table 1'!N13)+IF(M10="M",0,M10)))</f>
        <v>0</v>
      </c>
      <c r="N77" s="179">
        <f>IF(AND('Table 1'!O13="0",N10="0"),0,IF(AND('Table 1'!O13="L",N10="L"),"NC",IF('Table 1'!O13="M",0,'Table 1'!O13)+IF(N10="M",0,N10)))</f>
        <v>0</v>
      </c>
      <c r="O77" s="179">
        <f>IF(AND('Table 1'!P13="0",O10="0"),0,IF(AND('Table 1'!P13="L",O10="L"),"NC",IF('Table 1'!P13="M",0,'Table 1'!P13)+IF(O10="M",0,O10)))</f>
        <v>0</v>
      </c>
      <c r="P77" s="179">
        <f>IF(AND('Table 1'!Q13="0",P10="0"),0,IF(AND('Table 1'!Q13="L",P10="L"),"NC",IF('Table 1'!Q13="M",0,'Table 1'!Q13)+IF(P10="M",0,P10)))</f>
        <v>0</v>
      </c>
      <c r="Q77" s="179">
        <f>IF(AND('Table 1'!R13="0",Q10="0"),0,IF(AND('Table 1'!R13="L",Q10="L"),"NC",IF('Table 1'!R13="M",0,'Table 1'!R13)+IF(Q10="M",0,Q10)))</f>
        <v>0</v>
      </c>
      <c r="R77" s="179">
        <f>IF(AND('Table 1'!S13="0",R10="0"),0,IF(AND('Table 1'!S13="L",R10="L"),"NC",IF('Table 1'!S13="M",0,'Table 1'!S13)+IF(R10="M",0,R10)))</f>
        <v>0</v>
      </c>
      <c r="S77" s="179">
        <f>IF(AND('Table 1'!T13="0",S10="0"),0,IF(AND('Table 1'!T13="L",S10="L"),"NC",IF('Table 1'!T13="M",0,'Table 1'!T13)+IF(S10="M",0,S10)))</f>
        <v>0</v>
      </c>
      <c r="T77" s="179">
        <f>IF(AND('Table 1'!U13="0",T10="0"),0,IF(AND('Table 1'!U13="L",T10="L"),"NC",IF('Table 1'!U13="M",0,'Table 1'!U13)+IF(T10="M",0,T10)))</f>
        <v>0</v>
      </c>
      <c r="U77" s="179">
        <f>IF(AND('Table 1'!V13="0",U10="0"),0,IF(AND('Table 1'!V13="L",U10="L"),"NC",IF('Table 1'!V13="M",0,'Table 1'!V13)+IF(U10="M",0,U10)))</f>
        <v>0</v>
      </c>
      <c r="V77" s="179">
        <f>IF(AND('Table 1'!W13="0",V10="0"),0,IF(AND('Table 1'!W13="L",V10="L"),"NC",IF('Table 1'!W13="M",0,'Table 1'!W13)+IF(V10="M",0,V10)))</f>
        <v>0</v>
      </c>
      <c r="W77" s="179">
        <f>IF(AND('Table 1'!X13="0",W10="0"),0,IF(AND('Table 1'!X13="L",W10="L"),"NC",IF('Table 1'!X13="M",0,'Table 1'!X13)+IF(W10="M",0,W10)))</f>
        <v>0</v>
      </c>
      <c r="X77" s="179">
        <f>IF(AND('Table 1'!Y13="0",X10="0"),0,IF(AND('Table 1'!Y13="L",X10="L"),"NC",IF('Table 1'!Y13="M",0,'Table 1'!Y13)+IF(X10="M",0,X10)))</f>
        <v>0</v>
      </c>
      <c r="Y77" s="179">
        <f>IF(AND('Table 1'!Z13="0",Y10="0"),0,IF(AND('Table 1'!Z13="L",Y10="L"),"NC",IF('Table 1'!Z13="M",0,'Table 1'!Z13)+IF(Y10="M",0,Y10)))</f>
        <v>0</v>
      </c>
      <c r="Z77" s="179">
        <f>IF(AND('Table 1'!AA13="0",Z10="0"),0,IF(AND('Table 1'!AA13="L",Z10="L"),"NC",IF('Table 1'!AA13="M",0,'Table 1'!AA13)+IF(Z10="M",0,Z10)))</f>
        <v>0</v>
      </c>
      <c r="AA77" s="179">
        <f>IF(AND('Table 1'!AB13="0",AA10="0"),0,IF(AND('Table 1'!AB13="L",AA10="L"),"NC",IF('Table 1'!AB13="M",0,'Table 1'!AB13)+IF(AA10="M",0,AA10)))</f>
        <v>0</v>
      </c>
      <c r="AB77" s="179">
        <f>IF(AND('Table 1'!AC13="0",AB10="0"),0,IF(AND('Table 1'!AC13="L",AB10="L"),"NC",IF('Table 1'!AC13="M",0,'Table 1'!AC13)+IF(AB10="M",0,AB10)))</f>
        <v>0</v>
      </c>
      <c r="AC77" s="179">
        <f>IF(AND('Table 1'!AD13="0",AC10="0"),0,IF(AND('Table 1'!AD13="L",AC10="L"),"NC",IF('Table 1'!AD13="M",0,'Table 1'!AD13)+IF(AC10="M",0,AC10)))</f>
        <v>0</v>
      </c>
      <c r="AD77" s="179">
        <f>IF(AND('Table 1'!AE13="0",AD10="0"),0,IF(AND('Table 1'!AE13="L",AD10="L"),"NC",IF('Table 1'!AE13="M",0,'Table 1'!AE13)+IF(AD10="M",0,AD10)))</f>
        <v>0</v>
      </c>
      <c r="AE77" s="179">
        <f>IF(AND('Table 1'!AF13="0",AE10="0"),0,IF(AND('Table 1'!AF13="L",AE10="L"),"NC",IF('Table 1'!AF13="M",0,'Table 1'!AF13)+IF(AE10="M",0,AE10)))</f>
        <v>0</v>
      </c>
      <c r="AF77" s="179">
        <f>IF(AND('Table 1'!AG13="0",AF10="0"),0,IF(AND('Table 1'!AG13="L",AF10="L"),"NC",IF('Table 1'!AG13="M",0,'Table 1'!AG13)+IF(AF10="M",0,AF10)))</f>
        <v>0</v>
      </c>
      <c r="AG77" s="179">
        <f>IF(AND('Table 1'!AH13="0",AG10="0"),0,IF(AND('Table 1'!AH13="L",AG10="L"),"NC",IF('Table 1'!AH13="M",0,'Table 1'!AH13)+IF(AG10="M",0,AG10)))</f>
        <v>0</v>
      </c>
      <c r="AH77" s="179">
        <f>IF(AND('Table 1'!AI13="0",AH10="0"),0,IF(AND('Table 1'!AI13="L",AH10="L"),"NC",IF('Table 1'!AI13="M",0,'Table 1'!AI13)+IF(AH10="M",0,AH10)))</f>
        <v>0</v>
      </c>
      <c r="AI77" s="179">
        <f>IF(AND('Table 1'!AJ13="0",AI10="0"),0,IF(AND('Table 1'!AJ13="L",AI10="L"),"NC",IF('Table 1'!AJ13="M",0,'Table 1'!AJ13)+IF(AI10="M",0,AI10)))</f>
        <v>0</v>
      </c>
      <c r="AJ77" s="296"/>
      <c r="AK77" s="297"/>
      <c r="BM77" s="290"/>
    </row>
    <row r="84" spans="4:29">
      <c r="D84" s="550"/>
      <c r="AC84" s="551"/>
    </row>
  </sheetData>
  <sheetProtection algorithmName="SHA-512" hashValue="DIQcS6/T37ZJYr3KBsdTQqiLN/vmJT9cIWR+3+Ul0Lv074qtXUUk+WDAaaec9qlhkd9BrcAvMbbN6y05qaJvsQ==" saltValue="PXIyolY8Etmz6Y3cmN4zTg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11" priority="3" operator="equal">
      <formula>""</formula>
    </cfRule>
  </conditionalFormatting>
  <conditionalFormatting sqref="D64:AI64">
    <cfRule type="containsText" dxfId="10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9" priority="2">
      <formula>LEN(U$7)=0</formula>
    </cfRule>
  </conditionalFormatting>
  <dataValidations count="1">
    <dataValidation type="list" allowBlank="1" showInputMessage="1" showErrorMessage="1" sqref="D1" xr:uid="{00000000-0002-0000-0A00-000000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1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transitionEvaluation="1" codeName="Sheet3">
    <tabColor rgb="FF00FF00"/>
    <pageSetUpPr fitToPage="1"/>
  </sheetPr>
  <dimension ref="A1:BM84"/>
  <sheetViews>
    <sheetView showGridLines="0" defaultGridColor="0" topLeftCell="A16" colorId="22" zoomScale="85" zoomScaleNormal="85" zoomScaleSheetLayoutView="80" workbookViewId="0">
      <pane xSplit="3" topLeftCell="W1" activePane="topRight" state="frozen"/>
      <selection activeCell="C64" sqref="C64"/>
      <selection pane="topRight" activeCell="D13" sqref="D13"/>
    </sheetView>
  </sheetViews>
  <sheetFormatPr defaultColWidth="9.77734375" defaultRowHeight="15" outlineLevelCol="1"/>
  <cols>
    <col min="1" max="1" width="37.5546875" style="30" hidden="1" customWidth="1"/>
    <col min="2" max="2" width="1.21875" style="20" hidden="1" customWidth="1"/>
    <col min="3" max="3" width="91.77734375" style="25" customWidth="1"/>
    <col min="4" max="20" width="13.21875" style="10" customWidth="1"/>
    <col min="21" max="29" width="13.21875" style="23" customWidth="1"/>
    <col min="30" max="35" width="13.21875" style="23" customWidth="1" outlineLevel="1"/>
    <col min="36" max="36" width="86.77734375" style="10" customWidth="1"/>
    <col min="37" max="37" width="5.21875" style="10" customWidth="1"/>
    <col min="38" max="38" width="1" style="10" customWidth="1"/>
    <col min="39" max="39" width="0.5546875" style="10" customWidth="1"/>
    <col min="40" max="40" width="9.77734375" style="10"/>
    <col min="41" max="41" width="9.77734375" style="10" customWidth="1"/>
    <col min="42" max="42" width="13.109375" style="10" customWidth="1"/>
    <col min="43" max="43" width="9.21875" style="10" customWidth="1"/>
    <col min="44" max="64" width="9.77734375" style="10"/>
    <col min="65" max="65" width="9.77734375" style="258"/>
    <col min="66" max="16384" width="9.77734375" style="10"/>
  </cols>
  <sheetData>
    <row r="1" spans="1:65" ht="15.75">
      <c r="A1" s="24"/>
      <c r="B1" s="24"/>
      <c r="C1" s="352"/>
      <c r="D1" s="173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6"/>
      <c r="AK1" s="26"/>
      <c r="AM1" s="13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B2" s="30" t="s">
        <v>35</v>
      </c>
      <c r="C2" s="268" t="s">
        <v>581</v>
      </c>
      <c r="D2" s="19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6"/>
      <c r="AM2" s="13"/>
      <c r="AN2" s="484">
        <f>IF($AN$1='Cover page'!$N$2,0,1)</f>
        <v>0</v>
      </c>
    </row>
    <row r="3" spans="1:65" ht="18">
      <c r="B3" s="30"/>
      <c r="C3" s="268" t="s">
        <v>58</v>
      </c>
      <c r="D3" s="19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B4" s="30"/>
      <c r="C4" s="318"/>
      <c r="D4" s="341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133"/>
      <c r="B5" s="143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127"/>
      <c r="B6" s="126"/>
      <c r="C6" s="199" t="str">
        <f>'Cover page'!E13</f>
        <v>Member State: Hungary</v>
      </c>
      <c r="D6" s="559" t="s">
        <v>2</v>
      </c>
      <c r="E6" s="560"/>
      <c r="F6" s="560"/>
      <c r="G6" s="560"/>
      <c r="H6" s="560"/>
      <c r="I6" s="560"/>
      <c r="J6" s="560"/>
      <c r="K6" s="560"/>
      <c r="L6" s="560"/>
      <c r="M6" s="560"/>
      <c r="N6" s="560"/>
      <c r="O6" s="560"/>
      <c r="P6" s="560"/>
      <c r="Q6" s="560"/>
      <c r="R6" s="560"/>
      <c r="S6" s="560"/>
      <c r="T6" s="560"/>
      <c r="U6" s="560"/>
      <c r="V6" s="560"/>
      <c r="W6" s="560"/>
      <c r="X6" s="560"/>
      <c r="Y6" s="560"/>
      <c r="Z6" s="560"/>
      <c r="AA6" s="560"/>
      <c r="AB6" s="560"/>
      <c r="AC6" s="560"/>
      <c r="AD6" s="560"/>
      <c r="AE6" s="560"/>
      <c r="AF6" s="560"/>
      <c r="AG6" s="560"/>
      <c r="AH6" s="560"/>
      <c r="AI6" s="561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 t="str">
        <f>IF(VLOOKUP('Cover page'!$F$15,'Cover page'!$BD$1:$BF$15,3,FALSE)&lt;AC65+1,"",AC65+1)</f>
        <v/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10/10/2025</v>
      </c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4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407</v>
      </c>
      <c r="B10" s="388" t="s">
        <v>860</v>
      </c>
      <c r="C10" s="287" t="s">
        <v>565</v>
      </c>
      <c r="D10" s="502">
        <v>-114</v>
      </c>
      <c r="E10" s="502">
        <v>-41592</v>
      </c>
      <c r="F10" s="502">
        <v>-8720</v>
      </c>
      <c r="G10" s="502">
        <v>35422</v>
      </c>
      <c r="H10" s="502">
        <v>18781</v>
      </c>
      <c r="I10" s="502">
        <v>14537.002999999924</v>
      </c>
      <c r="J10" s="502">
        <v>-70489.000000000029</v>
      </c>
      <c r="K10" s="502">
        <v>51352</v>
      </c>
      <c r="L10" s="502">
        <v>241855</v>
      </c>
      <c r="M10" s="502">
        <v>61672</v>
      </c>
      <c r="N10" s="502">
        <v>37323</v>
      </c>
      <c r="O10" s="502">
        <v>-376953</v>
      </c>
      <c r="P10" s="502">
        <v>-177173</v>
      </c>
      <c r="Q10" s="502">
        <v>80496</v>
      </c>
      <c r="R10" s="502">
        <v>109919</v>
      </c>
      <c r="S10" s="502">
        <v>-47124</v>
      </c>
      <c r="T10" s="502">
        <v>-7727</v>
      </c>
      <c r="U10" s="503">
        <v>4085</v>
      </c>
      <c r="V10" s="503">
        <v>-136789</v>
      </c>
      <c r="W10" s="503">
        <v>-42538.5</v>
      </c>
      <c r="X10" s="503">
        <v>-2897.4359999995577</v>
      </c>
      <c r="Y10" s="503">
        <v>35828.823517000332</v>
      </c>
      <c r="Z10" s="503">
        <v>35881.042337000254</v>
      </c>
      <c r="AA10" s="503">
        <v>-76612.450634000008</v>
      </c>
      <c r="AB10" s="503">
        <v>136626</v>
      </c>
      <c r="AC10" s="503">
        <v>456202.86499999999</v>
      </c>
      <c r="AD10" s="503"/>
      <c r="AE10" s="503"/>
      <c r="AF10" s="503"/>
      <c r="AG10" s="503"/>
      <c r="AH10" s="503"/>
      <c r="AI10" s="503"/>
      <c r="AJ10" s="4"/>
      <c r="AK10" s="50"/>
      <c r="BM10" s="258" t="str">
        <f>CountryCode &amp; ".T3.B9.S1314.MNAC." &amp; RefVintage</f>
        <v>HU.T3.B9.S1314.MNAC.S.2025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408</v>
      </c>
      <c r="B12" s="388" t="s">
        <v>861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17356</v>
      </c>
      <c r="E12" s="189">
        <f t="shared" si="1"/>
        <v>16649</v>
      </c>
      <c r="F12" s="189">
        <f t="shared" si="1"/>
        <v>31804</v>
      </c>
      <c r="G12" s="189">
        <f t="shared" si="1"/>
        <v>-3745</v>
      </c>
      <c r="H12" s="189">
        <f t="shared" si="1"/>
        <v>-69599</v>
      </c>
      <c r="I12" s="189">
        <f t="shared" si="1"/>
        <v>22778.000000000004</v>
      </c>
      <c r="J12" s="189">
        <f t="shared" si="1"/>
        <v>16714</v>
      </c>
      <c r="K12" s="189">
        <f t="shared" si="1"/>
        <v>37148</v>
      </c>
      <c r="L12" s="189">
        <f t="shared" si="1"/>
        <v>13202</v>
      </c>
      <c r="M12" s="189">
        <f t="shared" si="1"/>
        <v>21339</v>
      </c>
      <c r="N12" s="189">
        <f t="shared" si="1"/>
        <v>-6764</v>
      </c>
      <c r="O12" s="189">
        <f t="shared" si="1"/>
        <v>49768</v>
      </c>
      <c r="P12" s="189">
        <f t="shared" si="1"/>
        <v>58881</v>
      </c>
      <c r="Q12" s="189">
        <f t="shared" si="1"/>
        <v>-19201</v>
      </c>
      <c r="R12" s="189">
        <f t="shared" si="1"/>
        <v>-36916</v>
      </c>
      <c r="S12" s="189">
        <f t="shared" si="1"/>
        <v>-350</v>
      </c>
      <c r="T12" s="189">
        <f t="shared" si="1"/>
        <v>24465</v>
      </c>
      <c r="U12" s="189">
        <f t="shared" si="1"/>
        <v>20048</v>
      </c>
      <c r="V12" s="189">
        <f t="shared" si="1"/>
        <v>28124</v>
      </c>
      <c r="W12" s="189">
        <f t="shared" si="1"/>
        <v>33306</v>
      </c>
      <c r="X12" s="189">
        <f t="shared" si="1"/>
        <v>30058</v>
      </c>
      <c r="Y12" s="189">
        <f t="shared" si="1"/>
        <v>23581</v>
      </c>
      <c r="Z12" s="189">
        <f t="shared" si="1"/>
        <v>14782</v>
      </c>
      <c r="AA12" s="189">
        <f t="shared" si="1"/>
        <v>15262</v>
      </c>
      <c r="AB12" s="189">
        <f t="shared" si="1"/>
        <v>-10345</v>
      </c>
      <c r="AC12" s="189">
        <f t="shared" si="1"/>
        <v>-24778</v>
      </c>
      <c r="AD12" s="189" t="str">
        <f t="shared" si="1"/>
        <v/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116"/>
      <c r="AK12" s="64"/>
      <c r="BM12" s="472" t="str">
        <f>CountryCode &amp; ".T3.FA.S1314.MNAC." &amp; RefVintage</f>
        <v>HU.T3.FA.S1314.MNAC.S.2025</v>
      </c>
    </row>
    <row r="13" spans="1:65" s="18" customFormat="1" ht="16.5" customHeight="1">
      <c r="A13" s="265" t="s">
        <v>409</v>
      </c>
      <c r="B13" s="388" t="s">
        <v>862</v>
      </c>
      <c r="C13" s="328" t="s">
        <v>61</v>
      </c>
      <c r="D13" s="504">
        <v>1460</v>
      </c>
      <c r="E13" s="504">
        <v>384</v>
      </c>
      <c r="F13" s="504">
        <v>2775</v>
      </c>
      <c r="G13" s="504">
        <v>-7475</v>
      </c>
      <c r="H13" s="504">
        <v>4</v>
      </c>
      <c r="I13" s="504">
        <v>-159</v>
      </c>
      <c r="J13" s="504">
        <v>0</v>
      </c>
      <c r="K13" s="504">
        <v>0</v>
      </c>
      <c r="L13" s="504">
        <v>4579</v>
      </c>
      <c r="M13" s="504">
        <v>1100</v>
      </c>
      <c r="N13" s="504">
        <v>-1845</v>
      </c>
      <c r="O13" s="504">
        <v>5848</v>
      </c>
      <c r="P13" s="504">
        <v>39772</v>
      </c>
      <c r="Q13" s="504">
        <v>-9619</v>
      </c>
      <c r="R13" s="504">
        <v>-21728</v>
      </c>
      <c r="S13" s="504">
        <v>-1326</v>
      </c>
      <c r="T13" s="504">
        <v>-2785</v>
      </c>
      <c r="U13" s="504">
        <v>-8511</v>
      </c>
      <c r="V13" s="504">
        <v>-1501</v>
      </c>
      <c r="W13" s="504">
        <v>5446</v>
      </c>
      <c r="X13" s="504">
        <v>4734</v>
      </c>
      <c r="Y13" s="504">
        <v>14234</v>
      </c>
      <c r="Z13" s="504">
        <v>-4812</v>
      </c>
      <c r="AA13" s="504">
        <v>-22</v>
      </c>
      <c r="AB13" s="504">
        <v>-23314</v>
      </c>
      <c r="AC13" s="504">
        <v>-141</v>
      </c>
      <c r="AD13" s="504"/>
      <c r="AE13" s="504"/>
      <c r="AF13" s="504"/>
      <c r="AG13" s="504"/>
      <c r="AH13" s="504"/>
      <c r="AI13" s="504"/>
      <c r="AJ13" s="91"/>
      <c r="AK13" s="64"/>
      <c r="BM13" s="472" t="str">
        <f>CountryCode &amp; ".T3.F2.S1314.MNAC." &amp; RefVintage</f>
        <v>HU.T3.F2.S1314.MNAC.S.2025</v>
      </c>
    </row>
    <row r="14" spans="1:65" s="18" customFormat="1" ht="16.5" customHeight="1">
      <c r="A14" s="265" t="s">
        <v>410</v>
      </c>
      <c r="B14" s="388" t="s">
        <v>863</v>
      </c>
      <c r="C14" s="328" t="s">
        <v>471</v>
      </c>
      <c r="D14" s="504">
        <v>-5682</v>
      </c>
      <c r="E14" s="504">
        <v>-1601</v>
      </c>
      <c r="F14" s="504">
        <v>-599</v>
      </c>
      <c r="G14" s="504">
        <v>-2001</v>
      </c>
      <c r="H14" s="504">
        <v>-7570</v>
      </c>
      <c r="I14" s="504">
        <v>0</v>
      </c>
      <c r="J14" s="504">
        <v>0</v>
      </c>
      <c r="K14" s="504">
        <v>0</v>
      </c>
      <c r="L14" s="504">
        <v>0</v>
      </c>
      <c r="M14" s="504">
        <v>0</v>
      </c>
      <c r="N14" s="504">
        <v>0</v>
      </c>
      <c r="O14" s="504">
        <v>0</v>
      </c>
      <c r="P14" s="504">
        <v>0</v>
      </c>
      <c r="Q14" s="504">
        <v>0</v>
      </c>
      <c r="R14" s="504">
        <v>0</v>
      </c>
      <c r="S14" s="504">
        <v>0</v>
      </c>
      <c r="T14" s="504">
        <v>0</v>
      </c>
      <c r="U14" s="504">
        <v>0</v>
      </c>
      <c r="V14" s="504">
        <v>0</v>
      </c>
      <c r="W14" s="504">
        <v>0</v>
      </c>
      <c r="X14" s="504">
        <v>0</v>
      </c>
      <c r="Y14" s="504">
        <v>0</v>
      </c>
      <c r="Z14" s="504">
        <v>0</v>
      </c>
      <c r="AA14" s="504">
        <v>0</v>
      </c>
      <c r="AB14" s="504">
        <v>0</v>
      </c>
      <c r="AC14" s="504">
        <v>0</v>
      </c>
      <c r="AD14" s="504"/>
      <c r="AE14" s="504"/>
      <c r="AF14" s="504"/>
      <c r="AG14" s="504"/>
      <c r="AH14" s="504"/>
      <c r="AI14" s="504"/>
      <c r="AJ14" s="91"/>
      <c r="AK14" s="64"/>
      <c r="BM14" s="472" t="str">
        <f>CountryCode &amp; ".T3.F3.S1314.MNAC." &amp; RefVintage</f>
        <v>HU.T3.F3.S1314.MNAC.S.2025</v>
      </c>
    </row>
    <row r="15" spans="1:65" s="18" customFormat="1" ht="16.5" customHeight="1">
      <c r="A15" s="265" t="s">
        <v>411</v>
      </c>
      <c r="B15" s="388" t="s">
        <v>864</v>
      </c>
      <c r="C15" s="328" t="s">
        <v>36</v>
      </c>
      <c r="D15" s="504">
        <v>25</v>
      </c>
      <c r="E15" s="504">
        <v>60</v>
      </c>
      <c r="F15" s="504">
        <v>18</v>
      </c>
      <c r="G15" s="504">
        <v>52</v>
      </c>
      <c r="H15" s="504">
        <v>41</v>
      </c>
      <c r="I15" s="504">
        <v>65</v>
      </c>
      <c r="J15" s="504">
        <v>169</v>
      </c>
      <c r="K15" s="504">
        <v>-93</v>
      </c>
      <c r="L15" s="504">
        <v>47</v>
      </c>
      <c r="M15" s="504">
        <v>70</v>
      </c>
      <c r="N15" s="504">
        <v>41</v>
      </c>
      <c r="O15" s="504">
        <v>31</v>
      </c>
      <c r="P15" s="504">
        <v>-48</v>
      </c>
      <c r="Q15" s="504">
        <v>-58</v>
      </c>
      <c r="R15" s="504">
        <v>-15</v>
      </c>
      <c r="S15" s="504">
        <v>-46</v>
      </c>
      <c r="T15" s="504">
        <v>-80</v>
      </c>
      <c r="U15" s="504">
        <v>-10</v>
      </c>
      <c r="V15" s="504">
        <v>-41</v>
      </c>
      <c r="W15" s="504">
        <v>-2</v>
      </c>
      <c r="X15" s="504">
        <v>-66</v>
      </c>
      <c r="Y15" s="504">
        <v>-49</v>
      </c>
      <c r="Z15" s="504">
        <v>-36</v>
      </c>
      <c r="AA15" s="504">
        <v>-98</v>
      </c>
      <c r="AB15" s="504">
        <v>-14</v>
      </c>
      <c r="AC15" s="504">
        <v>-2</v>
      </c>
      <c r="AD15" s="504"/>
      <c r="AE15" s="504"/>
      <c r="AF15" s="504"/>
      <c r="AG15" s="504"/>
      <c r="AH15" s="504"/>
      <c r="AI15" s="504"/>
      <c r="AJ15" s="91"/>
      <c r="AK15" s="64"/>
      <c r="BM15" s="472" t="str">
        <f>CountryCode &amp; ".T3.F4.S1314.MNAC." &amp; RefVintage</f>
        <v>HU.T3.F4.S1314.MNAC.S.2025</v>
      </c>
    </row>
    <row r="16" spans="1:65" s="18" customFormat="1" ht="16.5" customHeight="1">
      <c r="A16" s="265" t="s">
        <v>412</v>
      </c>
      <c r="B16" s="388" t="s">
        <v>865</v>
      </c>
      <c r="C16" s="329" t="s">
        <v>55</v>
      </c>
      <c r="D16" s="506">
        <v>30</v>
      </c>
      <c r="E16" s="506">
        <v>75</v>
      </c>
      <c r="F16" s="506">
        <v>84</v>
      </c>
      <c r="G16" s="506">
        <v>427</v>
      </c>
      <c r="H16" s="506">
        <v>202</v>
      </c>
      <c r="I16" s="506">
        <v>65</v>
      </c>
      <c r="J16" s="506">
        <v>190</v>
      </c>
      <c r="K16" s="506">
        <v>35.82</v>
      </c>
      <c r="L16" s="506">
        <v>115.753</v>
      </c>
      <c r="M16" s="506">
        <v>138.55000000000001</v>
      </c>
      <c r="N16" s="506">
        <v>169</v>
      </c>
      <c r="O16" s="506">
        <v>1091</v>
      </c>
      <c r="P16" s="506">
        <v>900</v>
      </c>
      <c r="Q16" s="506">
        <v>651</v>
      </c>
      <c r="R16" s="506">
        <v>150</v>
      </c>
      <c r="S16" s="506">
        <v>24</v>
      </c>
      <c r="T16" s="506">
        <v>94</v>
      </c>
      <c r="U16" s="506">
        <v>55</v>
      </c>
      <c r="V16" s="506">
        <v>6</v>
      </c>
      <c r="W16" s="506">
        <v>0</v>
      </c>
      <c r="X16" s="506">
        <v>22.372</v>
      </c>
      <c r="Y16" s="506">
        <v>0</v>
      </c>
      <c r="Z16" s="506">
        <v>20.414321000000001</v>
      </c>
      <c r="AA16" s="506">
        <v>6</v>
      </c>
      <c r="AB16" s="506">
        <v>2</v>
      </c>
      <c r="AC16" s="506">
        <v>9</v>
      </c>
      <c r="AD16" s="506"/>
      <c r="AE16" s="506"/>
      <c r="AF16" s="506"/>
      <c r="AG16" s="506"/>
      <c r="AH16" s="506"/>
      <c r="AI16" s="506"/>
      <c r="AJ16" s="91"/>
      <c r="AK16" s="64"/>
      <c r="BM16" s="472" t="str">
        <f>CountryCode &amp; ".T3.F4ACQ.S1314.MNAC." &amp; RefVintage</f>
        <v>HU.T3.F4ACQ.S1314.MNAC.S.2025</v>
      </c>
    </row>
    <row r="17" spans="1:65" s="18" customFormat="1" ht="16.5" customHeight="1">
      <c r="A17" s="265" t="s">
        <v>413</v>
      </c>
      <c r="B17" s="388" t="s">
        <v>866</v>
      </c>
      <c r="C17" s="329" t="s">
        <v>56</v>
      </c>
      <c r="D17" s="508">
        <v>-5</v>
      </c>
      <c r="E17" s="508">
        <v>-15</v>
      </c>
      <c r="F17" s="508">
        <v>-66</v>
      </c>
      <c r="G17" s="508">
        <v>-375</v>
      </c>
      <c r="H17" s="508">
        <v>-161</v>
      </c>
      <c r="I17" s="508">
        <v>0</v>
      </c>
      <c r="J17" s="508">
        <v>-21</v>
      </c>
      <c r="K17" s="508">
        <v>-128.82</v>
      </c>
      <c r="L17" s="508">
        <v>-68.753</v>
      </c>
      <c r="M17" s="508">
        <v>-68.550000000000011</v>
      </c>
      <c r="N17" s="508">
        <v>-128</v>
      </c>
      <c r="O17" s="508">
        <v>-1060</v>
      </c>
      <c r="P17" s="508">
        <v>-948</v>
      </c>
      <c r="Q17" s="508">
        <v>-709</v>
      </c>
      <c r="R17" s="508">
        <v>-165</v>
      </c>
      <c r="S17" s="508">
        <v>-70</v>
      </c>
      <c r="T17" s="508">
        <v>-174</v>
      </c>
      <c r="U17" s="508">
        <v>-65</v>
      </c>
      <c r="V17" s="508">
        <v>-47</v>
      </c>
      <c r="W17" s="508">
        <v>-2</v>
      </c>
      <c r="X17" s="508">
        <v>-88.372</v>
      </c>
      <c r="Y17" s="508">
        <v>-49</v>
      </c>
      <c r="Z17" s="508">
        <v>-56.414321000000001</v>
      </c>
      <c r="AA17" s="508">
        <v>-104</v>
      </c>
      <c r="AB17" s="508">
        <v>-16</v>
      </c>
      <c r="AC17" s="508">
        <v>-11</v>
      </c>
      <c r="AD17" s="508"/>
      <c r="AE17" s="508"/>
      <c r="AF17" s="508"/>
      <c r="AG17" s="508"/>
      <c r="AH17" s="508"/>
      <c r="AI17" s="508"/>
      <c r="AJ17" s="91"/>
      <c r="AK17" s="64"/>
      <c r="BM17" s="472" t="str">
        <f>CountryCode &amp; ".T3.F4DIS.S1314.MNAC." &amp; RefVintage</f>
        <v>HU.T3.F4DIS.S1314.MNAC.S.2025</v>
      </c>
    </row>
    <row r="18" spans="1:65" s="18" customFormat="1" ht="16.5" customHeight="1">
      <c r="A18" s="265" t="s">
        <v>414</v>
      </c>
      <c r="B18" s="388" t="s">
        <v>867</v>
      </c>
      <c r="C18" s="330" t="s">
        <v>86</v>
      </c>
      <c r="D18" s="504">
        <v>0</v>
      </c>
      <c r="E18" s="504">
        <v>0</v>
      </c>
      <c r="F18" s="504">
        <v>0</v>
      </c>
      <c r="G18" s="504">
        <v>0</v>
      </c>
      <c r="H18" s="504">
        <v>0</v>
      </c>
      <c r="I18" s="504">
        <v>0</v>
      </c>
      <c r="J18" s="504">
        <v>0</v>
      </c>
      <c r="K18" s="504">
        <v>0</v>
      </c>
      <c r="L18" s="504">
        <v>0</v>
      </c>
      <c r="M18" s="504">
        <v>0</v>
      </c>
      <c r="N18" s="504">
        <v>0</v>
      </c>
      <c r="O18" s="504">
        <v>0</v>
      </c>
      <c r="P18" s="504">
        <v>0</v>
      </c>
      <c r="Q18" s="504">
        <v>0</v>
      </c>
      <c r="R18" s="504">
        <v>0</v>
      </c>
      <c r="S18" s="504">
        <v>0</v>
      </c>
      <c r="T18" s="504">
        <v>0</v>
      </c>
      <c r="U18" s="504">
        <v>0</v>
      </c>
      <c r="V18" s="504">
        <v>0</v>
      </c>
      <c r="W18" s="504">
        <v>0</v>
      </c>
      <c r="X18" s="504">
        <v>0</v>
      </c>
      <c r="Y18" s="504">
        <v>0</v>
      </c>
      <c r="Z18" s="504">
        <v>0</v>
      </c>
      <c r="AA18" s="504">
        <v>0</v>
      </c>
      <c r="AB18" s="504">
        <v>0</v>
      </c>
      <c r="AC18" s="504">
        <v>0</v>
      </c>
      <c r="AD18" s="504"/>
      <c r="AE18" s="504"/>
      <c r="AF18" s="504"/>
      <c r="AG18" s="504"/>
      <c r="AH18" s="504"/>
      <c r="AI18" s="504"/>
      <c r="AJ18" s="91"/>
      <c r="AK18" s="64"/>
      <c r="BM18" s="472" t="str">
        <f>CountryCode &amp; ".T3.F41.S1314.MNAC." &amp; RefVintage</f>
        <v>HU.T3.F41.S1314.MNAC.S.2025</v>
      </c>
    </row>
    <row r="19" spans="1:65" s="18" customFormat="1" ht="16.5" customHeight="1">
      <c r="A19" s="265" t="s">
        <v>415</v>
      </c>
      <c r="B19" s="388" t="s">
        <v>868</v>
      </c>
      <c r="C19" s="330" t="s">
        <v>81</v>
      </c>
      <c r="D19" s="504">
        <v>25</v>
      </c>
      <c r="E19" s="504">
        <v>60</v>
      </c>
      <c r="F19" s="504">
        <v>18</v>
      </c>
      <c r="G19" s="504">
        <v>52</v>
      </c>
      <c r="H19" s="504">
        <v>41</v>
      </c>
      <c r="I19" s="504">
        <v>65</v>
      </c>
      <c r="J19" s="504">
        <v>169</v>
      </c>
      <c r="K19" s="504">
        <v>-93</v>
      </c>
      <c r="L19" s="504">
        <v>47</v>
      </c>
      <c r="M19" s="504">
        <v>70</v>
      </c>
      <c r="N19" s="504">
        <v>41</v>
      </c>
      <c r="O19" s="504">
        <v>31</v>
      </c>
      <c r="P19" s="504">
        <v>-48</v>
      </c>
      <c r="Q19" s="504">
        <v>-58</v>
      </c>
      <c r="R19" s="504">
        <v>-15</v>
      </c>
      <c r="S19" s="504">
        <v>-46</v>
      </c>
      <c r="T19" s="504">
        <v>-80</v>
      </c>
      <c r="U19" s="504">
        <v>-10</v>
      </c>
      <c r="V19" s="504">
        <v>-41</v>
      </c>
      <c r="W19" s="504">
        <v>-2</v>
      </c>
      <c r="X19" s="504">
        <v>-66</v>
      </c>
      <c r="Y19" s="504">
        <v>-49</v>
      </c>
      <c r="Z19" s="504">
        <v>-36</v>
      </c>
      <c r="AA19" s="504">
        <v>-98</v>
      </c>
      <c r="AB19" s="504">
        <v>-14</v>
      </c>
      <c r="AC19" s="504">
        <v>-2</v>
      </c>
      <c r="AD19" s="504"/>
      <c r="AE19" s="504"/>
      <c r="AF19" s="504"/>
      <c r="AG19" s="504"/>
      <c r="AH19" s="504"/>
      <c r="AI19" s="504"/>
      <c r="AJ19" s="91"/>
      <c r="AK19" s="64"/>
      <c r="BM19" s="472" t="str">
        <f>CountryCode &amp; ".T3.F42.S1314.MNAC." &amp; RefVintage</f>
        <v>HU.T3.F42.S1314.MNAC.S.2025</v>
      </c>
    </row>
    <row r="20" spans="1:65" s="18" customFormat="1" ht="16.5" customHeight="1">
      <c r="A20" s="265" t="s">
        <v>416</v>
      </c>
      <c r="B20" s="388" t="s">
        <v>869</v>
      </c>
      <c r="C20" s="331" t="s">
        <v>77</v>
      </c>
      <c r="D20" s="510">
        <v>30</v>
      </c>
      <c r="E20" s="510">
        <v>75</v>
      </c>
      <c r="F20" s="510">
        <v>84</v>
      </c>
      <c r="G20" s="510">
        <v>427</v>
      </c>
      <c r="H20" s="510">
        <v>202</v>
      </c>
      <c r="I20" s="510">
        <v>65</v>
      </c>
      <c r="J20" s="510">
        <v>190</v>
      </c>
      <c r="K20" s="510">
        <v>35.82</v>
      </c>
      <c r="L20" s="510">
        <v>115.753</v>
      </c>
      <c r="M20" s="510">
        <v>138.55000000000001</v>
      </c>
      <c r="N20" s="510">
        <v>169</v>
      </c>
      <c r="O20" s="510">
        <v>1091</v>
      </c>
      <c r="P20" s="510">
        <v>900</v>
      </c>
      <c r="Q20" s="510">
        <v>651</v>
      </c>
      <c r="R20" s="510">
        <v>150</v>
      </c>
      <c r="S20" s="510">
        <v>24</v>
      </c>
      <c r="T20" s="510">
        <v>94</v>
      </c>
      <c r="U20" s="510">
        <v>55</v>
      </c>
      <c r="V20" s="510">
        <v>6</v>
      </c>
      <c r="W20" s="510">
        <v>0</v>
      </c>
      <c r="X20" s="510">
        <v>22.372</v>
      </c>
      <c r="Y20" s="510">
        <v>0</v>
      </c>
      <c r="Z20" s="510">
        <v>20.414321000000001</v>
      </c>
      <c r="AA20" s="510">
        <v>6</v>
      </c>
      <c r="AB20" s="510">
        <v>2</v>
      </c>
      <c r="AC20" s="510">
        <v>9</v>
      </c>
      <c r="AD20" s="510"/>
      <c r="AE20" s="510"/>
      <c r="AF20" s="510"/>
      <c r="AG20" s="510"/>
      <c r="AH20" s="510"/>
      <c r="AI20" s="510"/>
      <c r="AJ20" s="91"/>
      <c r="AK20" s="64"/>
      <c r="BM20" s="472" t="str">
        <f>CountryCode &amp; ".T3.F42ACQ.S1314.MNAC." &amp; RefVintage</f>
        <v>HU.T3.F42ACQ.S1314.MNAC.S.2025</v>
      </c>
    </row>
    <row r="21" spans="1:65" s="18" customFormat="1" ht="16.5" customHeight="1">
      <c r="A21" s="265" t="s">
        <v>417</v>
      </c>
      <c r="B21" s="388" t="s">
        <v>870</v>
      </c>
      <c r="C21" s="331" t="s">
        <v>78</v>
      </c>
      <c r="D21" s="512">
        <v>-5</v>
      </c>
      <c r="E21" s="512">
        <v>-15</v>
      </c>
      <c r="F21" s="512">
        <v>-66</v>
      </c>
      <c r="G21" s="512">
        <v>-375</v>
      </c>
      <c r="H21" s="512">
        <v>-161</v>
      </c>
      <c r="I21" s="512">
        <v>0</v>
      </c>
      <c r="J21" s="512">
        <v>-21</v>
      </c>
      <c r="K21" s="512">
        <v>-128.82</v>
      </c>
      <c r="L21" s="512">
        <v>-68.753</v>
      </c>
      <c r="M21" s="512">
        <v>-68.550000000000011</v>
      </c>
      <c r="N21" s="512">
        <v>-128</v>
      </c>
      <c r="O21" s="512">
        <v>-1060</v>
      </c>
      <c r="P21" s="512">
        <v>-948</v>
      </c>
      <c r="Q21" s="512">
        <v>-709</v>
      </c>
      <c r="R21" s="512">
        <v>-165</v>
      </c>
      <c r="S21" s="512">
        <v>-70</v>
      </c>
      <c r="T21" s="512">
        <v>-174</v>
      </c>
      <c r="U21" s="512">
        <v>-65</v>
      </c>
      <c r="V21" s="512">
        <v>-47</v>
      </c>
      <c r="W21" s="512">
        <v>-2</v>
      </c>
      <c r="X21" s="512">
        <v>-88.372</v>
      </c>
      <c r="Y21" s="512">
        <v>-49</v>
      </c>
      <c r="Z21" s="512">
        <v>-56.414321000000001</v>
      </c>
      <c r="AA21" s="512">
        <v>-104</v>
      </c>
      <c r="AB21" s="512">
        <v>-16</v>
      </c>
      <c r="AC21" s="512">
        <v>-11</v>
      </c>
      <c r="AD21" s="512"/>
      <c r="AE21" s="512"/>
      <c r="AF21" s="512"/>
      <c r="AG21" s="512"/>
      <c r="AH21" s="512"/>
      <c r="AI21" s="512"/>
      <c r="AJ21" s="91"/>
      <c r="AK21" s="64"/>
      <c r="BM21" s="472" t="str">
        <f>CountryCode &amp; ".T3.F42DIS.S1314.MNAC." &amp; RefVintage</f>
        <v>HU.T3.F42DIS.S1314.MNAC.S.2025</v>
      </c>
    </row>
    <row r="22" spans="1:65" s="18" customFormat="1" ht="16.5" customHeight="1">
      <c r="A22" s="265" t="s">
        <v>418</v>
      </c>
      <c r="B22" s="388" t="s">
        <v>871</v>
      </c>
      <c r="C22" s="328" t="s">
        <v>472</v>
      </c>
      <c r="D22" s="504">
        <v>13780</v>
      </c>
      <c r="E22" s="504">
        <v>3120</v>
      </c>
      <c r="F22" s="504">
        <v>5208</v>
      </c>
      <c r="G22" s="504">
        <v>-12862</v>
      </c>
      <c r="H22" s="504">
        <v>-66823</v>
      </c>
      <c r="I22" s="504">
        <v>-9804</v>
      </c>
      <c r="J22" s="504">
        <v>-1000</v>
      </c>
      <c r="K22" s="504">
        <v>-100</v>
      </c>
      <c r="L22" s="504">
        <v>0</v>
      </c>
      <c r="M22" s="504">
        <v>0</v>
      </c>
      <c r="N22" s="504">
        <v>0</v>
      </c>
      <c r="O22" s="504">
        <v>0</v>
      </c>
      <c r="P22" s="504">
        <v>0</v>
      </c>
      <c r="Q22" s="504">
        <v>0</v>
      </c>
      <c r="R22" s="504">
        <v>0</v>
      </c>
      <c r="S22" s="504">
        <v>0</v>
      </c>
      <c r="T22" s="504">
        <v>0</v>
      </c>
      <c r="U22" s="504">
        <v>0</v>
      </c>
      <c r="V22" s="504">
        <v>0</v>
      </c>
      <c r="W22" s="504">
        <v>0</v>
      </c>
      <c r="X22" s="504">
        <v>0</v>
      </c>
      <c r="Y22" s="504">
        <v>0</v>
      </c>
      <c r="Z22" s="504">
        <v>0</v>
      </c>
      <c r="AA22" s="504">
        <v>0</v>
      </c>
      <c r="AB22" s="504">
        <v>0</v>
      </c>
      <c r="AC22" s="504">
        <v>0</v>
      </c>
      <c r="AD22" s="504"/>
      <c r="AE22" s="504"/>
      <c r="AF22" s="504"/>
      <c r="AG22" s="504"/>
      <c r="AH22" s="504"/>
      <c r="AI22" s="504"/>
      <c r="AJ22" s="91"/>
      <c r="AK22" s="64"/>
      <c r="BM22" s="472" t="str">
        <f>CountryCode &amp; ".T3.F5.S1314.MNAC." &amp; RefVintage</f>
        <v>HU.T3.F5.S1314.MNAC.S.2025</v>
      </c>
    </row>
    <row r="23" spans="1:65" s="18" customFormat="1" ht="16.5" customHeight="1">
      <c r="A23" s="265" t="s">
        <v>419</v>
      </c>
      <c r="B23" s="388" t="s">
        <v>872</v>
      </c>
      <c r="C23" s="330" t="s">
        <v>93</v>
      </c>
      <c r="D23" s="504">
        <v>0</v>
      </c>
      <c r="E23" s="504">
        <v>0</v>
      </c>
      <c r="F23" s="504">
        <v>0</v>
      </c>
      <c r="G23" s="504">
        <v>0</v>
      </c>
      <c r="H23" s="504">
        <v>0</v>
      </c>
      <c r="I23" s="504">
        <v>0</v>
      </c>
      <c r="J23" s="504">
        <v>0</v>
      </c>
      <c r="K23" s="504">
        <v>0</v>
      </c>
      <c r="L23" s="504">
        <v>0</v>
      </c>
      <c r="M23" s="504">
        <v>0</v>
      </c>
      <c r="N23" s="504">
        <v>0</v>
      </c>
      <c r="O23" s="504">
        <v>0</v>
      </c>
      <c r="P23" s="504">
        <v>0</v>
      </c>
      <c r="Q23" s="504">
        <v>0</v>
      </c>
      <c r="R23" s="504">
        <v>0</v>
      </c>
      <c r="S23" s="504">
        <v>0</v>
      </c>
      <c r="T23" s="504">
        <v>0</v>
      </c>
      <c r="U23" s="504">
        <v>0</v>
      </c>
      <c r="V23" s="504">
        <v>0</v>
      </c>
      <c r="W23" s="504">
        <v>0</v>
      </c>
      <c r="X23" s="504">
        <v>0</v>
      </c>
      <c r="Y23" s="504">
        <v>0</v>
      </c>
      <c r="Z23" s="504">
        <v>0</v>
      </c>
      <c r="AA23" s="504">
        <v>0</v>
      </c>
      <c r="AB23" s="504">
        <v>0</v>
      </c>
      <c r="AC23" s="504">
        <v>0</v>
      </c>
      <c r="AD23" s="504"/>
      <c r="AE23" s="504"/>
      <c r="AF23" s="504"/>
      <c r="AG23" s="504"/>
      <c r="AH23" s="504"/>
      <c r="AI23" s="504"/>
      <c r="AJ23" s="91"/>
      <c r="AK23" s="64"/>
      <c r="BM23" s="472" t="str">
        <f>CountryCode &amp; ".T3.F5PN.S1314.MNAC." &amp; RefVintage</f>
        <v>HU.T3.F5PN.S1314.MNAC.S.2025</v>
      </c>
    </row>
    <row r="24" spans="1:65" s="18" customFormat="1" ht="16.5" customHeight="1">
      <c r="A24" s="265" t="s">
        <v>420</v>
      </c>
      <c r="B24" s="388" t="s">
        <v>873</v>
      </c>
      <c r="C24" s="330" t="s">
        <v>473</v>
      </c>
      <c r="D24" s="504">
        <v>13780</v>
      </c>
      <c r="E24" s="504">
        <v>3120</v>
      </c>
      <c r="F24" s="504">
        <v>5208</v>
      </c>
      <c r="G24" s="504">
        <v>-12862</v>
      </c>
      <c r="H24" s="504">
        <v>-66823</v>
      </c>
      <c r="I24" s="504">
        <v>-9804</v>
      </c>
      <c r="J24" s="504">
        <v>-1000</v>
      </c>
      <c r="K24" s="504">
        <v>-100</v>
      </c>
      <c r="L24" s="504">
        <v>0</v>
      </c>
      <c r="M24" s="504">
        <v>0</v>
      </c>
      <c r="N24" s="504">
        <v>0</v>
      </c>
      <c r="O24" s="504">
        <v>0</v>
      </c>
      <c r="P24" s="504">
        <v>0</v>
      </c>
      <c r="Q24" s="504">
        <v>0</v>
      </c>
      <c r="R24" s="504">
        <v>0</v>
      </c>
      <c r="S24" s="504">
        <v>0</v>
      </c>
      <c r="T24" s="504">
        <v>0</v>
      </c>
      <c r="U24" s="504">
        <v>0</v>
      </c>
      <c r="V24" s="504">
        <v>0</v>
      </c>
      <c r="W24" s="504">
        <v>0</v>
      </c>
      <c r="X24" s="504">
        <v>0</v>
      </c>
      <c r="Y24" s="504">
        <v>0</v>
      </c>
      <c r="Z24" s="504">
        <v>0</v>
      </c>
      <c r="AA24" s="504">
        <v>0</v>
      </c>
      <c r="AB24" s="504">
        <v>0</v>
      </c>
      <c r="AC24" s="504">
        <v>0</v>
      </c>
      <c r="AD24" s="504"/>
      <c r="AE24" s="504"/>
      <c r="AF24" s="504"/>
      <c r="AG24" s="504"/>
      <c r="AH24" s="504"/>
      <c r="AI24" s="504"/>
      <c r="AJ24" s="91"/>
      <c r="AK24" s="64"/>
      <c r="BM24" s="472" t="str">
        <f>CountryCode &amp; ".T3.F5OP.S1314.MNAC." &amp; RefVintage</f>
        <v>HU.T3.F5OP.S1314.MNAC.S.2025</v>
      </c>
    </row>
    <row r="25" spans="1:65" s="18" customFormat="1" ht="16.5" customHeight="1">
      <c r="A25" s="265" t="s">
        <v>421</v>
      </c>
      <c r="B25" s="388" t="s">
        <v>874</v>
      </c>
      <c r="C25" s="331" t="s">
        <v>82</v>
      </c>
      <c r="D25" s="514">
        <v>13300</v>
      </c>
      <c r="E25" s="514">
        <v>0</v>
      </c>
      <c r="F25" s="514">
        <v>12000</v>
      </c>
      <c r="G25" s="514">
        <v>2700</v>
      </c>
      <c r="H25" s="514">
        <v>0</v>
      </c>
      <c r="I25" s="514">
        <v>0</v>
      </c>
      <c r="J25" s="514">
        <v>0</v>
      </c>
      <c r="K25" s="514">
        <v>0</v>
      </c>
      <c r="L25" s="514">
        <v>0</v>
      </c>
      <c r="M25" s="514">
        <v>0</v>
      </c>
      <c r="N25" s="514">
        <v>0</v>
      </c>
      <c r="O25" s="514">
        <v>0</v>
      </c>
      <c r="P25" s="514">
        <v>0</v>
      </c>
      <c r="Q25" s="514">
        <v>0</v>
      </c>
      <c r="R25" s="514">
        <v>0</v>
      </c>
      <c r="S25" s="514">
        <v>0</v>
      </c>
      <c r="T25" s="514">
        <v>0</v>
      </c>
      <c r="U25" s="514">
        <v>0</v>
      </c>
      <c r="V25" s="514">
        <v>0</v>
      </c>
      <c r="W25" s="514">
        <v>0</v>
      </c>
      <c r="X25" s="514">
        <v>0</v>
      </c>
      <c r="Y25" s="514">
        <v>0</v>
      </c>
      <c r="Z25" s="514">
        <v>0</v>
      </c>
      <c r="AA25" s="514">
        <v>0</v>
      </c>
      <c r="AB25" s="514">
        <v>0</v>
      </c>
      <c r="AC25" s="514">
        <v>0</v>
      </c>
      <c r="AD25" s="514"/>
      <c r="AE25" s="514"/>
      <c r="AF25" s="514"/>
      <c r="AG25" s="514"/>
      <c r="AH25" s="514"/>
      <c r="AI25" s="514"/>
      <c r="AJ25" s="91"/>
      <c r="AK25" s="64"/>
      <c r="BM25" s="472" t="str">
        <f>CountryCode &amp; ".T3.F5OPACQ.S1314.MNAC." &amp; RefVintage</f>
        <v>HU.T3.F5OPACQ.S1314.MNAC.S.2025</v>
      </c>
    </row>
    <row r="26" spans="1:65" s="18" customFormat="1" ht="16.5" customHeight="1" thickBot="1">
      <c r="A26" s="265" t="s">
        <v>422</v>
      </c>
      <c r="B26" s="388" t="s">
        <v>875</v>
      </c>
      <c r="C26" s="331" t="s">
        <v>83</v>
      </c>
      <c r="D26" s="514">
        <v>480</v>
      </c>
      <c r="E26" s="514">
        <v>3120</v>
      </c>
      <c r="F26" s="514">
        <v>-6792</v>
      </c>
      <c r="G26" s="514">
        <v>-15562</v>
      </c>
      <c r="H26" s="514">
        <v>-66823</v>
      </c>
      <c r="I26" s="514">
        <v>-9804</v>
      </c>
      <c r="J26" s="514">
        <v>-1000</v>
      </c>
      <c r="K26" s="514">
        <v>-100</v>
      </c>
      <c r="L26" s="514">
        <v>0</v>
      </c>
      <c r="M26" s="514">
        <v>0</v>
      </c>
      <c r="N26" s="514">
        <v>0</v>
      </c>
      <c r="O26" s="514">
        <v>0</v>
      </c>
      <c r="P26" s="514">
        <v>0</v>
      </c>
      <c r="Q26" s="514">
        <v>0</v>
      </c>
      <c r="R26" s="514">
        <v>0</v>
      </c>
      <c r="S26" s="514">
        <v>0</v>
      </c>
      <c r="T26" s="514">
        <v>0</v>
      </c>
      <c r="U26" s="514">
        <v>0</v>
      </c>
      <c r="V26" s="514">
        <v>0</v>
      </c>
      <c r="W26" s="514">
        <v>0</v>
      </c>
      <c r="X26" s="514">
        <v>0</v>
      </c>
      <c r="Y26" s="514">
        <v>0</v>
      </c>
      <c r="Z26" s="514">
        <v>0</v>
      </c>
      <c r="AA26" s="514">
        <v>0</v>
      </c>
      <c r="AB26" s="514">
        <v>0</v>
      </c>
      <c r="AC26" s="514">
        <v>0</v>
      </c>
      <c r="AD26" s="514"/>
      <c r="AE26" s="514"/>
      <c r="AF26" s="514"/>
      <c r="AG26" s="514"/>
      <c r="AH26" s="514"/>
      <c r="AI26" s="514"/>
      <c r="AJ26" s="91"/>
      <c r="AK26" s="64"/>
      <c r="BM26" s="472" t="str">
        <f>CountryCode &amp; ".T3.F5OPDIS.S1314.MNAC." &amp; RefVintage</f>
        <v>HU.T3.F5OPDIS.S1314.MNAC.S.2025</v>
      </c>
    </row>
    <row r="27" spans="1:65" s="18" customFormat="1" ht="16.5" customHeight="1">
      <c r="A27" s="321" t="s">
        <v>492</v>
      </c>
      <c r="B27" s="388" t="s">
        <v>876</v>
      </c>
      <c r="C27" s="328" t="s">
        <v>458</v>
      </c>
      <c r="D27" s="517">
        <v>0</v>
      </c>
      <c r="E27" s="517">
        <v>0</v>
      </c>
      <c r="F27" s="517">
        <v>0</v>
      </c>
      <c r="G27" s="517">
        <v>0</v>
      </c>
      <c r="H27" s="517">
        <v>0</v>
      </c>
      <c r="I27" s="517">
        <v>0</v>
      </c>
      <c r="J27" s="517">
        <v>0</v>
      </c>
      <c r="K27" s="517">
        <v>0</v>
      </c>
      <c r="L27" s="517">
        <v>0</v>
      </c>
      <c r="M27" s="517">
        <v>0</v>
      </c>
      <c r="N27" s="517">
        <v>0</v>
      </c>
      <c r="O27" s="517">
        <v>0</v>
      </c>
      <c r="P27" s="517">
        <v>0</v>
      </c>
      <c r="Q27" s="517">
        <v>0</v>
      </c>
      <c r="R27" s="517">
        <v>0</v>
      </c>
      <c r="S27" s="517">
        <v>0</v>
      </c>
      <c r="T27" s="517">
        <v>0</v>
      </c>
      <c r="U27" s="517">
        <v>0</v>
      </c>
      <c r="V27" s="517">
        <v>0</v>
      </c>
      <c r="W27" s="517">
        <v>0</v>
      </c>
      <c r="X27" s="517">
        <v>0</v>
      </c>
      <c r="Y27" s="517">
        <v>0</v>
      </c>
      <c r="Z27" s="517">
        <v>0</v>
      </c>
      <c r="AA27" s="517">
        <v>0</v>
      </c>
      <c r="AB27" s="517">
        <v>0</v>
      </c>
      <c r="AC27" s="517">
        <v>0</v>
      </c>
      <c r="AD27" s="517"/>
      <c r="AE27" s="517"/>
      <c r="AF27" s="517"/>
      <c r="AG27" s="517"/>
      <c r="AH27" s="517"/>
      <c r="AI27" s="517"/>
      <c r="AJ27" s="91"/>
      <c r="AK27" s="64"/>
      <c r="BM27" s="472" t="str">
        <f>CountryCode &amp; ".T3.F71.S1314.MNAC." &amp; RefVintage</f>
        <v>HU.T3.F71.S1314.MNAC.S.2025</v>
      </c>
    </row>
    <row r="28" spans="1:65" s="18" customFormat="1" ht="16.5" customHeight="1" thickBot="1">
      <c r="A28" s="322" t="s">
        <v>493</v>
      </c>
      <c r="B28" s="388" t="s">
        <v>877</v>
      </c>
      <c r="C28" s="328" t="s">
        <v>460</v>
      </c>
      <c r="D28" s="517">
        <v>7773</v>
      </c>
      <c r="E28" s="517">
        <v>14686</v>
      </c>
      <c r="F28" s="517">
        <v>24402</v>
      </c>
      <c r="G28" s="517">
        <v>18541</v>
      </c>
      <c r="H28" s="517">
        <v>4749</v>
      </c>
      <c r="I28" s="517">
        <v>32676.000000000004</v>
      </c>
      <c r="J28" s="517">
        <v>17545</v>
      </c>
      <c r="K28" s="517">
        <v>37341</v>
      </c>
      <c r="L28" s="517">
        <v>8576</v>
      </c>
      <c r="M28" s="517">
        <v>20169</v>
      </c>
      <c r="N28" s="517">
        <v>-4960</v>
      </c>
      <c r="O28" s="517">
        <v>43889</v>
      </c>
      <c r="P28" s="517">
        <v>19157</v>
      </c>
      <c r="Q28" s="517">
        <v>-9524</v>
      </c>
      <c r="R28" s="517">
        <v>-15173</v>
      </c>
      <c r="S28" s="517">
        <v>1022</v>
      </c>
      <c r="T28" s="517">
        <v>27330</v>
      </c>
      <c r="U28" s="517">
        <v>28569</v>
      </c>
      <c r="V28" s="517">
        <v>29666</v>
      </c>
      <c r="W28" s="517">
        <v>27862</v>
      </c>
      <c r="X28" s="517">
        <v>25390</v>
      </c>
      <c r="Y28" s="517">
        <v>9396</v>
      </c>
      <c r="Z28" s="517">
        <v>19630</v>
      </c>
      <c r="AA28" s="517">
        <v>15382</v>
      </c>
      <c r="AB28" s="517">
        <v>12983</v>
      </c>
      <c r="AC28" s="517">
        <v>-24635</v>
      </c>
      <c r="AD28" s="517"/>
      <c r="AE28" s="517"/>
      <c r="AF28" s="517"/>
      <c r="AG28" s="517"/>
      <c r="AH28" s="517"/>
      <c r="AI28" s="517"/>
      <c r="AJ28" s="91"/>
      <c r="AK28" s="64"/>
      <c r="BM28" s="472" t="str">
        <f>CountryCode &amp; ".T3.F8.S1314.MNAC." &amp; RefVintage</f>
        <v>HU.T3.F8.S1314.MNAC.S.2025</v>
      </c>
    </row>
    <row r="29" spans="1:65" s="18" customFormat="1" ht="16.5" customHeight="1">
      <c r="A29" s="265" t="s">
        <v>423</v>
      </c>
      <c r="B29" s="388" t="s">
        <v>878</v>
      </c>
      <c r="C29" s="328" t="s">
        <v>463</v>
      </c>
      <c r="D29" s="517">
        <v>0</v>
      </c>
      <c r="E29" s="517">
        <v>0</v>
      </c>
      <c r="F29" s="517">
        <v>0</v>
      </c>
      <c r="G29" s="517">
        <v>0</v>
      </c>
      <c r="H29" s="517">
        <v>0</v>
      </c>
      <c r="I29" s="517">
        <v>0</v>
      </c>
      <c r="J29" s="517">
        <v>0</v>
      </c>
      <c r="K29" s="517">
        <v>0</v>
      </c>
      <c r="L29" s="517">
        <v>0</v>
      </c>
      <c r="M29" s="517">
        <v>0</v>
      </c>
      <c r="N29" s="517">
        <v>0</v>
      </c>
      <c r="O29" s="517">
        <v>0</v>
      </c>
      <c r="P29" s="517">
        <v>0</v>
      </c>
      <c r="Q29" s="517">
        <v>0</v>
      </c>
      <c r="R29" s="517">
        <v>0</v>
      </c>
      <c r="S29" s="517">
        <v>0</v>
      </c>
      <c r="T29" s="517">
        <v>0</v>
      </c>
      <c r="U29" s="517">
        <v>0</v>
      </c>
      <c r="V29" s="517">
        <v>0</v>
      </c>
      <c r="W29" s="517">
        <v>0</v>
      </c>
      <c r="X29" s="517">
        <v>0</v>
      </c>
      <c r="Y29" s="517">
        <v>0</v>
      </c>
      <c r="Z29" s="517">
        <v>0</v>
      </c>
      <c r="AA29" s="517">
        <v>0</v>
      </c>
      <c r="AB29" s="517">
        <v>0</v>
      </c>
      <c r="AC29" s="517">
        <v>0</v>
      </c>
      <c r="AD29" s="517"/>
      <c r="AE29" s="517"/>
      <c r="AF29" s="517"/>
      <c r="AG29" s="517"/>
      <c r="AH29" s="517"/>
      <c r="AI29" s="517"/>
      <c r="AJ29" s="91"/>
      <c r="AK29" s="64"/>
      <c r="BM29" s="472" t="str">
        <f>CountryCode &amp; ".T3.OFA.S1314.MNAC." &amp; RefVintage</f>
        <v>HU.T3.OFA.S1314.MNAC.S.2025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424</v>
      </c>
      <c r="B31" s="388" t="s">
        <v>879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1072</v>
      </c>
      <c r="E31" s="336">
        <f t="shared" si="2"/>
        <v>8620</v>
      </c>
      <c r="F31" s="336">
        <f t="shared" si="2"/>
        <v>-3302</v>
      </c>
      <c r="G31" s="336">
        <f t="shared" si="2"/>
        <v>-3093</v>
      </c>
      <c r="H31" s="336">
        <f t="shared" si="2"/>
        <v>-3913</v>
      </c>
      <c r="I31" s="336">
        <f t="shared" si="2"/>
        <v>350</v>
      </c>
      <c r="J31" s="336">
        <f t="shared" si="2"/>
        <v>-8918</v>
      </c>
      <c r="K31" s="336">
        <f t="shared" si="2"/>
        <v>6851</v>
      </c>
      <c r="L31" s="336">
        <f t="shared" si="2"/>
        <v>-9647</v>
      </c>
      <c r="M31" s="336">
        <f t="shared" si="2"/>
        <v>-421</v>
      </c>
      <c r="N31" s="336">
        <f t="shared" si="2"/>
        <v>-21</v>
      </c>
      <c r="O31" s="336">
        <f t="shared" si="2"/>
        <v>-9179</v>
      </c>
      <c r="P31" s="336">
        <f t="shared" si="2"/>
        <v>-1862</v>
      </c>
      <c r="Q31" s="336">
        <f t="shared" si="2"/>
        <v>2666</v>
      </c>
      <c r="R31" s="336">
        <f t="shared" si="2"/>
        <v>-6665</v>
      </c>
      <c r="S31" s="336">
        <f t="shared" si="2"/>
        <v>12168</v>
      </c>
      <c r="T31" s="336">
        <f t="shared" si="2"/>
        <v>-13524</v>
      </c>
      <c r="U31" s="336">
        <f t="shared" si="2"/>
        <v>80.999999999992724</v>
      </c>
      <c r="V31" s="336">
        <f t="shared" si="2"/>
        <v>-3530</v>
      </c>
      <c r="W31" s="336">
        <f t="shared" si="2"/>
        <v>9487</v>
      </c>
      <c r="X31" s="336">
        <f t="shared" si="2"/>
        <v>-75.999999999996362</v>
      </c>
      <c r="Y31" s="336">
        <f t="shared" si="2"/>
        <v>-1688</v>
      </c>
      <c r="Z31" s="336">
        <f t="shared" si="2"/>
        <v>274</v>
      </c>
      <c r="AA31" s="336">
        <f t="shared" si="2"/>
        <v>1492</v>
      </c>
      <c r="AB31" s="336">
        <f t="shared" si="2"/>
        <v>-1042</v>
      </c>
      <c r="AC31" s="336">
        <f t="shared" si="2"/>
        <v>-770</v>
      </c>
      <c r="AD31" s="336" t="str">
        <f t="shared" si="2"/>
        <v/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".T3.ADJ.S1314.MNAC." &amp; RefVintage</f>
        <v>HU.T3.ADJ.S1314.MNAC.S.2025</v>
      </c>
    </row>
    <row r="32" spans="1:65" s="18" customFormat="1" ht="16.5" customHeight="1" thickBot="1">
      <c r="A32" s="265" t="s">
        <v>425</v>
      </c>
      <c r="B32" s="388" t="s">
        <v>880</v>
      </c>
      <c r="C32" s="328" t="s">
        <v>474</v>
      </c>
      <c r="D32" s="517">
        <v>0</v>
      </c>
      <c r="E32" s="517">
        <v>0</v>
      </c>
      <c r="F32" s="517">
        <v>0</v>
      </c>
      <c r="G32" s="517">
        <v>0</v>
      </c>
      <c r="H32" s="517">
        <v>0</v>
      </c>
      <c r="I32" s="517">
        <v>0</v>
      </c>
      <c r="J32" s="517">
        <v>0</v>
      </c>
      <c r="K32" s="517">
        <v>0</v>
      </c>
      <c r="L32" s="517">
        <v>0</v>
      </c>
      <c r="M32" s="517">
        <v>0</v>
      </c>
      <c r="N32" s="517">
        <v>0</v>
      </c>
      <c r="O32" s="517">
        <v>0</v>
      </c>
      <c r="P32" s="517">
        <v>0</v>
      </c>
      <c r="Q32" s="517">
        <v>0</v>
      </c>
      <c r="R32" s="517">
        <v>0</v>
      </c>
      <c r="S32" s="517">
        <v>0</v>
      </c>
      <c r="T32" s="517">
        <v>0</v>
      </c>
      <c r="U32" s="517">
        <v>0</v>
      </c>
      <c r="V32" s="517">
        <v>0</v>
      </c>
      <c r="W32" s="517">
        <v>0</v>
      </c>
      <c r="X32" s="517">
        <v>0</v>
      </c>
      <c r="Y32" s="517">
        <v>0</v>
      </c>
      <c r="Z32" s="517">
        <v>0</v>
      </c>
      <c r="AA32" s="517">
        <v>0</v>
      </c>
      <c r="AB32" s="517">
        <v>0</v>
      </c>
      <c r="AC32" s="517">
        <v>0</v>
      </c>
      <c r="AD32" s="517"/>
      <c r="AE32" s="517"/>
      <c r="AF32" s="517"/>
      <c r="AG32" s="517"/>
      <c r="AH32" s="517"/>
      <c r="AI32" s="517"/>
      <c r="AJ32" s="91"/>
      <c r="AK32" s="64"/>
      <c r="BM32" s="472" t="str">
        <f>CountryCode &amp; ".T3.LIA.S1314.MNAC." &amp; RefVintage</f>
        <v>HU.T3.LIA.S1314.MNAC.S.2025</v>
      </c>
    </row>
    <row r="33" spans="1:65" s="18" customFormat="1" ht="16.5" customHeight="1" thickBot="1">
      <c r="A33" s="247" t="s">
        <v>503</v>
      </c>
      <c r="B33" s="388" t="s">
        <v>881</v>
      </c>
      <c r="C33" s="328" t="s">
        <v>461</v>
      </c>
      <c r="D33" s="517">
        <v>1072</v>
      </c>
      <c r="E33" s="517">
        <v>8620</v>
      </c>
      <c r="F33" s="517">
        <v>-3302</v>
      </c>
      <c r="G33" s="517">
        <v>-3093</v>
      </c>
      <c r="H33" s="517">
        <v>-3913</v>
      </c>
      <c r="I33" s="517">
        <v>350</v>
      </c>
      <c r="J33" s="517">
        <v>-8918</v>
      </c>
      <c r="K33" s="517">
        <v>6851</v>
      </c>
      <c r="L33" s="517">
        <v>-9647</v>
      </c>
      <c r="M33" s="517">
        <v>-421</v>
      </c>
      <c r="N33" s="517">
        <v>-21</v>
      </c>
      <c r="O33" s="517">
        <v>-9179</v>
      </c>
      <c r="P33" s="517">
        <v>-1862</v>
      </c>
      <c r="Q33" s="517">
        <v>2666</v>
      </c>
      <c r="R33" s="517">
        <v>-6665</v>
      </c>
      <c r="S33" s="517">
        <v>12168</v>
      </c>
      <c r="T33" s="517">
        <v>-13524</v>
      </c>
      <c r="U33" s="517">
        <v>81</v>
      </c>
      <c r="V33" s="517">
        <v>-3530</v>
      </c>
      <c r="W33" s="517">
        <v>9487</v>
      </c>
      <c r="X33" s="517">
        <v>-76</v>
      </c>
      <c r="Y33" s="517">
        <v>-1688</v>
      </c>
      <c r="Z33" s="517">
        <v>274</v>
      </c>
      <c r="AA33" s="517">
        <v>1492</v>
      </c>
      <c r="AB33" s="517">
        <v>-1042</v>
      </c>
      <c r="AC33" s="517">
        <v>-770</v>
      </c>
      <c r="AD33" s="517"/>
      <c r="AE33" s="517"/>
      <c r="AF33" s="517"/>
      <c r="AG33" s="517"/>
      <c r="AH33" s="517"/>
      <c r="AI33" s="517"/>
      <c r="AJ33" s="91"/>
      <c r="AK33" s="64"/>
      <c r="BM33" s="472" t="str">
        <f>CountryCode &amp; ".T3.OAP.S1314.MNAC." &amp; RefVintage</f>
        <v>HU.T3.OAP.S1314.MNAC.S.2025</v>
      </c>
    </row>
    <row r="34" spans="1:65" s="18" customFormat="1" ht="16.5" customHeight="1">
      <c r="A34" s="265" t="s">
        <v>426</v>
      </c>
      <c r="B34" s="388" t="s">
        <v>882</v>
      </c>
      <c r="C34" s="328" t="s">
        <v>475</v>
      </c>
      <c r="D34" s="517">
        <v>0</v>
      </c>
      <c r="E34" s="517">
        <v>0</v>
      </c>
      <c r="F34" s="517">
        <v>0</v>
      </c>
      <c r="G34" s="517">
        <v>0</v>
      </c>
      <c r="H34" s="517">
        <v>0</v>
      </c>
      <c r="I34" s="517">
        <v>0</v>
      </c>
      <c r="J34" s="517">
        <v>0</v>
      </c>
      <c r="K34" s="517">
        <v>0</v>
      </c>
      <c r="L34" s="517">
        <v>0</v>
      </c>
      <c r="M34" s="517">
        <v>0</v>
      </c>
      <c r="N34" s="517">
        <v>0</v>
      </c>
      <c r="O34" s="517">
        <v>0</v>
      </c>
      <c r="P34" s="517">
        <v>0</v>
      </c>
      <c r="Q34" s="517">
        <v>0</v>
      </c>
      <c r="R34" s="517">
        <v>0</v>
      </c>
      <c r="S34" s="517">
        <v>0</v>
      </c>
      <c r="T34" s="517">
        <v>0</v>
      </c>
      <c r="U34" s="517">
        <v>0</v>
      </c>
      <c r="V34" s="517">
        <v>0</v>
      </c>
      <c r="W34" s="517">
        <v>0</v>
      </c>
      <c r="X34" s="517">
        <v>0</v>
      </c>
      <c r="Y34" s="517">
        <v>0</v>
      </c>
      <c r="Z34" s="517">
        <v>0</v>
      </c>
      <c r="AA34" s="517">
        <v>0</v>
      </c>
      <c r="AB34" s="517">
        <v>0</v>
      </c>
      <c r="AC34" s="517">
        <v>0</v>
      </c>
      <c r="AD34" s="517"/>
      <c r="AE34" s="517"/>
      <c r="AF34" s="517"/>
      <c r="AG34" s="517"/>
      <c r="AH34" s="517"/>
      <c r="AI34" s="517"/>
      <c r="AJ34" s="91"/>
      <c r="AK34" s="64"/>
      <c r="BM34" s="472" t="str">
        <f>CountryCode &amp; ".T3.OLIA.S1314.MNAC." &amp; RefVintage</f>
        <v>HU.T3.OLIA.S1314.MNAC.S.2025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427</v>
      </c>
      <c r="B36" s="388" t="s">
        <v>883</v>
      </c>
      <c r="C36" s="328" t="s">
        <v>66</v>
      </c>
      <c r="D36" s="517">
        <v>0</v>
      </c>
      <c r="E36" s="517">
        <v>0</v>
      </c>
      <c r="F36" s="517">
        <v>0</v>
      </c>
      <c r="G36" s="517">
        <v>0</v>
      </c>
      <c r="H36" s="517">
        <v>0</v>
      </c>
      <c r="I36" s="517">
        <v>0</v>
      </c>
      <c r="J36" s="517">
        <v>0</v>
      </c>
      <c r="K36" s="517">
        <v>0</v>
      </c>
      <c r="L36" s="517">
        <v>0</v>
      </c>
      <c r="M36" s="517">
        <v>0</v>
      </c>
      <c r="N36" s="517">
        <v>0</v>
      </c>
      <c r="O36" s="517">
        <v>0</v>
      </c>
      <c r="P36" s="517">
        <v>0</v>
      </c>
      <c r="Q36" s="517">
        <v>0</v>
      </c>
      <c r="R36" s="517">
        <v>0</v>
      </c>
      <c r="S36" s="517">
        <v>0</v>
      </c>
      <c r="T36" s="517">
        <v>0</v>
      </c>
      <c r="U36" s="517">
        <v>0</v>
      </c>
      <c r="V36" s="517">
        <v>0</v>
      </c>
      <c r="W36" s="517">
        <v>0</v>
      </c>
      <c r="X36" s="517">
        <v>0</v>
      </c>
      <c r="Y36" s="517">
        <v>0</v>
      </c>
      <c r="Z36" s="517">
        <v>0</v>
      </c>
      <c r="AA36" s="517">
        <v>0</v>
      </c>
      <c r="AB36" s="517">
        <v>0</v>
      </c>
      <c r="AC36" s="517">
        <v>0</v>
      </c>
      <c r="AD36" s="517"/>
      <c r="AE36" s="517"/>
      <c r="AF36" s="517"/>
      <c r="AG36" s="517"/>
      <c r="AH36" s="517"/>
      <c r="AI36" s="517"/>
      <c r="AJ36" s="91"/>
      <c r="AK36" s="64"/>
      <c r="BM36" s="472" t="str">
        <f>CountryCode &amp; ".T3.ISS_A.S1314.MNAC." &amp; RefVintage</f>
        <v>HU.T3.ISS_A.S1314.MNAC.S.2025</v>
      </c>
    </row>
    <row r="37" spans="1:65" s="18" customFormat="1" ht="16.5" customHeight="1">
      <c r="A37" s="265" t="s">
        <v>428</v>
      </c>
      <c r="B37" s="388" t="s">
        <v>884</v>
      </c>
      <c r="C37" s="328" t="s">
        <v>476</v>
      </c>
      <c r="D37" s="517">
        <v>0</v>
      </c>
      <c r="E37" s="517">
        <v>0</v>
      </c>
      <c r="F37" s="517">
        <v>0</v>
      </c>
      <c r="G37" s="517">
        <v>0</v>
      </c>
      <c r="H37" s="517">
        <v>0</v>
      </c>
      <c r="I37" s="517">
        <v>0</v>
      </c>
      <c r="J37" s="517">
        <v>0</v>
      </c>
      <c r="K37" s="517">
        <v>0</v>
      </c>
      <c r="L37" s="517">
        <v>0</v>
      </c>
      <c r="M37" s="517">
        <v>0</v>
      </c>
      <c r="N37" s="517">
        <v>0</v>
      </c>
      <c r="O37" s="517">
        <v>0</v>
      </c>
      <c r="P37" s="517">
        <v>0</v>
      </c>
      <c r="Q37" s="517">
        <v>0</v>
      </c>
      <c r="R37" s="517">
        <v>0</v>
      </c>
      <c r="S37" s="517">
        <v>0</v>
      </c>
      <c r="T37" s="517">
        <v>0</v>
      </c>
      <c r="U37" s="517">
        <v>0</v>
      </c>
      <c r="V37" s="517">
        <v>0</v>
      </c>
      <c r="W37" s="517">
        <v>0</v>
      </c>
      <c r="X37" s="517">
        <v>0</v>
      </c>
      <c r="Y37" s="517">
        <v>0</v>
      </c>
      <c r="Z37" s="517">
        <v>0</v>
      </c>
      <c r="AA37" s="517">
        <v>0</v>
      </c>
      <c r="AB37" s="517">
        <v>0</v>
      </c>
      <c r="AC37" s="517">
        <v>0</v>
      </c>
      <c r="AD37" s="517"/>
      <c r="AE37" s="517"/>
      <c r="AF37" s="517"/>
      <c r="AG37" s="517"/>
      <c r="AH37" s="517"/>
      <c r="AI37" s="517"/>
      <c r="AJ37" s="91"/>
      <c r="AK37" s="64"/>
      <c r="BM37" s="472" t="str">
        <f>CountryCode &amp; ".T3.D41_A.S1314.MNAC." &amp; RefVintage</f>
        <v>HU.T3.D41_A.S1314.MNAC.S.2025</v>
      </c>
    </row>
    <row r="38" spans="1:65" s="167" customFormat="1" ht="16.5" customHeight="1">
      <c r="A38" s="265" t="s">
        <v>429</v>
      </c>
      <c r="B38" s="388" t="s">
        <v>885</v>
      </c>
      <c r="C38" s="335" t="s">
        <v>477</v>
      </c>
      <c r="D38" s="517">
        <v>0</v>
      </c>
      <c r="E38" s="517">
        <v>0</v>
      </c>
      <c r="F38" s="517">
        <v>0</v>
      </c>
      <c r="G38" s="517">
        <v>0</v>
      </c>
      <c r="H38" s="517">
        <v>0</v>
      </c>
      <c r="I38" s="517">
        <v>0</v>
      </c>
      <c r="J38" s="517">
        <v>0</v>
      </c>
      <c r="K38" s="517">
        <v>0</v>
      </c>
      <c r="L38" s="517">
        <v>0</v>
      </c>
      <c r="M38" s="517">
        <v>0</v>
      </c>
      <c r="N38" s="517">
        <v>0</v>
      </c>
      <c r="O38" s="517">
        <v>0</v>
      </c>
      <c r="P38" s="517">
        <v>0</v>
      </c>
      <c r="Q38" s="517">
        <v>0</v>
      </c>
      <c r="R38" s="517">
        <v>0</v>
      </c>
      <c r="S38" s="517">
        <v>0</v>
      </c>
      <c r="T38" s="517">
        <v>0</v>
      </c>
      <c r="U38" s="517">
        <v>0</v>
      </c>
      <c r="V38" s="517">
        <v>0</v>
      </c>
      <c r="W38" s="517">
        <v>0</v>
      </c>
      <c r="X38" s="517">
        <v>0</v>
      </c>
      <c r="Y38" s="517">
        <v>0</v>
      </c>
      <c r="Z38" s="517">
        <v>0</v>
      </c>
      <c r="AA38" s="517">
        <v>0</v>
      </c>
      <c r="AB38" s="517">
        <v>0</v>
      </c>
      <c r="AC38" s="517">
        <v>0</v>
      </c>
      <c r="AD38" s="517"/>
      <c r="AE38" s="517"/>
      <c r="AF38" s="517"/>
      <c r="AG38" s="517"/>
      <c r="AH38" s="517"/>
      <c r="AI38" s="517"/>
      <c r="AJ38" s="91"/>
      <c r="AK38" s="64"/>
      <c r="BM38" s="473" t="str">
        <f>CountryCode &amp; ".T3.RED_A.S1314.MNAC." &amp; RefVintage</f>
        <v>HU.T3.RED_A.S1314.MNAC.S.2025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430</v>
      </c>
      <c r="B40" s="388" t="s">
        <v>886</v>
      </c>
      <c r="C40" s="328" t="s">
        <v>94</v>
      </c>
      <c r="D40" s="517">
        <v>0</v>
      </c>
      <c r="E40" s="517">
        <v>0</v>
      </c>
      <c r="F40" s="517">
        <v>0</v>
      </c>
      <c r="G40" s="517">
        <v>0</v>
      </c>
      <c r="H40" s="517">
        <v>0</v>
      </c>
      <c r="I40" s="517">
        <v>0</v>
      </c>
      <c r="J40" s="517">
        <v>0</v>
      </c>
      <c r="K40" s="517">
        <v>0</v>
      </c>
      <c r="L40" s="517">
        <v>0</v>
      </c>
      <c r="M40" s="517">
        <v>0</v>
      </c>
      <c r="N40" s="517">
        <v>0</v>
      </c>
      <c r="O40" s="517">
        <v>0</v>
      </c>
      <c r="P40" s="517">
        <v>0</v>
      </c>
      <c r="Q40" s="517">
        <v>0</v>
      </c>
      <c r="R40" s="517">
        <v>0</v>
      </c>
      <c r="S40" s="517">
        <v>0</v>
      </c>
      <c r="T40" s="517">
        <v>0</v>
      </c>
      <c r="U40" s="517">
        <v>-7.2759576141834259E-12</v>
      </c>
      <c r="V40" s="517">
        <v>0</v>
      </c>
      <c r="W40" s="517">
        <v>0</v>
      </c>
      <c r="X40" s="517">
        <v>3.637978807091713E-12</v>
      </c>
      <c r="Y40" s="517">
        <v>0</v>
      </c>
      <c r="Z40" s="517">
        <v>0</v>
      </c>
      <c r="AA40" s="517">
        <v>0</v>
      </c>
      <c r="AB40" s="517">
        <v>0</v>
      </c>
      <c r="AC40" s="517">
        <v>0</v>
      </c>
      <c r="AD40" s="517"/>
      <c r="AE40" s="517"/>
      <c r="AF40" s="517"/>
      <c r="AG40" s="517"/>
      <c r="AH40" s="517"/>
      <c r="AI40" s="517"/>
      <c r="AJ40" s="91"/>
      <c r="AK40" s="64"/>
      <c r="BM40" s="472" t="str">
        <f>CountryCode &amp; ".T3.FREV_A.S1314.MNAC." &amp; RefVintage</f>
        <v>HU.T3.FREV_A.S1314.MNAC.S.2025</v>
      </c>
    </row>
    <row r="41" spans="1:65" s="18" customFormat="1" ht="16.5" customHeight="1">
      <c r="A41" s="265" t="s">
        <v>523</v>
      </c>
      <c r="B41" s="388" t="s">
        <v>887</v>
      </c>
      <c r="C41" s="328" t="s">
        <v>478</v>
      </c>
      <c r="D41" s="517">
        <v>0</v>
      </c>
      <c r="E41" s="517">
        <v>0</v>
      </c>
      <c r="F41" s="517">
        <v>0</v>
      </c>
      <c r="G41" s="517">
        <v>0</v>
      </c>
      <c r="H41" s="517">
        <v>0</v>
      </c>
      <c r="I41" s="517">
        <v>0</v>
      </c>
      <c r="J41" s="517">
        <v>0</v>
      </c>
      <c r="K41" s="517">
        <v>0</v>
      </c>
      <c r="L41" s="517">
        <v>0</v>
      </c>
      <c r="M41" s="517">
        <v>0</v>
      </c>
      <c r="N41" s="517">
        <v>0</v>
      </c>
      <c r="O41" s="517">
        <v>0</v>
      </c>
      <c r="P41" s="517">
        <v>0</v>
      </c>
      <c r="Q41" s="517">
        <v>0</v>
      </c>
      <c r="R41" s="517">
        <v>0</v>
      </c>
      <c r="S41" s="517">
        <v>0</v>
      </c>
      <c r="T41" s="517">
        <v>0</v>
      </c>
      <c r="U41" s="517">
        <v>0</v>
      </c>
      <c r="V41" s="517">
        <v>0</v>
      </c>
      <c r="W41" s="517">
        <v>0</v>
      </c>
      <c r="X41" s="517">
        <v>0</v>
      </c>
      <c r="Y41" s="517">
        <v>0</v>
      </c>
      <c r="Z41" s="517">
        <v>0</v>
      </c>
      <c r="AA41" s="517">
        <v>0</v>
      </c>
      <c r="AB41" s="517">
        <v>0</v>
      </c>
      <c r="AC41" s="517">
        <v>0</v>
      </c>
      <c r="AD41" s="517"/>
      <c r="AE41" s="517"/>
      <c r="AF41" s="517"/>
      <c r="AG41" s="517"/>
      <c r="AH41" s="517"/>
      <c r="AI41" s="517"/>
      <c r="AJ41" s="91"/>
      <c r="AK41" s="64"/>
      <c r="BM41" s="472" t="str">
        <f>CountryCode &amp; ".T3.K61.S1314.MNAC." &amp; RefVintage</f>
        <v>HU.T3.K61.S1314.MNAC.S.2025</v>
      </c>
    </row>
    <row r="42" spans="1:65" s="18" customFormat="1" ht="16.5" customHeight="1">
      <c r="A42" s="265" t="s">
        <v>431</v>
      </c>
      <c r="B42" s="388" t="s">
        <v>888</v>
      </c>
      <c r="C42" s="328" t="s">
        <v>479</v>
      </c>
      <c r="D42" s="517">
        <v>0</v>
      </c>
      <c r="E42" s="517">
        <v>0</v>
      </c>
      <c r="F42" s="517">
        <v>0</v>
      </c>
      <c r="G42" s="517">
        <v>0</v>
      </c>
      <c r="H42" s="517">
        <v>0</v>
      </c>
      <c r="I42" s="517">
        <v>0</v>
      </c>
      <c r="J42" s="517">
        <v>0</v>
      </c>
      <c r="K42" s="517">
        <v>0</v>
      </c>
      <c r="L42" s="517">
        <v>0</v>
      </c>
      <c r="M42" s="517">
        <v>0</v>
      </c>
      <c r="N42" s="517">
        <v>0</v>
      </c>
      <c r="O42" s="517">
        <v>0</v>
      </c>
      <c r="P42" s="517">
        <v>0</v>
      </c>
      <c r="Q42" s="517">
        <v>0</v>
      </c>
      <c r="R42" s="517">
        <v>0</v>
      </c>
      <c r="S42" s="517">
        <v>0</v>
      </c>
      <c r="T42" s="517">
        <v>0</v>
      </c>
      <c r="U42" s="517">
        <v>0</v>
      </c>
      <c r="V42" s="517">
        <v>0</v>
      </c>
      <c r="W42" s="517">
        <v>0</v>
      </c>
      <c r="X42" s="517">
        <v>0</v>
      </c>
      <c r="Y42" s="517">
        <v>0</v>
      </c>
      <c r="Z42" s="517">
        <v>0</v>
      </c>
      <c r="AA42" s="517">
        <v>0</v>
      </c>
      <c r="AB42" s="517">
        <v>0</v>
      </c>
      <c r="AC42" s="517">
        <v>0</v>
      </c>
      <c r="AD42" s="517"/>
      <c r="AE42" s="517"/>
      <c r="AF42" s="517"/>
      <c r="AG42" s="517"/>
      <c r="AH42" s="517"/>
      <c r="AI42" s="517"/>
      <c r="AJ42" s="91"/>
      <c r="AK42" s="64"/>
      <c r="BM42" s="472" t="str">
        <f>CountryCode &amp; ".T3.OCVO_A.S1314.MNAC." &amp; RefVintage</f>
        <v>HU.T3.OCVO_A.S1314.MNAC.S.2025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432</v>
      </c>
      <c r="B44" s="388" t="s">
        <v>889</v>
      </c>
      <c r="C44" s="333" t="s">
        <v>64</v>
      </c>
      <c r="D44" s="517">
        <f>D45</f>
        <v>25686</v>
      </c>
      <c r="E44" s="517">
        <f t="shared" ref="E44:AC44" si="3">E45</f>
        <v>-35647</v>
      </c>
      <c r="F44" s="517">
        <f t="shared" si="3"/>
        <v>-7657</v>
      </c>
      <c r="G44" s="517">
        <f t="shared" si="3"/>
        <v>8491</v>
      </c>
      <c r="H44" s="517">
        <f t="shared" si="3"/>
        <v>12905.000000000007</v>
      </c>
      <c r="I44" s="517">
        <f t="shared" si="3"/>
        <v>1245.9970000000721</v>
      </c>
      <c r="J44" s="517">
        <f t="shared" si="3"/>
        <v>6946.0000000000218</v>
      </c>
      <c r="K44" s="517">
        <f t="shared" si="3"/>
        <v>-23866.000000000015</v>
      </c>
      <c r="L44" s="517">
        <f t="shared" si="3"/>
        <v>5599</v>
      </c>
      <c r="M44" s="517">
        <f t="shared" si="3"/>
        <v>-24881.999999999971</v>
      </c>
      <c r="N44" s="517">
        <f t="shared" si="3"/>
        <v>8745.9999999999927</v>
      </c>
      <c r="O44" s="517">
        <f t="shared" si="3"/>
        <v>-2223.9999999999418</v>
      </c>
      <c r="P44" s="517">
        <f t="shared" si="3"/>
        <v>-10252</v>
      </c>
      <c r="Q44" s="517">
        <f t="shared" si="3"/>
        <v>1160.0000000000073</v>
      </c>
      <c r="R44" s="517">
        <f t="shared" si="3"/>
        <v>-2239.0000000000073</v>
      </c>
      <c r="S44" s="517">
        <f t="shared" si="3"/>
        <v>51.000000000007276</v>
      </c>
      <c r="T44" s="517">
        <f t="shared" si="3"/>
        <v>-11718.999999999996</v>
      </c>
      <c r="U44" s="517">
        <f t="shared" si="3"/>
        <v>3240</v>
      </c>
      <c r="V44" s="517">
        <f t="shared" si="3"/>
        <v>416</v>
      </c>
      <c r="W44" s="517">
        <f t="shared" si="3"/>
        <v>4627.5</v>
      </c>
      <c r="X44" s="517">
        <f t="shared" si="3"/>
        <v>-1192.5640000004423</v>
      </c>
      <c r="Y44" s="517">
        <f t="shared" si="3"/>
        <v>215.17648299966822</v>
      </c>
      <c r="Z44" s="517">
        <f t="shared" si="3"/>
        <v>-9210.0423370002463</v>
      </c>
      <c r="AA44" s="517">
        <f t="shared" si="3"/>
        <v>-1131.5493659999993</v>
      </c>
      <c r="AB44" s="517">
        <f t="shared" si="3"/>
        <v>1895.9999999999854</v>
      </c>
      <c r="AC44" s="517">
        <f t="shared" si="3"/>
        <v>260.13500000000931</v>
      </c>
      <c r="AD44" s="517"/>
      <c r="AE44" s="517"/>
      <c r="AF44" s="517"/>
      <c r="AG44" s="517"/>
      <c r="AH44" s="517"/>
      <c r="AI44" s="517"/>
      <c r="AJ44" s="91"/>
      <c r="AK44" s="64"/>
      <c r="BM44" s="472" t="str">
        <f>CountryCode &amp; ".T3.SD.S1314.MNAC." &amp; RefVintage</f>
        <v>HU.T3.SD.S1314.MNAC.S.2025</v>
      </c>
    </row>
    <row r="45" spans="1:65" s="18" customFormat="1" ht="16.5" customHeight="1">
      <c r="A45" s="265" t="s">
        <v>433</v>
      </c>
      <c r="B45" s="388" t="s">
        <v>890</v>
      </c>
      <c r="C45" s="328" t="s">
        <v>72</v>
      </c>
      <c r="D45" s="517">
        <f>D48-D10-D12-D32-D33-D34-D36-D37-D38-D40-D41-D42</f>
        <v>25686</v>
      </c>
      <c r="E45" s="517">
        <f t="shared" ref="E45:AC45" si="4">E48-E10-E12-E32-E33-E34-E36-E37-E38-E40-E41-E42</f>
        <v>-35647</v>
      </c>
      <c r="F45" s="517">
        <f t="shared" si="4"/>
        <v>-7657</v>
      </c>
      <c r="G45" s="517">
        <f t="shared" si="4"/>
        <v>8491</v>
      </c>
      <c r="H45" s="517">
        <f t="shared" si="4"/>
        <v>12905.000000000007</v>
      </c>
      <c r="I45" s="517">
        <f t="shared" si="4"/>
        <v>1245.9970000000721</v>
      </c>
      <c r="J45" s="517">
        <f t="shared" si="4"/>
        <v>6946.0000000000218</v>
      </c>
      <c r="K45" s="517">
        <f t="shared" si="4"/>
        <v>-23866.000000000015</v>
      </c>
      <c r="L45" s="517">
        <f t="shared" si="4"/>
        <v>5599</v>
      </c>
      <c r="M45" s="517">
        <f t="shared" si="4"/>
        <v>-24881.999999999971</v>
      </c>
      <c r="N45" s="517">
        <f t="shared" si="4"/>
        <v>8745.9999999999927</v>
      </c>
      <c r="O45" s="517">
        <f t="shared" si="4"/>
        <v>-2223.9999999999418</v>
      </c>
      <c r="P45" s="517">
        <f t="shared" si="4"/>
        <v>-10252</v>
      </c>
      <c r="Q45" s="517">
        <f t="shared" si="4"/>
        <v>1160.0000000000073</v>
      </c>
      <c r="R45" s="517">
        <f t="shared" si="4"/>
        <v>-2239.0000000000073</v>
      </c>
      <c r="S45" s="517">
        <f t="shared" si="4"/>
        <v>51.000000000007276</v>
      </c>
      <c r="T45" s="517">
        <f t="shared" si="4"/>
        <v>-11718.999999999996</v>
      </c>
      <c r="U45" s="517">
        <f t="shared" si="4"/>
        <v>3240</v>
      </c>
      <c r="V45" s="517">
        <f t="shared" si="4"/>
        <v>416</v>
      </c>
      <c r="W45" s="517">
        <f t="shared" si="4"/>
        <v>4627.5</v>
      </c>
      <c r="X45" s="517">
        <f t="shared" si="4"/>
        <v>-1192.5640000004423</v>
      </c>
      <c r="Y45" s="517">
        <f t="shared" si="4"/>
        <v>215.17648299966822</v>
      </c>
      <c r="Z45" s="517">
        <f t="shared" si="4"/>
        <v>-9210.0423370002463</v>
      </c>
      <c r="AA45" s="517">
        <f t="shared" si="4"/>
        <v>-1131.5493659999993</v>
      </c>
      <c r="AB45" s="517">
        <f t="shared" si="4"/>
        <v>1895.9999999999854</v>
      </c>
      <c r="AC45" s="517">
        <f t="shared" si="4"/>
        <v>260.13500000000931</v>
      </c>
      <c r="AD45" s="517"/>
      <c r="AE45" s="517"/>
      <c r="AF45" s="517"/>
      <c r="AG45" s="517"/>
      <c r="AH45" s="517"/>
      <c r="AI45" s="517"/>
      <c r="AJ45" s="91"/>
      <c r="AK45" s="64"/>
      <c r="BM45" s="472" t="str">
        <f>CountryCode &amp; ".T3.B9_SD.S1314.MNAC." &amp; RefVintage</f>
        <v>HU.T3.B9_SD.S1314.MNAC.S.2025</v>
      </c>
    </row>
    <row r="46" spans="1:65" s="18" customFormat="1" ht="16.5" customHeight="1">
      <c r="A46" s="265" t="s">
        <v>434</v>
      </c>
      <c r="B46" s="388" t="s">
        <v>891</v>
      </c>
      <c r="C46" s="328" t="s">
        <v>63</v>
      </c>
      <c r="D46" s="517">
        <v>0</v>
      </c>
      <c r="E46" s="517">
        <v>0</v>
      </c>
      <c r="F46" s="517">
        <v>0</v>
      </c>
      <c r="G46" s="517">
        <v>0</v>
      </c>
      <c r="H46" s="517">
        <v>0</v>
      </c>
      <c r="I46" s="517">
        <v>0</v>
      </c>
      <c r="J46" s="517">
        <v>0</v>
      </c>
      <c r="K46" s="517">
        <v>0</v>
      </c>
      <c r="L46" s="517">
        <v>0</v>
      </c>
      <c r="M46" s="517">
        <v>0</v>
      </c>
      <c r="N46" s="517">
        <v>0</v>
      </c>
      <c r="O46" s="517">
        <v>0</v>
      </c>
      <c r="P46" s="517">
        <v>0</v>
      </c>
      <c r="Q46" s="517">
        <v>0</v>
      </c>
      <c r="R46" s="517">
        <v>0</v>
      </c>
      <c r="S46" s="517">
        <v>0</v>
      </c>
      <c r="T46" s="517">
        <v>0</v>
      </c>
      <c r="U46" s="517">
        <v>0</v>
      </c>
      <c r="V46" s="517">
        <v>0</v>
      </c>
      <c r="W46" s="517">
        <v>0</v>
      </c>
      <c r="X46" s="517">
        <v>0</v>
      </c>
      <c r="Y46" s="517">
        <v>0</v>
      </c>
      <c r="Z46" s="517">
        <v>0</v>
      </c>
      <c r="AA46" s="517">
        <v>0</v>
      </c>
      <c r="AB46" s="517">
        <v>0</v>
      </c>
      <c r="AC46" s="517">
        <v>0</v>
      </c>
      <c r="AD46" s="517"/>
      <c r="AE46" s="517"/>
      <c r="AF46" s="517"/>
      <c r="AG46" s="517"/>
      <c r="AH46" s="517"/>
      <c r="AI46" s="517"/>
      <c r="AJ46" s="91"/>
      <c r="AK46" s="64"/>
      <c r="BM46" s="472" t="str">
        <f>CountryCode &amp; ".T3.OSD.S1314.MNAC." &amp; RefVintage</f>
        <v>HU.T3.OSD.S1314.MNAC.S.2025</v>
      </c>
    </row>
    <row r="47" spans="1:65" s="18" customFormat="1" ht="13.5" customHeight="1" thickBot="1">
      <c r="A47" s="265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19.5" customHeight="1" thickTop="1" thickBot="1">
      <c r="A48" s="265" t="s">
        <v>435</v>
      </c>
      <c r="B48" s="388" t="s">
        <v>892</v>
      </c>
      <c r="C48" s="287" t="s">
        <v>114</v>
      </c>
      <c r="D48" s="517">
        <v>44000</v>
      </c>
      <c r="E48" s="517">
        <v>-51970</v>
      </c>
      <c r="F48" s="517">
        <v>12125</v>
      </c>
      <c r="G48" s="517">
        <v>37075</v>
      </c>
      <c r="H48" s="517">
        <v>-41825.999999999993</v>
      </c>
      <c r="I48" s="517">
        <v>38911</v>
      </c>
      <c r="J48" s="517">
        <v>-55747.000000000007</v>
      </c>
      <c r="K48" s="517">
        <v>71484.999999999985</v>
      </c>
      <c r="L48" s="517">
        <v>251009</v>
      </c>
      <c r="M48" s="517">
        <v>57708.000000000029</v>
      </c>
      <c r="N48" s="517">
        <v>39283.999999999993</v>
      </c>
      <c r="O48" s="517">
        <v>-338587.99999999994</v>
      </c>
      <c r="P48" s="517">
        <v>-130406</v>
      </c>
      <c r="Q48" s="517">
        <v>65121.000000000007</v>
      </c>
      <c r="R48" s="517">
        <v>64098.999999999993</v>
      </c>
      <c r="S48" s="517">
        <v>-35254.999999999993</v>
      </c>
      <c r="T48" s="517">
        <v>-8504.9999999999964</v>
      </c>
      <c r="U48" s="517">
        <v>27453.999999999993</v>
      </c>
      <c r="V48" s="517">
        <v>-111779</v>
      </c>
      <c r="W48" s="517">
        <v>4882</v>
      </c>
      <c r="X48" s="517">
        <v>25892.000000000004</v>
      </c>
      <c r="Y48" s="517">
        <v>57937</v>
      </c>
      <c r="Z48" s="517">
        <v>41727.000000000007</v>
      </c>
      <c r="AA48" s="517">
        <v>-60990.000000000007</v>
      </c>
      <c r="AB48" s="517">
        <v>127134.99999999999</v>
      </c>
      <c r="AC48" s="517">
        <v>430915</v>
      </c>
      <c r="AD48" s="517"/>
      <c r="AE48" s="517"/>
      <c r="AF48" s="517"/>
      <c r="AG48" s="517"/>
      <c r="AH48" s="517"/>
      <c r="AI48" s="517"/>
      <c r="AJ48" s="6"/>
      <c r="AK48" s="64"/>
      <c r="BM48" s="472" t="str">
        <f>CountryCode &amp; ".T3.CHDEBT.S1314.MNAC." &amp; RefVintage</f>
        <v>HU.T3.CHDEBT.S1314.MNAC.S.2025</v>
      </c>
    </row>
    <row r="49" spans="1:65" ht="9" customHeight="1" thickTop="1" thickBot="1">
      <c r="A49" s="265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</row>
    <row r="50" spans="1:65" ht="9" customHeight="1" thickTop="1" thickBot="1">
      <c r="A50" s="265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</row>
    <row r="51" spans="1:65" ht="18.75" thickTop="1" thickBot="1">
      <c r="A51" s="265" t="s">
        <v>436</v>
      </c>
      <c r="B51" s="388" t="s">
        <v>893</v>
      </c>
      <c r="C51" s="287" t="s">
        <v>115</v>
      </c>
      <c r="D51" s="518">
        <v>109558</v>
      </c>
      <c r="E51" s="519">
        <v>57110</v>
      </c>
      <c r="F51" s="519">
        <v>67215</v>
      </c>
      <c r="G51" s="519">
        <v>112830</v>
      </c>
      <c r="H51" s="519">
        <v>78504</v>
      </c>
      <c r="I51" s="519">
        <v>117415</v>
      </c>
      <c r="J51" s="519">
        <v>61668</v>
      </c>
      <c r="K51" s="519">
        <v>133153</v>
      </c>
      <c r="L51" s="519">
        <v>379583</v>
      </c>
      <c r="M51" s="519">
        <v>436191</v>
      </c>
      <c r="N51" s="519">
        <v>477320</v>
      </c>
      <c r="O51" s="519">
        <v>132884</v>
      </c>
      <c r="P51" s="519">
        <v>-37294</v>
      </c>
      <c r="Q51" s="519">
        <v>37446</v>
      </c>
      <c r="R51" s="519">
        <v>123274</v>
      </c>
      <c r="S51" s="519">
        <v>89334</v>
      </c>
      <c r="T51" s="519">
        <v>83624</v>
      </c>
      <c r="U51" s="519">
        <v>119579</v>
      </c>
      <c r="V51" s="519">
        <v>9302</v>
      </c>
      <c r="W51" s="519">
        <v>8736</v>
      </c>
      <c r="X51" s="519">
        <v>29894</v>
      </c>
      <c r="Y51" s="519">
        <v>73597</v>
      </c>
      <c r="Z51" s="519">
        <v>120133</v>
      </c>
      <c r="AA51" s="519">
        <v>59164</v>
      </c>
      <c r="AB51" s="519">
        <v>209613</v>
      </c>
      <c r="AC51" s="519">
        <v>640669</v>
      </c>
      <c r="AD51" s="519"/>
      <c r="AE51" s="519"/>
      <c r="AF51" s="519"/>
      <c r="AG51" s="519"/>
      <c r="AH51" s="519"/>
      <c r="AI51" s="519"/>
      <c r="AJ51" s="4"/>
      <c r="AK51" s="50"/>
      <c r="BM51" s="258" t="str">
        <f>CountryCode &amp; ".T3.CTDEBT.S1314.MNAC." &amp; RefVintage</f>
        <v>HU.T3.CTDEBT.S1314.MNAC.S.2025</v>
      </c>
    </row>
    <row r="52" spans="1:65" ht="15.75" thickTop="1">
      <c r="A52" s="265" t="s">
        <v>437</v>
      </c>
      <c r="B52" s="388" t="s">
        <v>894</v>
      </c>
      <c r="C52" s="328" t="s">
        <v>116</v>
      </c>
      <c r="D52" s="520">
        <v>123100</v>
      </c>
      <c r="E52" s="520">
        <v>71130</v>
      </c>
      <c r="F52" s="520">
        <v>83255</v>
      </c>
      <c r="G52" s="520">
        <v>120330</v>
      </c>
      <c r="H52" s="520">
        <v>78504</v>
      </c>
      <c r="I52" s="520">
        <v>117415</v>
      </c>
      <c r="J52" s="520">
        <v>61668</v>
      </c>
      <c r="K52" s="520">
        <v>133153</v>
      </c>
      <c r="L52" s="520">
        <v>384162</v>
      </c>
      <c r="M52" s="520">
        <v>441870</v>
      </c>
      <c r="N52" s="520">
        <v>481154</v>
      </c>
      <c r="O52" s="520">
        <v>142566</v>
      </c>
      <c r="P52" s="520">
        <v>12160</v>
      </c>
      <c r="Q52" s="520">
        <v>77281</v>
      </c>
      <c r="R52" s="520">
        <v>141380</v>
      </c>
      <c r="S52" s="520">
        <v>106125</v>
      </c>
      <c r="T52" s="520">
        <v>97620</v>
      </c>
      <c r="U52" s="520">
        <v>125074</v>
      </c>
      <c r="V52" s="520">
        <v>13295</v>
      </c>
      <c r="W52" s="520">
        <v>18177</v>
      </c>
      <c r="X52" s="520">
        <v>44069</v>
      </c>
      <c r="Y52" s="520">
        <v>102006</v>
      </c>
      <c r="Z52" s="520">
        <v>143733</v>
      </c>
      <c r="AA52" s="520">
        <v>82743</v>
      </c>
      <c r="AB52" s="520">
        <v>209878</v>
      </c>
      <c r="AC52" s="520">
        <v>640793</v>
      </c>
      <c r="AD52" s="520"/>
      <c r="AE52" s="520"/>
      <c r="AF52" s="520"/>
      <c r="AG52" s="520"/>
      <c r="AH52" s="520"/>
      <c r="AI52" s="520"/>
      <c r="AJ52" s="456"/>
      <c r="AK52" s="50"/>
      <c r="BM52" s="258" t="str">
        <f>CountryCode &amp; ".T3.DEBT.S1314.MNAC." &amp; RefVintage</f>
        <v>HU.T3.DEBT.S1314.MNAC.S.2025</v>
      </c>
    </row>
    <row r="53" spans="1:65" ht="18.75" customHeight="1">
      <c r="A53" s="265" t="s">
        <v>438</v>
      </c>
      <c r="B53" s="388" t="s">
        <v>895</v>
      </c>
      <c r="C53" s="346" t="s">
        <v>117</v>
      </c>
      <c r="D53" s="517">
        <v>13542.000000000002</v>
      </c>
      <c r="E53" s="517">
        <v>14020</v>
      </c>
      <c r="F53" s="517">
        <v>16040</v>
      </c>
      <c r="G53" s="517">
        <v>7500</v>
      </c>
      <c r="H53" s="517">
        <v>0</v>
      </c>
      <c r="I53" s="517">
        <v>0</v>
      </c>
      <c r="J53" s="517">
        <v>0</v>
      </c>
      <c r="K53" s="517">
        <v>0</v>
      </c>
      <c r="L53" s="517">
        <v>4579</v>
      </c>
      <c r="M53" s="517">
        <v>5679</v>
      </c>
      <c r="N53" s="517">
        <v>3834</v>
      </c>
      <c r="O53" s="517">
        <v>9682</v>
      </c>
      <c r="P53" s="517">
        <v>49454</v>
      </c>
      <c r="Q53" s="517">
        <v>39835</v>
      </c>
      <c r="R53" s="517">
        <v>18106</v>
      </c>
      <c r="S53" s="517">
        <v>16791</v>
      </c>
      <c r="T53" s="517">
        <v>13996</v>
      </c>
      <c r="U53" s="517">
        <v>5495</v>
      </c>
      <c r="V53" s="517">
        <v>3993</v>
      </c>
      <c r="W53" s="517">
        <v>9441</v>
      </c>
      <c r="X53" s="517">
        <v>14175</v>
      </c>
      <c r="Y53" s="517">
        <v>28409</v>
      </c>
      <c r="Z53" s="517">
        <v>23600</v>
      </c>
      <c r="AA53" s="517">
        <v>23579</v>
      </c>
      <c r="AB53" s="517">
        <v>265</v>
      </c>
      <c r="AC53" s="517">
        <v>124</v>
      </c>
      <c r="AD53" s="517"/>
      <c r="AE53" s="517"/>
      <c r="AF53" s="517"/>
      <c r="AG53" s="517"/>
      <c r="AH53" s="517"/>
      <c r="AI53" s="517"/>
      <c r="AJ53" s="115"/>
      <c r="AK53" s="50"/>
      <c r="BM53" s="258" t="str">
        <f>CountryCode &amp; ".T3.HOLD.S1314.MNAC." &amp; RefVintage</f>
        <v>HU.T3.HOLD.S1314.MNAC.S.2025</v>
      </c>
    </row>
    <row r="54" spans="1:65" ht="9.75" customHeight="1" thickBot="1">
      <c r="A54" s="127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</row>
    <row r="55" spans="1:65" ht="20.25" thickTop="1" thickBot="1">
      <c r="A55" s="127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324"/>
      <c r="G55" s="324"/>
      <c r="H55" s="324"/>
      <c r="I55" s="324"/>
      <c r="J55" s="324"/>
      <c r="K55" s="324"/>
      <c r="L55" s="324"/>
      <c r="M55" s="324"/>
      <c r="N55" s="324"/>
      <c r="O55" s="324"/>
      <c r="P55" s="324"/>
      <c r="Q55" s="324"/>
      <c r="R55" s="324"/>
      <c r="S55" s="324"/>
      <c r="T55" s="324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325"/>
      <c r="AK55" s="50"/>
      <c r="AM55" s="13"/>
    </row>
    <row r="56" spans="1:65" ht="8.25" customHeight="1" thickTop="1">
      <c r="A56" s="127"/>
      <c r="B56" s="126"/>
      <c r="C56" s="151"/>
      <c r="D56" s="68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77"/>
      <c r="AK56" s="50"/>
      <c r="AM56" s="13"/>
    </row>
    <row r="57" spans="1:65" ht="15.75">
      <c r="A57" s="127"/>
      <c r="B57" s="126"/>
      <c r="C57" s="156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</row>
    <row r="58" spans="1:65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50"/>
      <c r="AM58" s="13"/>
    </row>
    <row r="59" spans="1:65" ht="15.75">
      <c r="A59" s="127"/>
      <c r="B59" s="126"/>
      <c r="C59" s="199" t="s">
        <v>113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50"/>
      <c r="AM59" s="13"/>
    </row>
    <row r="60" spans="1:65" ht="16.5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50"/>
      <c r="AM60" s="13"/>
    </row>
    <row r="61" spans="1:65" ht="9.75" customHeight="1" thickBot="1">
      <c r="A61" s="153"/>
      <c r="B61" s="146"/>
      <c r="C61" s="350"/>
      <c r="D61" s="351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349"/>
      <c r="AK61" s="52"/>
      <c r="AM61" s="13"/>
    </row>
    <row r="62" spans="1:65" ht="16.5" thickTop="1">
      <c r="B62" s="188"/>
      <c r="C62" s="31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8"/>
    </row>
    <row r="64" spans="1:65" s="23" customFormat="1" ht="60.6" customHeight="1">
      <c r="A64" s="30"/>
      <c r="B64" s="20"/>
      <c r="C64" s="298" t="s">
        <v>119</v>
      </c>
      <c r="D64" s="549" t="str">
        <f t="shared" ref="D64:AI64" si="5">IF(OR(COUNTA(D10:D10,D12:D29,D31:D34,D36:D38,D40:D42,D44:D46,D48:D48,D51:D53)=36,NOT(ISNUMBER(D7))),"OK","NOT fully completed, pls.fill with L, M or 0")</f>
        <v>OK</v>
      </c>
      <c r="E64" s="549" t="str">
        <f t="shared" si="5"/>
        <v>OK</v>
      </c>
      <c r="F64" s="549" t="str">
        <f t="shared" si="5"/>
        <v>OK</v>
      </c>
      <c r="G64" s="549" t="str">
        <f t="shared" si="5"/>
        <v>OK</v>
      </c>
      <c r="H64" s="549" t="str">
        <f t="shared" si="5"/>
        <v>OK</v>
      </c>
      <c r="I64" s="549" t="str">
        <f t="shared" si="5"/>
        <v>OK</v>
      </c>
      <c r="J64" s="549" t="str">
        <f t="shared" si="5"/>
        <v>OK</v>
      </c>
      <c r="K64" s="549" t="str">
        <f t="shared" si="5"/>
        <v>OK</v>
      </c>
      <c r="L64" s="549" t="str">
        <f t="shared" si="5"/>
        <v>OK</v>
      </c>
      <c r="M64" s="549" t="str">
        <f t="shared" si="5"/>
        <v>OK</v>
      </c>
      <c r="N64" s="549" t="str">
        <f t="shared" si="5"/>
        <v>OK</v>
      </c>
      <c r="O64" s="549" t="str">
        <f t="shared" si="5"/>
        <v>OK</v>
      </c>
      <c r="P64" s="549" t="str">
        <f t="shared" si="5"/>
        <v>OK</v>
      </c>
      <c r="Q64" s="549" t="str">
        <f t="shared" si="5"/>
        <v>OK</v>
      </c>
      <c r="R64" s="549" t="str">
        <f t="shared" si="5"/>
        <v>OK</v>
      </c>
      <c r="S64" s="549" t="str">
        <f t="shared" si="5"/>
        <v>OK</v>
      </c>
      <c r="T64" s="549" t="str">
        <f t="shared" si="5"/>
        <v>OK</v>
      </c>
      <c r="U64" s="549" t="str">
        <f t="shared" si="5"/>
        <v>OK</v>
      </c>
      <c r="V64" s="549" t="str">
        <f t="shared" si="5"/>
        <v>OK</v>
      </c>
      <c r="W64" s="549" t="str">
        <f t="shared" si="5"/>
        <v>OK</v>
      </c>
      <c r="X64" s="549" t="str">
        <f t="shared" si="5"/>
        <v>OK</v>
      </c>
      <c r="Y64" s="549" t="str">
        <f t="shared" si="5"/>
        <v>OK</v>
      </c>
      <c r="Z64" s="549" t="str">
        <f t="shared" si="5"/>
        <v>OK</v>
      </c>
      <c r="AA64" s="549" t="str">
        <f t="shared" si="5"/>
        <v>OK</v>
      </c>
      <c r="AB64" s="549" t="str">
        <f t="shared" si="5"/>
        <v>OK</v>
      </c>
      <c r="AC64" s="549" t="str">
        <f t="shared" si="5"/>
        <v>OK</v>
      </c>
      <c r="AD64" s="549" t="str">
        <f t="shared" si="5"/>
        <v>OK</v>
      </c>
      <c r="AE64" s="549" t="str">
        <f t="shared" si="5"/>
        <v>OK</v>
      </c>
      <c r="AF64" s="549" t="str">
        <f t="shared" si="5"/>
        <v>OK</v>
      </c>
      <c r="AG64" s="549" t="str">
        <f t="shared" si="5"/>
        <v>OK</v>
      </c>
      <c r="AH64" s="549" t="str">
        <f t="shared" si="5"/>
        <v>OK</v>
      </c>
      <c r="AI64" s="549" t="str">
        <f t="shared" si="5"/>
        <v>OK</v>
      </c>
      <c r="AJ64" s="291"/>
      <c r="AK64" s="171"/>
      <c r="AL64" s="29"/>
      <c r="BM64" s="290"/>
    </row>
    <row r="65" spans="1:65" s="23" customFormat="1">
      <c r="A65" s="30"/>
      <c r="B65" s="20"/>
      <c r="C65" s="172" t="s">
        <v>120</v>
      </c>
      <c r="D65" s="242">
        <v>1995</v>
      </c>
      <c r="E65" s="242">
        <f>D65+1</f>
        <v>1996</v>
      </c>
      <c r="F65" s="242">
        <f t="shared" ref="F65:AI65" si="6">E65+1</f>
        <v>1997</v>
      </c>
      <c r="G65" s="242">
        <f t="shared" si="6"/>
        <v>1998</v>
      </c>
      <c r="H65" s="242">
        <f t="shared" si="6"/>
        <v>1999</v>
      </c>
      <c r="I65" s="242">
        <f t="shared" si="6"/>
        <v>2000</v>
      </c>
      <c r="J65" s="242">
        <f t="shared" si="6"/>
        <v>2001</v>
      </c>
      <c r="K65" s="242">
        <f t="shared" si="6"/>
        <v>2002</v>
      </c>
      <c r="L65" s="242">
        <f t="shared" si="6"/>
        <v>2003</v>
      </c>
      <c r="M65" s="242">
        <f t="shared" si="6"/>
        <v>2004</v>
      </c>
      <c r="N65" s="242">
        <f t="shared" si="6"/>
        <v>2005</v>
      </c>
      <c r="O65" s="242">
        <f t="shared" si="6"/>
        <v>2006</v>
      </c>
      <c r="P65" s="242">
        <f t="shared" si="6"/>
        <v>2007</v>
      </c>
      <c r="Q65" s="242">
        <f t="shared" si="6"/>
        <v>2008</v>
      </c>
      <c r="R65" s="242">
        <f t="shared" si="6"/>
        <v>2009</v>
      </c>
      <c r="S65" s="242">
        <f t="shared" si="6"/>
        <v>2010</v>
      </c>
      <c r="T65" s="242">
        <f t="shared" si="6"/>
        <v>2011</v>
      </c>
      <c r="U65" s="242">
        <f t="shared" si="6"/>
        <v>2012</v>
      </c>
      <c r="V65" s="242">
        <f t="shared" si="6"/>
        <v>2013</v>
      </c>
      <c r="W65" s="242">
        <f t="shared" si="6"/>
        <v>2014</v>
      </c>
      <c r="X65" s="242">
        <f t="shared" si="6"/>
        <v>2015</v>
      </c>
      <c r="Y65" s="242">
        <f t="shared" si="6"/>
        <v>2016</v>
      </c>
      <c r="Z65" s="242">
        <f t="shared" si="6"/>
        <v>2017</v>
      </c>
      <c r="AA65" s="242">
        <f t="shared" si="6"/>
        <v>2018</v>
      </c>
      <c r="AB65" s="242">
        <f t="shared" si="6"/>
        <v>2019</v>
      </c>
      <c r="AC65" s="242">
        <f t="shared" si="6"/>
        <v>2020</v>
      </c>
      <c r="AD65" s="242">
        <f t="shared" si="6"/>
        <v>2021</v>
      </c>
      <c r="AE65" s="242">
        <f t="shared" si="6"/>
        <v>2022</v>
      </c>
      <c r="AF65" s="242">
        <f t="shared" si="6"/>
        <v>2023</v>
      </c>
      <c r="AG65" s="242">
        <f t="shared" si="6"/>
        <v>2024</v>
      </c>
      <c r="AH65" s="242">
        <f t="shared" si="6"/>
        <v>2025</v>
      </c>
      <c r="AI65" s="242">
        <f t="shared" si="6"/>
        <v>2026</v>
      </c>
      <c r="AJ65" s="173"/>
      <c r="AK65" s="174"/>
      <c r="AL65" s="29"/>
      <c r="BM65" s="290"/>
    </row>
    <row r="66" spans="1:65" s="23" customFormat="1" ht="15.75">
      <c r="A66" s="30"/>
      <c r="B66" s="20"/>
      <c r="C66" s="292" t="s">
        <v>150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7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7"/>
        <v>0</v>
      </c>
      <c r="G66" s="293">
        <f t="shared" si="7"/>
        <v>0</v>
      </c>
      <c r="H66" s="293">
        <f t="shared" si="7"/>
        <v>0</v>
      </c>
      <c r="I66" s="293">
        <f t="shared" si="7"/>
        <v>0</v>
      </c>
      <c r="J66" s="293">
        <f t="shared" si="7"/>
        <v>0</v>
      </c>
      <c r="K66" s="293">
        <f t="shared" si="7"/>
        <v>0</v>
      </c>
      <c r="L66" s="293">
        <f t="shared" si="7"/>
        <v>0</v>
      </c>
      <c r="M66" s="293">
        <f t="shared" si="7"/>
        <v>0</v>
      </c>
      <c r="N66" s="293">
        <f t="shared" si="7"/>
        <v>0</v>
      </c>
      <c r="O66" s="293">
        <f t="shared" si="7"/>
        <v>0</v>
      </c>
      <c r="P66" s="293">
        <f t="shared" si="7"/>
        <v>0</v>
      </c>
      <c r="Q66" s="293">
        <f t="shared" si="7"/>
        <v>0</v>
      </c>
      <c r="R66" s="293">
        <f t="shared" si="7"/>
        <v>0</v>
      </c>
      <c r="S66" s="293">
        <f t="shared" si="7"/>
        <v>0</v>
      </c>
      <c r="T66" s="293">
        <f t="shared" ref="T66:AI66" si="8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8"/>
        <v>0</v>
      </c>
      <c r="V66" s="293">
        <f t="shared" si="8"/>
        <v>0</v>
      </c>
      <c r="W66" s="293">
        <f t="shared" si="8"/>
        <v>0</v>
      </c>
      <c r="X66" s="293">
        <f t="shared" si="8"/>
        <v>0</v>
      </c>
      <c r="Y66" s="293">
        <f t="shared" si="8"/>
        <v>0</v>
      </c>
      <c r="Z66" s="293">
        <f t="shared" si="8"/>
        <v>0</v>
      </c>
      <c r="AA66" s="293">
        <f t="shared" si="8"/>
        <v>0</v>
      </c>
      <c r="AB66" s="293">
        <f t="shared" si="8"/>
        <v>0</v>
      </c>
      <c r="AC66" s="293">
        <f t="shared" si="8"/>
        <v>0</v>
      </c>
      <c r="AD66" s="293">
        <f t="shared" si="8"/>
        <v>0</v>
      </c>
      <c r="AE66" s="293">
        <f t="shared" si="8"/>
        <v>0</v>
      </c>
      <c r="AF66" s="293">
        <f t="shared" si="8"/>
        <v>0</v>
      </c>
      <c r="AG66" s="293">
        <f t="shared" si="8"/>
        <v>0</v>
      </c>
      <c r="AH66" s="293">
        <f t="shared" si="8"/>
        <v>0</v>
      </c>
      <c r="AI66" s="293">
        <f t="shared" si="8"/>
        <v>0</v>
      </c>
      <c r="AJ66" s="337"/>
      <c r="AK66" s="174"/>
      <c r="AL66" s="29"/>
      <c r="BM66" s="290"/>
    </row>
    <row r="67" spans="1:65" s="23" customFormat="1" ht="15.75">
      <c r="A67" s="30"/>
      <c r="B67" s="20"/>
      <c r="C67" s="292" t="s">
        <v>524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9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9"/>
        <v>0</v>
      </c>
      <c r="G67" s="293">
        <f t="shared" si="9"/>
        <v>0</v>
      </c>
      <c r="H67" s="293">
        <f t="shared" si="9"/>
        <v>0</v>
      </c>
      <c r="I67" s="293">
        <f t="shared" si="9"/>
        <v>0</v>
      </c>
      <c r="J67" s="293">
        <f t="shared" si="9"/>
        <v>0</v>
      </c>
      <c r="K67" s="293">
        <f t="shared" si="9"/>
        <v>0</v>
      </c>
      <c r="L67" s="293">
        <f t="shared" si="9"/>
        <v>0</v>
      </c>
      <c r="M67" s="293">
        <f t="shared" si="9"/>
        <v>0</v>
      </c>
      <c r="N67" s="293">
        <f t="shared" si="9"/>
        <v>0</v>
      </c>
      <c r="O67" s="293">
        <f t="shared" si="9"/>
        <v>0</v>
      </c>
      <c r="P67" s="293">
        <f t="shared" si="9"/>
        <v>0</v>
      </c>
      <c r="Q67" s="293">
        <f t="shared" si="9"/>
        <v>0</v>
      </c>
      <c r="R67" s="293">
        <f t="shared" si="9"/>
        <v>0</v>
      </c>
      <c r="S67" s="293">
        <f t="shared" si="9"/>
        <v>0</v>
      </c>
      <c r="T67" s="293">
        <f t="shared" ref="T67:AI67" si="10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10"/>
        <v>0</v>
      </c>
      <c r="V67" s="293">
        <f t="shared" si="10"/>
        <v>0</v>
      </c>
      <c r="W67" s="293">
        <f t="shared" si="10"/>
        <v>0</v>
      </c>
      <c r="X67" s="293">
        <f t="shared" si="10"/>
        <v>0</v>
      </c>
      <c r="Y67" s="293">
        <f t="shared" si="10"/>
        <v>0</v>
      </c>
      <c r="Z67" s="293">
        <f t="shared" si="10"/>
        <v>0</v>
      </c>
      <c r="AA67" s="293">
        <f t="shared" si="10"/>
        <v>0</v>
      </c>
      <c r="AB67" s="293">
        <f t="shared" si="10"/>
        <v>0</v>
      </c>
      <c r="AC67" s="293">
        <f t="shared" si="10"/>
        <v>0</v>
      </c>
      <c r="AD67" s="293">
        <f t="shared" si="10"/>
        <v>0</v>
      </c>
      <c r="AE67" s="293">
        <f t="shared" si="10"/>
        <v>0</v>
      </c>
      <c r="AF67" s="293">
        <f t="shared" si="10"/>
        <v>0</v>
      </c>
      <c r="AG67" s="293">
        <f t="shared" si="10"/>
        <v>0</v>
      </c>
      <c r="AH67" s="293">
        <f t="shared" si="10"/>
        <v>0</v>
      </c>
      <c r="AI67" s="293">
        <f t="shared" si="10"/>
        <v>0</v>
      </c>
      <c r="AJ67" s="337"/>
      <c r="AK67" s="174"/>
      <c r="AL67" s="29"/>
      <c r="BM67" s="290"/>
    </row>
    <row r="68" spans="1:65" s="23" customFormat="1" ht="15.75">
      <c r="A68" s="30"/>
      <c r="B68" s="20"/>
      <c r="C68" s="339" t="s">
        <v>151</v>
      </c>
      <c r="D68" s="293">
        <f>IF(AND(D15="0",D18="0",D19="0"),0,IF(AND(D15="L",D18="L",D19="L"),"NC",IF(D15="M",0,D15)-IF(D18="M",0,D18)-IF(D19="M",0,D19)))</f>
        <v>0</v>
      </c>
      <c r="E68" s="293">
        <f t="shared" ref="E68:S68" si="11">IF(AND(E15="0",E18="0",E19="0"),0,IF(AND(E15="L",E18="L",E19="L"),"NC",IF(E15="M",0,E15)-IF(E18="M",0,E18)-IF(E19="M",0,E19)))</f>
        <v>0</v>
      </c>
      <c r="F68" s="293">
        <f t="shared" si="11"/>
        <v>0</v>
      </c>
      <c r="G68" s="293">
        <f t="shared" si="11"/>
        <v>0</v>
      </c>
      <c r="H68" s="293">
        <f t="shared" si="11"/>
        <v>0</v>
      </c>
      <c r="I68" s="293">
        <f t="shared" si="11"/>
        <v>0</v>
      </c>
      <c r="J68" s="293">
        <f t="shared" si="11"/>
        <v>0</v>
      </c>
      <c r="K68" s="293">
        <f t="shared" si="11"/>
        <v>0</v>
      </c>
      <c r="L68" s="293">
        <f t="shared" si="11"/>
        <v>0</v>
      </c>
      <c r="M68" s="293">
        <f t="shared" si="11"/>
        <v>0</v>
      </c>
      <c r="N68" s="293">
        <f t="shared" si="11"/>
        <v>0</v>
      </c>
      <c r="O68" s="293">
        <f t="shared" si="11"/>
        <v>0</v>
      </c>
      <c r="P68" s="293">
        <f t="shared" si="11"/>
        <v>0</v>
      </c>
      <c r="Q68" s="293">
        <f t="shared" si="11"/>
        <v>0</v>
      </c>
      <c r="R68" s="293">
        <f t="shared" si="11"/>
        <v>0</v>
      </c>
      <c r="S68" s="293">
        <f t="shared" si="11"/>
        <v>0</v>
      </c>
      <c r="T68" s="293">
        <f t="shared" ref="T68:AI68" si="12">IF(AND(T15="0",T18="0",T19="0"),0,IF(AND(T15="L",T18="L",T19="L"),"NC",IF(T15="M",0,T15)-IF(T18="M",0,T18)-IF(T19="M",0,T19)))</f>
        <v>0</v>
      </c>
      <c r="U68" s="293">
        <f t="shared" si="12"/>
        <v>0</v>
      </c>
      <c r="V68" s="293">
        <f t="shared" si="12"/>
        <v>0</v>
      </c>
      <c r="W68" s="293">
        <f t="shared" si="12"/>
        <v>0</v>
      </c>
      <c r="X68" s="293">
        <f t="shared" si="12"/>
        <v>0</v>
      </c>
      <c r="Y68" s="293">
        <f t="shared" si="12"/>
        <v>0</v>
      </c>
      <c r="Z68" s="293">
        <f t="shared" si="12"/>
        <v>0</v>
      </c>
      <c r="AA68" s="293">
        <f t="shared" si="12"/>
        <v>0</v>
      </c>
      <c r="AB68" s="293">
        <f t="shared" si="12"/>
        <v>0</v>
      </c>
      <c r="AC68" s="293">
        <f t="shared" si="12"/>
        <v>0</v>
      </c>
      <c r="AD68" s="293">
        <f t="shared" si="12"/>
        <v>0</v>
      </c>
      <c r="AE68" s="293">
        <f t="shared" si="12"/>
        <v>0</v>
      </c>
      <c r="AF68" s="293">
        <f t="shared" si="12"/>
        <v>0</v>
      </c>
      <c r="AG68" s="293">
        <f t="shared" si="12"/>
        <v>0</v>
      </c>
      <c r="AH68" s="293">
        <f t="shared" si="12"/>
        <v>0</v>
      </c>
      <c r="AI68" s="293">
        <f t="shared" si="12"/>
        <v>0</v>
      </c>
      <c r="AJ68" s="337"/>
      <c r="AK68" s="174"/>
      <c r="AL68" s="29"/>
      <c r="BM68" s="290"/>
    </row>
    <row r="69" spans="1:65" s="23" customFormat="1" ht="15.75">
      <c r="A69" s="30"/>
      <c r="B69" s="20"/>
      <c r="C69" s="478" t="s">
        <v>152</v>
      </c>
      <c r="D69" s="293">
        <f>IF(AND(D16="",D17=""),0,IF(AND(D16="L",D17="L"),"NC",IF(D15="M",0,D15)-IF(D16="M",0,D16)-IF(D17="M",0,D17)))</f>
        <v>0</v>
      </c>
      <c r="E69" s="293">
        <f t="shared" ref="E69:S69" si="13">IF(AND(E16="",E17=""),0,IF(AND(E16="L",E17="L"),"NC",IF(E15="M",0,E15)-IF(E16="M",0,E16)-IF(E17="M",0,E17)))</f>
        <v>0</v>
      </c>
      <c r="F69" s="293">
        <f t="shared" si="13"/>
        <v>0</v>
      </c>
      <c r="G69" s="293">
        <f t="shared" si="13"/>
        <v>0</v>
      </c>
      <c r="H69" s="293">
        <f t="shared" si="13"/>
        <v>0</v>
      </c>
      <c r="I69" s="293">
        <f t="shared" si="13"/>
        <v>0</v>
      </c>
      <c r="J69" s="293">
        <f t="shared" si="13"/>
        <v>0</v>
      </c>
      <c r="K69" s="293">
        <f t="shared" si="13"/>
        <v>0</v>
      </c>
      <c r="L69" s="293">
        <f t="shared" si="13"/>
        <v>0</v>
      </c>
      <c r="M69" s="293">
        <f t="shared" si="13"/>
        <v>0</v>
      </c>
      <c r="N69" s="293">
        <f t="shared" si="13"/>
        <v>0</v>
      </c>
      <c r="O69" s="293">
        <f t="shared" si="13"/>
        <v>0</v>
      </c>
      <c r="P69" s="293">
        <f t="shared" si="13"/>
        <v>0</v>
      </c>
      <c r="Q69" s="293">
        <f t="shared" si="13"/>
        <v>0</v>
      </c>
      <c r="R69" s="293">
        <f t="shared" si="13"/>
        <v>0</v>
      </c>
      <c r="S69" s="293">
        <f t="shared" si="13"/>
        <v>0</v>
      </c>
      <c r="T69" s="293">
        <f t="shared" ref="T69:AI69" si="14">IF(AND(T16="",T17=""),0,IF(AND(T16="L",T17="L"),"NC",IF(T15="M",0,T15)-IF(T16="M",0,T16)-IF(T17="M",0,T17)))</f>
        <v>0</v>
      </c>
      <c r="U69" s="293">
        <f t="shared" si="14"/>
        <v>0</v>
      </c>
      <c r="V69" s="293">
        <f t="shared" si="14"/>
        <v>0</v>
      </c>
      <c r="W69" s="293">
        <f t="shared" si="14"/>
        <v>0</v>
      </c>
      <c r="X69" s="293">
        <f t="shared" si="14"/>
        <v>0</v>
      </c>
      <c r="Y69" s="293">
        <f t="shared" si="14"/>
        <v>0</v>
      </c>
      <c r="Z69" s="293">
        <f t="shared" si="14"/>
        <v>0</v>
      </c>
      <c r="AA69" s="293">
        <f t="shared" si="14"/>
        <v>0</v>
      </c>
      <c r="AB69" s="293">
        <f t="shared" si="14"/>
        <v>0</v>
      </c>
      <c r="AC69" s="293">
        <f t="shared" si="14"/>
        <v>0</v>
      </c>
      <c r="AD69" s="293">
        <f t="shared" si="14"/>
        <v>0</v>
      </c>
      <c r="AE69" s="293">
        <f t="shared" si="14"/>
        <v>0</v>
      </c>
      <c r="AF69" s="293">
        <f t="shared" si="14"/>
        <v>0</v>
      </c>
      <c r="AG69" s="293">
        <f t="shared" si="14"/>
        <v>0</v>
      </c>
      <c r="AH69" s="293">
        <f t="shared" si="14"/>
        <v>0</v>
      </c>
      <c r="AI69" s="293">
        <f t="shared" si="14"/>
        <v>0</v>
      </c>
      <c r="AJ69" s="337"/>
      <c r="AK69" s="174"/>
      <c r="AL69" s="29"/>
      <c r="BM69" s="290"/>
    </row>
    <row r="70" spans="1:65" s="23" customFormat="1" ht="15.75">
      <c r="A70" s="30"/>
      <c r="B70" s="20"/>
      <c r="C70" s="478" t="s">
        <v>153</v>
      </c>
      <c r="D70" s="293">
        <f>IF(AND(D20="",D21=""),0,IF(AND(D20="L",D21="L"),"NC",IF(D19="M",0,D19)-IF(D20="M",0,D20)-IF(D21="M",0,D21)))</f>
        <v>0</v>
      </c>
      <c r="E70" s="293">
        <f t="shared" ref="E70:S70" si="15">IF(AND(E20="",E21=""),0,IF(AND(E20="L",E21="L"),"NC",IF(E19="M",0,E19)-IF(E20="M",0,E20)-IF(E21="M",0,E21)))</f>
        <v>0</v>
      </c>
      <c r="F70" s="293">
        <f t="shared" si="15"/>
        <v>0</v>
      </c>
      <c r="G70" s="293">
        <f t="shared" si="15"/>
        <v>0</v>
      </c>
      <c r="H70" s="293">
        <f t="shared" si="15"/>
        <v>0</v>
      </c>
      <c r="I70" s="293">
        <f t="shared" si="15"/>
        <v>0</v>
      </c>
      <c r="J70" s="293">
        <f t="shared" si="15"/>
        <v>0</v>
      </c>
      <c r="K70" s="293">
        <f t="shared" si="15"/>
        <v>0</v>
      </c>
      <c r="L70" s="293">
        <f t="shared" si="15"/>
        <v>0</v>
      </c>
      <c r="M70" s="293">
        <f t="shared" si="15"/>
        <v>0</v>
      </c>
      <c r="N70" s="293">
        <f t="shared" si="15"/>
        <v>0</v>
      </c>
      <c r="O70" s="293">
        <f t="shared" si="15"/>
        <v>0</v>
      </c>
      <c r="P70" s="293">
        <f t="shared" si="15"/>
        <v>0</v>
      </c>
      <c r="Q70" s="293">
        <f t="shared" si="15"/>
        <v>0</v>
      </c>
      <c r="R70" s="293">
        <f t="shared" si="15"/>
        <v>0</v>
      </c>
      <c r="S70" s="293">
        <f t="shared" si="15"/>
        <v>0</v>
      </c>
      <c r="T70" s="293">
        <f t="shared" ref="T70:AI70" si="16">IF(AND(T20="",T21=""),0,IF(AND(T20="L",T21="L"),"NC",IF(T19="M",0,T19)-IF(T20="M",0,T20)-IF(T21="M",0,T21)))</f>
        <v>0</v>
      </c>
      <c r="U70" s="293">
        <f t="shared" si="16"/>
        <v>0</v>
      </c>
      <c r="V70" s="293">
        <f t="shared" si="16"/>
        <v>0</v>
      </c>
      <c r="W70" s="293">
        <f t="shared" si="16"/>
        <v>0</v>
      </c>
      <c r="X70" s="293">
        <f t="shared" si="16"/>
        <v>0</v>
      </c>
      <c r="Y70" s="293">
        <f t="shared" si="16"/>
        <v>0</v>
      </c>
      <c r="Z70" s="293">
        <f t="shared" si="16"/>
        <v>0</v>
      </c>
      <c r="AA70" s="293">
        <f t="shared" si="16"/>
        <v>0</v>
      </c>
      <c r="AB70" s="293">
        <f t="shared" si="16"/>
        <v>0</v>
      </c>
      <c r="AC70" s="293">
        <f t="shared" si="16"/>
        <v>0</v>
      </c>
      <c r="AD70" s="293">
        <f t="shared" si="16"/>
        <v>0</v>
      </c>
      <c r="AE70" s="293">
        <f t="shared" si="16"/>
        <v>0</v>
      </c>
      <c r="AF70" s="293">
        <f t="shared" si="16"/>
        <v>0</v>
      </c>
      <c r="AG70" s="293">
        <f t="shared" si="16"/>
        <v>0</v>
      </c>
      <c r="AH70" s="293">
        <f t="shared" si="16"/>
        <v>0</v>
      </c>
      <c r="AI70" s="293">
        <f t="shared" si="16"/>
        <v>0</v>
      </c>
      <c r="AJ70" s="337"/>
      <c r="AK70" s="174"/>
      <c r="AL70" s="29"/>
      <c r="BM70" s="290"/>
    </row>
    <row r="71" spans="1:65" s="23" customFormat="1" ht="15.75">
      <c r="A71" s="30"/>
      <c r="B71" s="20"/>
      <c r="C71" s="478" t="s">
        <v>154</v>
      </c>
      <c r="D71" s="293">
        <f>IF(AND(D22="0",D23="0",D24="0"),0,IF(AND(D22="L",D23="L",D24="L"),"NC",IF(D22="M",0,D22)-IF(D23="M",0,D23)-IF(D24="M",0,D24)))</f>
        <v>0</v>
      </c>
      <c r="E71" s="293">
        <f t="shared" ref="E71:S71" si="17">IF(AND(E22="0",E23="0",E24="0"),0,IF(AND(E22="L",E23="L",E24="L"),"NC",IF(E22="M",0,E22)-IF(E23="M",0,E23)-IF(E24="M",0,E24)))</f>
        <v>0</v>
      </c>
      <c r="F71" s="293">
        <f t="shared" si="17"/>
        <v>0</v>
      </c>
      <c r="G71" s="293">
        <f t="shared" si="17"/>
        <v>0</v>
      </c>
      <c r="H71" s="293">
        <f t="shared" si="17"/>
        <v>0</v>
      </c>
      <c r="I71" s="293">
        <f t="shared" si="17"/>
        <v>0</v>
      </c>
      <c r="J71" s="293">
        <f t="shared" si="17"/>
        <v>0</v>
      </c>
      <c r="K71" s="293">
        <f t="shared" si="17"/>
        <v>0</v>
      </c>
      <c r="L71" s="293">
        <f t="shared" si="17"/>
        <v>0</v>
      </c>
      <c r="M71" s="293">
        <f t="shared" si="17"/>
        <v>0</v>
      </c>
      <c r="N71" s="293">
        <f t="shared" si="17"/>
        <v>0</v>
      </c>
      <c r="O71" s="293">
        <f t="shared" si="17"/>
        <v>0</v>
      </c>
      <c r="P71" s="293">
        <f t="shared" si="17"/>
        <v>0</v>
      </c>
      <c r="Q71" s="293">
        <f t="shared" si="17"/>
        <v>0</v>
      </c>
      <c r="R71" s="293">
        <f t="shared" si="17"/>
        <v>0</v>
      </c>
      <c r="S71" s="293">
        <f t="shared" si="17"/>
        <v>0</v>
      </c>
      <c r="T71" s="293">
        <f t="shared" ref="T71:AI71" si="18">IF(AND(T22="0",T23="0",T24="0"),0,IF(AND(T22="L",T23="L",T24="L"),"NC",IF(T22="M",0,T22)-IF(T23="M",0,T23)-IF(T24="M",0,T24)))</f>
        <v>0</v>
      </c>
      <c r="U71" s="293">
        <f t="shared" si="18"/>
        <v>0</v>
      </c>
      <c r="V71" s="293">
        <f t="shared" si="18"/>
        <v>0</v>
      </c>
      <c r="W71" s="293">
        <f t="shared" si="18"/>
        <v>0</v>
      </c>
      <c r="X71" s="293">
        <f t="shared" si="18"/>
        <v>0</v>
      </c>
      <c r="Y71" s="293">
        <f t="shared" si="18"/>
        <v>0</v>
      </c>
      <c r="Z71" s="293">
        <f t="shared" si="18"/>
        <v>0</v>
      </c>
      <c r="AA71" s="293">
        <f t="shared" si="18"/>
        <v>0</v>
      </c>
      <c r="AB71" s="293">
        <f t="shared" si="18"/>
        <v>0</v>
      </c>
      <c r="AC71" s="293">
        <f t="shared" si="18"/>
        <v>0</v>
      </c>
      <c r="AD71" s="293">
        <f t="shared" si="18"/>
        <v>0</v>
      </c>
      <c r="AE71" s="293">
        <f t="shared" si="18"/>
        <v>0</v>
      </c>
      <c r="AF71" s="293">
        <f t="shared" si="18"/>
        <v>0</v>
      </c>
      <c r="AG71" s="293">
        <f t="shared" si="18"/>
        <v>0</v>
      </c>
      <c r="AH71" s="293">
        <f t="shared" si="18"/>
        <v>0</v>
      </c>
      <c r="AI71" s="293">
        <f t="shared" si="18"/>
        <v>0</v>
      </c>
      <c r="AJ71" s="337"/>
      <c r="AK71" s="174"/>
      <c r="AL71" s="29"/>
      <c r="BM71" s="290"/>
    </row>
    <row r="72" spans="1:65" s="23" customFormat="1" ht="15.75">
      <c r="A72" s="30"/>
      <c r="B72" s="20"/>
      <c r="C72" s="478" t="s">
        <v>155</v>
      </c>
      <c r="D72" s="293">
        <f>IF(AND(D25="",D26=""),0,IF(AND(D25="L",D26="L"),"NC",IF(D24="M",0,D24)-IF(D25="M",0,D25)-IF(D26="M",0,D26)))</f>
        <v>0</v>
      </c>
      <c r="E72" s="293">
        <f t="shared" ref="E72:S72" si="19">IF(AND(E25="",E26=""),0,IF(AND(E25="L",E26="L"),"NC",IF(E24="M",0,E24)-IF(E25="M",0,E25)-IF(E26="M",0,E26)))</f>
        <v>0</v>
      </c>
      <c r="F72" s="293">
        <f t="shared" si="19"/>
        <v>0</v>
      </c>
      <c r="G72" s="293">
        <f t="shared" si="19"/>
        <v>0</v>
      </c>
      <c r="H72" s="293">
        <f t="shared" si="19"/>
        <v>0</v>
      </c>
      <c r="I72" s="293">
        <f t="shared" si="19"/>
        <v>0</v>
      </c>
      <c r="J72" s="293">
        <f t="shared" si="19"/>
        <v>0</v>
      </c>
      <c r="K72" s="293">
        <f t="shared" si="19"/>
        <v>0</v>
      </c>
      <c r="L72" s="293">
        <f t="shared" si="19"/>
        <v>0</v>
      </c>
      <c r="M72" s="293">
        <f t="shared" si="19"/>
        <v>0</v>
      </c>
      <c r="N72" s="293">
        <f t="shared" si="19"/>
        <v>0</v>
      </c>
      <c r="O72" s="293">
        <f t="shared" si="19"/>
        <v>0</v>
      </c>
      <c r="P72" s="293">
        <f t="shared" si="19"/>
        <v>0</v>
      </c>
      <c r="Q72" s="293">
        <f t="shared" si="19"/>
        <v>0</v>
      </c>
      <c r="R72" s="293">
        <f t="shared" si="19"/>
        <v>0</v>
      </c>
      <c r="S72" s="293">
        <f t="shared" si="19"/>
        <v>0</v>
      </c>
      <c r="T72" s="293">
        <f t="shared" ref="T72:AI72" si="20">IF(AND(T25="",T26=""),0,IF(AND(T25="L",T26="L"),"NC",IF(T24="M",0,T24)-IF(T25="M",0,T25)-IF(T26="M",0,T26)))</f>
        <v>0</v>
      </c>
      <c r="U72" s="293">
        <f t="shared" si="20"/>
        <v>0</v>
      </c>
      <c r="V72" s="293">
        <f t="shared" si="20"/>
        <v>0</v>
      </c>
      <c r="W72" s="293">
        <f t="shared" si="20"/>
        <v>0</v>
      </c>
      <c r="X72" s="293">
        <f t="shared" si="20"/>
        <v>0</v>
      </c>
      <c r="Y72" s="293">
        <f t="shared" si="20"/>
        <v>0</v>
      </c>
      <c r="Z72" s="293">
        <f t="shared" si="20"/>
        <v>0</v>
      </c>
      <c r="AA72" s="293">
        <f t="shared" si="20"/>
        <v>0</v>
      </c>
      <c r="AB72" s="293">
        <f t="shared" si="20"/>
        <v>0</v>
      </c>
      <c r="AC72" s="293">
        <f t="shared" si="20"/>
        <v>0</v>
      </c>
      <c r="AD72" s="293">
        <f t="shared" si="20"/>
        <v>0</v>
      </c>
      <c r="AE72" s="293">
        <f t="shared" si="20"/>
        <v>0</v>
      </c>
      <c r="AF72" s="293">
        <f t="shared" si="20"/>
        <v>0</v>
      </c>
      <c r="AG72" s="293">
        <f t="shared" si="20"/>
        <v>0</v>
      </c>
      <c r="AH72" s="293">
        <f t="shared" si="20"/>
        <v>0</v>
      </c>
      <c r="AI72" s="293">
        <f t="shared" si="20"/>
        <v>0</v>
      </c>
      <c r="AJ72" s="337"/>
      <c r="AK72" s="174"/>
      <c r="AL72" s="29"/>
      <c r="BM72" s="290"/>
    </row>
    <row r="73" spans="1:65" s="23" customFormat="1" ht="23.25">
      <c r="A73" s="30"/>
      <c r="B73" s="20"/>
      <c r="C73" s="292" t="s">
        <v>1014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21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21"/>
        <v>0</v>
      </c>
      <c r="G73" s="293">
        <f t="shared" si="21"/>
        <v>0</v>
      </c>
      <c r="H73" s="293">
        <f t="shared" si="21"/>
        <v>0</v>
      </c>
      <c r="I73" s="293">
        <f t="shared" si="21"/>
        <v>0</v>
      </c>
      <c r="J73" s="293">
        <f t="shared" si="21"/>
        <v>0</v>
      </c>
      <c r="K73" s="293">
        <f t="shared" si="21"/>
        <v>0</v>
      </c>
      <c r="L73" s="293">
        <f t="shared" si="21"/>
        <v>0</v>
      </c>
      <c r="M73" s="293">
        <f t="shared" si="21"/>
        <v>0</v>
      </c>
      <c r="N73" s="293">
        <f t="shared" si="21"/>
        <v>0</v>
      </c>
      <c r="O73" s="293">
        <f t="shared" si="21"/>
        <v>0</v>
      </c>
      <c r="P73" s="293">
        <f t="shared" si="21"/>
        <v>0</v>
      </c>
      <c r="Q73" s="293">
        <f t="shared" si="21"/>
        <v>0</v>
      </c>
      <c r="R73" s="293">
        <f t="shared" si="21"/>
        <v>0</v>
      </c>
      <c r="S73" s="293">
        <f t="shared" si="21"/>
        <v>0</v>
      </c>
      <c r="T73" s="293">
        <f t="shared" ref="T73:AI73" si="22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22"/>
        <v>0</v>
      </c>
      <c r="V73" s="293">
        <f t="shared" si="22"/>
        <v>0</v>
      </c>
      <c r="W73" s="293">
        <f t="shared" si="22"/>
        <v>0</v>
      </c>
      <c r="X73" s="293">
        <f t="shared" si="22"/>
        <v>0</v>
      </c>
      <c r="Y73" s="293">
        <f t="shared" si="22"/>
        <v>0</v>
      </c>
      <c r="Z73" s="293">
        <f t="shared" si="22"/>
        <v>0</v>
      </c>
      <c r="AA73" s="293">
        <f t="shared" si="22"/>
        <v>0</v>
      </c>
      <c r="AB73" s="293">
        <f t="shared" si="22"/>
        <v>0</v>
      </c>
      <c r="AC73" s="293">
        <f t="shared" si="22"/>
        <v>0</v>
      </c>
      <c r="AD73" s="293">
        <f t="shared" si="22"/>
        <v>0</v>
      </c>
      <c r="AE73" s="293">
        <f t="shared" si="22"/>
        <v>0</v>
      </c>
      <c r="AF73" s="293">
        <f t="shared" si="22"/>
        <v>0</v>
      </c>
      <c r="AG73" s="293">
        <f t="shared" si="22"/>
        <v>0</v>
      </c>
      <c r="AH73" s="293">
        <f t="shared" si="22"/>
        <v>0</v>
      </c>
      <c r="AI73" s="293">
        <f t="shared" si="22"/>
        <v>0</v>
      </c>
      <c r="AJ73" s="337"/>
      <c r="AK73" s="174"/>
      <c r="AL73" s="29"/>
      <c r="BM73" s="290"/>
    </row>
    <row r="74" spans="1:65" s="23" customFormat="1" ht="15.75">
      <c r="A74" s="30"/>
      <c r="B74" s="20"/>
      <c r="C74" s="292" t="s">
        <v>156</v>
      </c>
      <c r="D74" s="293">
        <f>IF(AND(D44="0",D45="0",D46="0"),0,IF(AND(D44="L",D45="L",D46="L"),"NC",IF(D44="M",0,D44)-IF(D45="M",0,D45)-IF(D46="M",0,D46)))</f>
        <v>0</v>
      </c>
      <c r="E74" s="293">
        <f t="shared" ref="E74:S74" si="23">IF(AND(E44="0",E45="0",E46="0"),0,IF(AND(E44="L",E45="L",E46="L"),"NC",IF(E44="M",0,E44)-IF(E45="M",0,E45)-IF(E46="M",0,E46)))</f>
        <v>0</v>
      </c>
      <c r="F74" s="293">
        <f t="shared" si="23"/>
        <v>0</v>
      </c>
      <c r="G74" s="293">
        <f t="shared" si="23"/>
        <v>0</v>
      </c>
      <c r="H74" s="293">
        <f t="shared" si="23"/>
        <v>0</v>
      </c>
      <c r="I74" s="293">
        <f t="shared" si="23"/>
        <v>0</v>
      </c>
      <c r="J74" s="293">
        <f t="shared" si="23"/>
        <v>0</v>
      </c>
      <c r="K74" s="293">
        <f t="shared" si="23"/>
        <v>0</v>
      </c>
      <c r="L74" s="293">
        <f t="shared" si="23"/>
        <v>0</v>
      </c>
      <c r="M74" s="293">
        <f t="shared" si="23"/>
        <v>0</v>
      </c>
      <c r="N74" s="293">
        <f t="shared" si="23"/>
        <v>0</v>
      </c>
      <c r="O74" s="293">
        <f t="shared" si="23"/>
        <v>0</v>
      </c>
      <c r="P74" s="293">
        <f t="shared" si="23"/>
        <v>0</v>
      </c>
      <c r="Q74" s="293">
        <f t="shared" si="23"/>
        <v>0</v>
      </c>
      <c r="R74" s="293">
        <f t="shared" si="23"/>
        <v>0</v>
      </c>
      <c r="S74" s="293">
        <f t="shared" si="23"/>
        <v>0</v>
      </c>
      <c r="T74" s="293">
        <f t="shared" ref="T74:AI74" si="24">IF(AND(T44="0",T45="0",T46="0"),0,IF(AND(T44="L",T45="L",T46="L"),"NC",IF(T44="M",0,T44)-IF(T45="M",0,T45)-IF(T46="M",0,T46)))</f>
        <v>0</v>
      </c>
      <c r="U74" s="293">
        <f t="shared" si="24"/>
        <v>0</v>
      </c>
      <c r="V74" s="293">
        <f t="shared" si="24"/>
        <v>0</v>
      </c>
      <c r="W74" s="293">
        <f t="shared" si="24"/>
        <v>0</v>
      </c>
      <c r="X74" s="293">
        <f t="shared" si="24"/>
        <v>0</v>
      </c>
      <c r="Y74" s="293">
        <f t="shared" si="24"/>
        <v>0</v>
      </c>
      <c r="Z74" s="293">
        <f t="shared" si="24"/>
        <v>0</v>
      </c>
      <c r="AA74" s="293">
        <f t="shared" si="24"/>
        <v>0</v>
      </c>
      <c r="AB74" s="293">
        <f t="shared" si="24"/>
        <v>0</v>
      </c>
      <c r="AC74" s="293">
        <f t="shared" si="24"/>
        <v>0</v>
      </c>
      <c r="AD74" s="293">
        <f t="shared" si="24"/>
        <v>0</v>
      </c>
      <c r="AE74" s="293">
        <f t="shared" si="24"/>
        <v>0</v>
      </c>
      <c r="AF74" s="293">
        <f t="shared" si="24"/>
        <v>0</v>
      </c>
      <c r="AG74" s="293">
        <f t="shared" si="24"/>
        <v>0</v>
      </c>
      <c r="AH74" s="293">
        <f t="shared" si="24"/>
        <v>0</v>
      </c>
      <c r="AI74" s="293">
        <f t="shared" si="24"/>
        <v>0</v>
      </c>
      <c r="AJ74" s="173"/>
      <c r="AK74" s="174"/>
      <c r="BM74" s="290"/>
    </row>
    <row r="75" spans="1:65" s="23" customFormat="1" ht="15.75">
      <c r="A75" s="30"/>
      <c r="B75" s="20"/>
      <c r="C75" s="292" t="s">
        <v>143</v>
      </c>
      <c r="D75" s="293">
        <f>IF(AND(D51="0",D52="0",D53="0"),0,IF(AND(D51="L",D52="L",D53="L"),"NC",IF(D51="M",0,D51)-IF(D52="M",0,D52)+IF(D53="M",0,D53)))</f>
        <v>1.8189894035458565E-12</v>
      </c>
      <c r="E75" s="293">
        <f t="shared" ref="E75:S75" si="25">IF(AND(E51="0",E52="0",E53="0"),0,IF(AND(E51="L",E52="L",E53="L"),"NC",IF(E51="M",0,E51)-IF(E52="M",0,E52)+IF(E53="M",0,E53)))</f>
        <v>0</v>
      </c>
      <c r="F75" s="293">
        <f t="shared" si="25"/>
        <v>0</v>
      </c>
      <c r="G75" s="293">
        <f t="shared" si="25"/>
        <v>0</v>
      </c>
      <c r="H75" s="293">
        <f t="shared" si="25"/>
        <v>0</v>
      </c>
      <c r="I75" s="293">
        <f t="shared" si="25"/>
        <v>0</v>
      </c>
      <c r="J75" s="293">
        <f t="shared" si="25"/>
        <v>0</v>
      </c>
      <c r="K75" s="293">
        <f t="shared" si="25"/>
        <v>0</v>
      </c>
      <c r="L75" s="293">
        <f t="shared" si="25"/>
        <v>0</v>
      </c>
      <c r="M75" s="293">
        <f t="shared" si="25"/>
        <v>0</v>
      </c>
      <c r="N75" s="293">
        <f t="shared" si="25"/>
        <v>0</v>
      </c>
      <c r="O75" s="293">
        <f t="shared" si="25"/>
        <v>0</v>
      </c>
      <c r="P75" s="293">
        <f t="shared" si="25"/>
        <v>0</v>
      </c>
      <c r="Q75" s="293">
        <f t="shared" si="25"/>
        <v>0</v>
      </c>
      <c r="R75" s="293">
        <f t="shared" si="25"/>
        <v>0</v>
      </c>
      <c r="S75" s="293">
        <f t="shared" si="25"/>
        <v>0</v>
      </c>
      <c r="T75" s="293">
        <f t="shared" ref="T75:AI75" si="26">IF(AND(T51="0",T52="0",T53="0"),0,IF(AND(T51="L",T52="L",T53="L"),"NC",IF(T51="M",0,T51)-IF(T52="M",0,T52)+IF(T53="M",0,T53)))</f>
        <v>0</v>
      </c>
      <c r="U75" s="293">
        <f t="shared" si="26"/>
        <v>0</v>
      </c>
      <c r="V75" s="293">
        <f t="shared" si="26"/>
        <v>0</v>
      </c>
      <c r="W75" s="293">
        <f t="shared" si="26"/>
        <v>0</v>
      </c>
      <c r="X75" s="293">
        <f t="shared" si="26"/>
        <v>0</v>
      </c>
      <c r="Y75" s="293">
        <f t="shared" si="26"/>
        <v>0</v>
      </c>
      <c r="Z75" s="293">
        <f t="shared" si="26"/>
        <v>0</v>
      </c>
      <c r="AA75" s="293">
        <f t="shared" si="26"/>
        <v>0</v>
      </c>
      <c r="AB75" s="293">
        <f t="shared" si="26"/>
        <v>0</v>
      </c>
      <c r="AC75" s="293">
        <f t="shared" si="26"/>
        <v>0</v>
      </c>
      <c r="AD75" s="293">
        <f t="shared" si="26"/>
        <v>0</v>
      </c>
      <c r="AE75" s="293">
        <f t="shared" si="26"/>
        <v>0</v>
      </c>
      <c r="AF75" s="293">
        <f t="shared" si="26"/>
        <v>0</v>
      </c>
      <c r="AG75" s="293">
        <f t="shared" si="26"/>
        <v>0</v>
      </c>
      <c r="AH75" s="293">
        <f t="shared" si="26"/>
        <v>0</v>
      </c>
      <c r="AI75" s="293">
        <f t="shared" si="26"/>
        <v>0</v>
      </c>
      <c r="AJ75" s="173"/>
      <c r="AK75" s="174"/>
      <c r="BM75" s="290"/>
    </row>
    <row r="76" spans="1:65" s="23" customFormat="1" ht="15.75">
      <c r="A76" s="30"/>
      <c r="B76" s="20"/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  <c r="BM76" s="290"/>
    </row>
    <row r="77" spans="1:65" s="23" customFormat="1" ht="15.75">
      <c r="A77" s="30"/>
      <c r="B77" s="20"/>
      <c r="C77" s="295" t="s">
        <v>157</v>
      </c>
      <c r="D77" s="179">
        <f>IF(AND('Table 1'!E14="0",D10="0"),0,IF(AND('Table 1'!E14="L",D10="L"),"NC",IF('Table 1'!E14="M",0,'Table 1'!E14)+IF(D10="M",0,D10)))</f>
        <v>0</v>
      </c>
      <c r="E77" s="179">
        <f>IF(AND('Table 1'!F14="0",E10="0"),0,IF(AND('Table 1'!F14="L",E10="L"),"NC",IF('Table 1'!F14="M",0,'Table 1'!F14)+IF(E10="M",0,E10)))</f>
        <v>0</v>
      </c>
      <c r="F77" s="179">
        <f>IF(AND('Table 1'!G14="0",F10="0"),0,IF(AND('Table 1'!G14="L",F10="L"),"NC",IF('Table 1'!G14="M",0,'Table 1'!G14)+IF(F10="M",0,F10)))</f>
        <v>0</v>
      </c>
      <c r="G77" s="179">
        <f>IF(AND('Table 1'!H14="0",G10="0"),0,IF(AND('Table 1'!H14="L",G10="L"),"NC",IF('Table 1'!H14="M",0,'Table 1'!H14)+IF(G10="M",0,G10)))</f>
        <v>0</v>
      </c>
      <c r="H77" s="179">
        <f>IF(AND('Table 1'!I14="0",H10="0"),0,IF(AND('Table 1'!I14="L",H10="L"),"NC",IF('Table 1'!I14="M",0,'Table 1'!I14)+IF(H10="M",0,H10)))</f>
        <v>0</v>
      </c>
      <c r="I77" s="179">
        <f>IF(AND('Table 1'!J14="0",I10="0"),0,IF(AND('Table 1'!J14="L",I10="L"),"NC",IF('Table 1'!J14="M",0,'Table 1'!J14)+IF(I10="M",0,I10)))</f>
        <v>0</v>
      </c>
      <c r="J77" s="179">
        <f>IF(AND('Table 1'!K14="0",J10="0"),0,IF(AND('Table 1'!K14="L",J10="L"),"NC",IF('Table 1'!K14="M",0,'Table 1'!K14)+IF(J10="M",0,J10)))</f>
        <v>0</v>
      </c>
      <c r="K77" s="179">
        <f>IF(AND('Table 1'!L14="0",K10="0"),0,IF(AND('Table 1'!L14="L",K10="L"),"NC",IF('Table 1'!L14="M",0,'Table 1'!L14)+IF(K10="M",0,K10)))</f>
        <v>0</v>
      </c>
      <c r="L77" s="179">
        <f>IF(AND('Table 1'!M14="0",L10="0"),0,IF(AND('Table 1'!M14="L",L10="L"),"NC",IF('Table 1'!M14="M",0,'Table 1'!M14)+IF(L10="M",0,L10)))</f>
        <v>0</v>
      </c>
      <c r="M77" s="179">
        <f>IF(AND('Table 1'!N14="0",M10="0"),0,IF(AND('Table 1'!N14="L",M10="L"),"NC",IF('Table 1'!N14="M",0,'Table 1'!N14)+IF(M10="M",0,M10)))</f>
        <v>0</v>
      </c>
      <c r="N77" s="179">
        <f>IF(AND('Table 1'!O14="0",N10="0"),0,IF(AND('Table 1'!O14="L",N10="L"),"NC",IF('Table 1'!O14="M",0,'Table 1'!O14)+IF(N10="M",0,N10)))</f>
        <v>0</v>
      </c>
      <c r="O77" s="179">
        <f>IF(AND('Table 1'!P14="0",O10="0"),0,IF(AND('Table 1'!P14="L",O10="L"),"NC",IF('Table 1'!P14="M",0,'Table 1'!P14)+IF(O10="M",0,O10)))</f>
        <v>0</v>
      </c>
      <c r="P77" s="179">
        <f>IF(AND('Table 1'!Q14="0",P10="0"),0,IF(AND('Table 1'!Q14="L",P10="L"),"NC",IF('Table 1'!Q14="M",0,'Table 1'!Q14)+IF(P10="M",0,P10)))</f>
        <v>0</v>
      </c>
      <c r="Q77" s="179">
        <f>IF(AND('Table 1'!R14="0",Q10="0"),0,IF(AND('Table 1'!R14="L",Q10="L"),"NC",IF('Table 1'!R14="M",0,'Table 1'!R14)+IF(Q10="M",0,Q10)))</f>
        <v>0</v>
      </c>
      <c r="R77" s="179">
        <f>IF(AND('Table 1'!S14="0",R10="0"),0,IF(AND('Table 1'!S14="L",R10="L"),"NC",IF('Table 1'!S14="M",0,'Table 1'!S14)+IF(R10="M",0,R10)))</f>
        <v>0</v>
      </c>
      <c r="S77" s="179">
        <f>IF(AND('Table 1'!T14="0",S10="0"),0,IF(AND('Table 1'!T14="L",S10="L"),"NC",IF('Table 1'!T14="M",0,'Table 1'!T14)+IF(S10="M",0,S10)))</f>
        <v>0</v>
      </c>
      <c r="T77" s="179">
        <f>IF(AND('Table 1'!U14="0",T10="0"),0,IF(AND('Table 1'!U14="L",T10="L"),"NC",IF('Table 1'!U14="M",0,'Table 1'!U14)+IF(T10="M",0,T10)))</f>
        <v>0</v>
      </c>
      <c r="U77" s="179">
        <f>IF(AND('Table 1'!V14="0",U10="0"),0,IF(AND('Table 1'!V14="L",U10="L"),"NC",IF('Table 1'!V14="M",0,'Table 1'!V14)+IF(U10="M",0,U10)))</f>
        <v>0</v>
      </c>
      <c r="V77" s="179">
        <f>IF(AND('Table 1'!W14="0",V10="0"),0,IF(AND('Table 1'!W14="L",V10="L"),"NC",IF('Table 1'!W14="M",0,'Table 1'!W14)+IF(V10="M",0,V10)))</f>
        <v>0</v>
      </c>
      <c r="W77" s="179">
        <f>IF(AND('Table 1'!X14="0",W10="0"),0,IF(AND('Table 1'!X14="L",W10="L"),"NC",IF('Table 1'!X14="M",0,'Table 1'!X14)+IF(W10="M",0,W10)))</f>
        <v>0</v>
      </c>
      <c r="X77" s="179">
        <f>IF(AND('Table 1'!Y14="0",X10="0"),0,IF(AND('Table 1'!Y14="L",X10="L"),"NC",IF('Table 1'!Y14="M",0,'Table 1'!Y14)+IF(X10="M",0,X10)))</f>
        <v>0</v>
      </c>
      <c r="Y77" s="179">
        <f>IF(AND('Table 1'!Z14="0",Y10="0"),0,IF(AND('Table 1'!Z14="L",Y10="L"),"NC",IF('Table 1'!Z14="M",0,'Table 1'!Z14)+IF(Y10="M",0,Y10)))</f>
        <v>0</v>
      </c>
      <c r="Z77" s="179">
        <f>IF(AND('Table 1'!AA14="0",Z10="0"),0,IF(AND('Table 1'!AA14="L",Z10="L"),"NC",IF('Table 1'!AA14="M",0,'Table 1'!AA14)+IF(Z10="M",0,Z10)))</f>
        <v>0</v>
      </c>
      <c r="AA77" s="179">
        <f>IF(AND('Table 1'!AB14="0",AA10="0"),0,IF(AND('Table 1'!AB14="L",AA10="L"),"NC",IF('Table 1'!AB14="M",0,'Table 1'!AB14)+IF(AA10="M",0,AA10)))</f>
        <v>0</v>
      </c>
      <c r="AB77" s="179">
        <f>IF(AND('Table 1'!AC14="0",AB10="0"),0,IF(AND('Table 1'!AC14="L",AB10="L"),"NC",IF('Table 1'!AC14="M",0,'Table 1'!AC14)+IF(AB10="M",0,AB10)))</f>
        <v>0</v>
      </c>
      <c r="AC77" s="179">
        <f>IF(AND('Table 1'!AD14="0",AC10="0"),0,IF(AND('Table 1'!AD14="L",AC10="L"),"NC",IF('Table 1'!AD14="M",0,'Table 1'!AD14)+IF(AC10="M",0,AC10)))</f>
        <v>0</v>
      </c>
      <c r="AD77" s="179">
        <f>IF(AND('Table 1'!AE14="0",AD10="0"),0,IF(AND('Table 1'!AE14="L",AD10="L"),"NC",IF('Table 1'!AE14="M",0,'Table 1'!AE14)+IF(AD10="M",0,AD10)))</f>
        <v>0</v>
      </c>
      <c r="AE77" s="179">
        <f>IF(AND('Table 1'!AF14="0",AE10="0"),0,IF(AND('Table 1'!AF14="L",AE10="L"),"NC",IF('Table 1'!AF14="M",0,'Table 1'!AF14)+IF(AE10="M",0,AE10)))</f>
        <v>0</v>
      </c>
      <c r="AF77" s="179">
        <f>IF(AND('Table 1'!AG14="0",AF10="0"),0,IF(AND('Table 1'!AG14="L",AF10="L"),"NC",IF('Table 1'!AG14="M",0,'Table 1'!AG14)+IF(AF10="M",0,AF10)))</f>
        <v>0</v>
      </c>
      <c r="AG77" s="179">
        <f>IF(AND('Table 1'!AH14="0",AG10="0"),0,IF(AND('Table 1'!AH14="L",AG10="L"),"NC",IF('Table 1'!AH14="M",0,'Table 1'!AH14)+IF(AG10="M",0,AG10)))</f>
        <v>0</v>
      </c>
      <c r="AH77" s="179">
        <f>IF(AND('Table 1'!AI14="0",AH10="0"),0,IF(AND('Table 1'!AI14="L",AH10="L"),"NC",IF('Table 1'!AI14="M",0,'Table 1'!AI14)+IF(AH10="M",0,AH10)))</f>
        <v>0</v>
      </c>
      <c r="AI77" s="179">
        <f>IF(AND('Table 1'!AJ14="0",AI10="0"),0,IF(AND('Table 1'!AJ14="L",AI10="L"),"NC",IF('Table 1'!AJ14="M",0,'Table 1'!AJ14)+IF(AI10="M",0,AI10)))</f>
        <v>0</v>
      </c>
      <c r="AJ77" s="296"/>
      <c r="AK77" s="297"/>
      <c r="BM77" s="290"/>
    </row>
    <row r="84" spans="4:29">
      <c r="D84" s="550"/>
      <c r="AC84" s="551"/>
    </row>
  </sheetData>
  <sheetProtection algorithmName="SHA-512" hashValue="pZIaeWCsnV3v9UOKo2E4scskYHXtMtm8nYzNOQp4LpbD6V2kPFbcjG1Og/iaPiXSm6jzL2oUpg+/JDptVe6Iwg==" saltValue="XY4VYIIpgeUVMP+reOSdfA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8" priority="3" operator="equal">
      <formula>""</formula>
    </cfRule>
  </conditionalFormatting>
  <conditionalFormatting sqref="D64:AI64">
    <cfRule type="containsText" dxfId="7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6" priority="2">
      <formula>LEN(U$7)=0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1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transitionEvaluation="1" codeName="Sheet2">
    <tabColor rgb="FF00FF00"/>
    <pageSetUpPr fitToPage="1"/>
  </sheetPr>
  <dimension ref="A1:BM51"/>
  <sheetViews>
    <sheetView showGridLines="0" defaultGridColor="0" colorId="22" zoomScale="90" zoomScaleNormal="90" zoomScaleSheetLayoutView="80" workbookViewId="0">
      <pane xSplit="5" topLeftCell="X1" activePane="topRight" state="frozen"/>
      <selection activeCell="C1" sqref="C1"/>
      <selection pane="topRight" activeCell="AB10" sqref="AB10"/>
    </sheetView>
  </sheetViews>
  <sheetFormatPr defaultColWidth="9.77734375" defaultRowHeight="15.75" outlineLevelCol="1"/>
  <cols>
    <col min="1" max="1" width="30.77734375" style="187" hidden="1" customWidth="1"/>
    <col min="2" max="2" width="35.77734375" style="187" hidden="1" customWidth="1"/>
    <col min="3" max="3" width="17.77734375" style="13" customWidth="1"/>
    <col min="4" max="4" width="40.77734375" style="13" customWidth="1"/>
    <col min="5" max="5" width="31.77734375" style="13" customWidth="1"/>
    <col min="6" max="31" width="10.77734375" style="13" customWidth="1"/>
    <col min="32" max="37" width="10.77734375" style="13" customWidth="1" outlineLevel="1"/>
    <col min="38" max="41" width="9.77734375" style="13"/>
    <col min="42" max="42" width="13.109375" style="13" customWidth="1"/>
    <col min="43" max="43" width="9.21875" style="13" customWidth="1"/>
    <col min="44" max="64" width="9.77734375" style="13"/>
    <col min="65" max="65" width="9.77734375" style="201"/>
    <col min="66" max="16384" width="9.77734375" style="13"/>
  </cols>
  <sheetData>
    <row r="1" spans="1:65" ht="7.5" customHeight="1">
      <c r="A1" s="405" t="s">
        <v>441</v>
      </c>
      <c r="B1" s="405"/>
      <c r="AM1" s="194" t="s">
        <v>1051</v>
      </c>
      <c r="AN1" s="406" t="s">
        <v>449</v>
      </c>
      <c r="AO1" s="406">
        <v>5</v>
      </c>
      <c r="AP1" s="406">
        <v>6</v>
      </c>
      <c r="AQ1" s="406">
        <v>7</v>
      </c>
      <c r="AR1" s="406">
        <v>8</v>
      </c>
      <c r="AS1" s="406">
        <v>9</v>
      </c>
      <c r="AT1" s="194">
        <f>AS1+1</f>
        <v>10</v>
      </c>
      <c r="AU1" s="194">
        <f t="shared" ref="AU1:BF1" si="0">AT1+1</f>
        <v>11</v>
      </c>
      <c r="AV1" s="194">
        <f t="shared" si="0"/>
        <v>12</v>
      </c>
      <c r="AW1" s="194">
        <f t="shared" si="0"/>
        <v>13</v>
      </c>
      <c r="AX1" s="194">
        <f t="shared" si="0"/>
        <v>14</v>
      </c>
      <c r="AY1" s="194">
        <f t="shared" si="0"/>
        <v>15</v>
      </c>
      <c r="AZ1" s="194">
        <f t="shared" si="0"/>
        <v>16</v>
      </c>
      <c r="BA1" s="194">
        <f t="shared" si="0"/>
        <v>17</v>
      </c>
      <c r="BB1" s="194">
        <f t="shared" si="0"/>
        <v>18</v>
      </c>
      <c r="BC1" s="194">
        <f t="shared" si="0"/>
        <v>19</v>
      </c>
      <c r="BD1" s="194">
        <f t="shared" si="0"/>
        <v>20</v>
      </c>
      <c r="BE1" s="194">
        <f t="shared" si="0"/>
        <v>21</v>
      </c>
      <c r="BF1" s="194">
        <f t="shared" si="0"/>
        <v>22</v>
      </c>
    </row>
    <row r="2" spans="1:65" ht="18.75">
      <c r="A2" s="405"/>
      <c r="B2" s="405"/>
      <c r="C2" s="407" t="s">
        <v>1</v>
      </c>
      <c r="D2" s="201"/>
      <c r="E2" s="408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485"/>
      <c r="AM2" s="484">
        <f>IF($AM$1='Cover page'!$N$2,0,1)</f>
        <v>0</v>
      </c>
      <c r="AN2" s="488" t="s">
        <v>450</v>
      </c>
    </row>
    <row r="3" spans="1:65" ht="16.5" thickBot="1">
      <c r="A3" s="405"/>
      <c r="B3" s="405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N3" s="406" t="s">
        <v>451</v>
      </c>
    </row>
    <row r="4" spans="1:65" ht="16.5" thickTop="1">
      <c r="A4" s="409"/>
      <c r="B4" s="410"/>
      <c r="C4" s="354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411"/>
    </row>
    <row r="5" spans="1:65">
      <c r="A5" s="220"/>
      <c r="B5" s="412"/>
      <c r="C5" s="355"/>
      <c r="D5" s="199" t="str">
        <f>'Cover page'!E13</f>
        <v>Member State: Hungary</v>
      </c>
      <c r="E5" s="201"/>
      <c r="F5" s="562" t="s">
        <v>2</v>
      </c>
      <c r="G5" s="563"/>
      <c r="H5" s="563"/>
      <c r="I5" s="563"/>
      <c r="J5" s="563"/>
      <c r="K5" s="563"/>
      <c r="L5" s="563"/>
      <c r="M5" s="563"/>
      <c r="N5" s="563"/>
      <c r="O5" s="563"/>
      <c r="P5" s="563"/>
      <c r="Q5" s="563"/>
      <c r="R5" s="563"/>
      <c r="S5" s="563"/>
      <c r="T5" s="563"/>
      <c r="U5" s="563"/>
      <c r="V5" s="563"/>
      <c r="W5" s="563"/>
      <c r="X5" s="563"/>
      <c r="Y5" s="563"/>
      <c r="Z5" s="563"/>
      <c r="AA5" s="535"/>
      <c r="AB5" s="535"/>
      <c r="AC5" s="535"/>
      <c r="AD5" s="535"/>
      <c r="AE5" s="535"/>
      <c r="AF5" s="535"/>
      <c r="AG5" s="535"/>
      <c r="AH5" s="535"/>
      <c r="AI5" s="535"/>
      <c r="AJ5" s="535"/>
      <c r="AK5" s="535"/>
      <c r="AL5" s="413"/>
    </row>
    <row r="6" spans="1:65">
      <c r="A6" s="220"/>
      <c r="B6" s="390" t="s">
        <v>483</v>
      </c>
      <c r="C6" s="355"/>
      <c r="D6" s="306" t="s">
        <v>68</v>
      </c>
      <c r="E6" s="414"/>
      <c r="F6" s="274">
        <f>'Table 1'!E5</f>
        <v>1995</v>
      </c>
      <c r="G6" s="274">
        <f>IF(VLOOKUP('Cover page'!$F$15,'Cover page'!$BD$1:$BF$15,3,FALSE)&lt;F45+1,"",F45+1)</f>
        <v>1996</v>
      </c>
      <c r="H6" s="274">
        <f>IF(VLOOKUP('Cover page'!$F$15,'Cover page'!$BD$1:$BF$15,3,FALSE)&lt;G45+1,"",G45+1)</f>
        <v>1997</v>
      </c>
      <c r="I6" s="274">
        <f>IF(VLOOKUP('Cover page'!$F$15,'Cover page'!$BD$1:$BF$15,3,FALSE)&lt;H45+1,"",H45+1)</f>
        <v>1998</v>
      </c>
      <c r="J6" s="274">
        <f>IF(VLOOKUP('Cover page'!$F$15,'Cover page'!$BD$1:$BF$15,3,FALSE)&lt;I45+1,"",I45+1)</f>
        <v>1999</v>
      </c>
      <c r="K6" s="274">
        <f>IF(VLOOKUP('Cover page'!$F$15,'Cover page'!$BD$1:$BF$15,3,FALSE)&lt;J45+1,"",J45+1)</f>
        <v>2000</v>
      </c>
      <c r="L6" s="274">
        <f>IF(VLOOKUP('Cover page'!$F$15,'Cover page'!$BD$1:$BF$15,3,FALSE)&lt;K45+1,"",K45+1)</f>
        <v>2001</v>
      </c>
      <c r="M6" s="274">
        <f>IF(VLOOKUP('Cover page'!$F$15,'Cover page'!$BD$1:$BF$15,3,FALSE)&lt;L45+1,"",L45+1)</f>
        <v>2002</v>
      </c>
      <c r="N6" s="274">
        <f>IF(VLOOKUP('Cover page'!$F$15,'Cover page'!$BD$1:$BF$15,3,FALSE)&lt;M45+1,"",M45+1)</f>
        <v>2003</v>
      </c>
      <c r="O6" s="274">
        <f>IF(VLOOKUP('Cover page'!$F$15,'Cover page'!$BD$1:$BF$15,3,FALSE)&lt;N45+1,"",N45+1)</f>
        <v>2004</v>
      </c>
      <c r="P6" s="274">
        <f>IF(VLOOKUP('Cover page'!$F$15,'Cover page'!$BD$1:$BF$15,3,FALSE)&lt;O45+1,"",O45+1)</f>
        <v>2005</v>
      </c>
      <c r="Q6" s="274">
        <f>IF(VLOOKUP('Cover page'!$F$15,'Cover page'!$BD$1:$BF$15,3,FALSE)&lt;P45+1,"",P45+1)</f>
        <v>2006</v>
      </c>
      <c r="R6" s="274">
        <f>IF(VLOOKUP('Cover page'!$F$15,'Cover page'!$BD$1:$BF$15,3,FALSE)&lt;Q45+1,"",Q45+1)</f>
        <v>2007</v>
      </c>
      <c r="S6" s="274">
        <f>IF(VLOOKUP('Cover page'!$F$15,'Cover page'!$BD$1:$BF$15,3,FALSE)&lt;R45+1,"",R45+1)</f>
        <v>2008</v>
      </c>
      <c r="T6" s="274">
        <f>IF(VLOOKUP('Cover page'!$F$15,'Cover page'!$BD$1:$BF$15,3,FALSE)&lt;S45+1,"",S45+1)</f>
        <v>2009</v>
      </c>
      <c r="U6" s="274">
        <f>IF(VLOOKUP('Cover page'!$F$15,'Cover page'!$BD$1:$BF$15,3,FALSE)&lt;T45+1,"",T45+1)</f>
        <v>2010</v>
      </c>
      <c r="V6" s="274">
        <f>IF(VLOOKUP('Cover page'!$F$15,'Cover page'!$BD$1:$BF$15,3,FALSE)&lt;U45+1,"",U45+1)</f>
        <v>2011</v>
      </c>
      <c r="W6" s="274">
        <f>IF(VLOOKUP('Cover page'!$F$15,'Cover page'!$BD$1:$BF$15,3,FALSE)&lt;V45+1,"",V45+1)</f>
        <v>2012</v>
      </c>
      <c r="X6" s="274">
        <f>IF(VLOOKUP('Cover page'!$F$15,'Cover page'!$BD$1:$BF$15,3,FALSE)&lt;W45+1,"",W45+1)</f>
        <v>2013</v>
      </c>
      <c r="Y6" s="274">
        <f>IF(VLOOKUP('Cover page'!$F$15,'Cover page'!$BD$1:$BF$15,3,FALSE)&lt;X45+1,"",X45+1)</f>
        <v>2014</v>
      </c>
      <c r="Z6" s="274">
        <f>IF(VLOOKUP('Cover page'!$F$15,'Cover page'!$BD$1:$BF$15,3,FALSE)&lt;Y45+1,"",Y45+1)</f>
        <v>2015</v>
      </c>
      <c r="AA6" s="274">
        <f>IF(VLOOKUP('Cover page'!$F$15,'Cover page'!$BD$1:$BF$15,3,FALSE)&lt;Z45+1,"",Z45+1)</f>
        <v>2016</v>
      </c>
      <c r="AB6" s="274">
        <f>IF(VLOOKUP('Cover page'!$F$15,'Cover page'!$BD$1:$BF$15,3,FALSE)&lt;AA45+1,"",AA45+1)</f>
        <v>2017</v>
      </c>
      <c r="AC6" s="274">
        <f>IF(VLOOKUP('Cover page'!$F$15,'Cover page'!$BD$1:$BF$15,3,FALSE)&lt;AB45+1,"",AB45+1)</f>
        <v>2018</v>
      </c>
      <c r="AD6" s="274">
        <f>IF(VLOOKUP('Cover page'!$F$15,'Cover page'!$BD$1:$BF$15,3,FALSE)&lt;AC45+1,"",AC45+1)</f>
        <v>2019</v>
      </c>
      <c r="AE6" s="274">
        <f>IF(VLOOKUP('Cover page'!$F$15,'Cover page'!$BD$1:$BF$15,3,FALSE)&lt;AD45+1,"",AD45+1)</f>
        <v>2020</v>
      </c>
      <c r="AF6" s="274" t="str">
        <f>IF(VLOOKUP('Cover page'!$F$15,'Cover page'!$BD$1:$BF$15,3,FALSE)&lt;AE45+1,"",AE45+1)</f>
        <v/>
      </c>
      <c r="AG6" s="274" t="str">
        <f>IF(VLOOKUP('Cover page'!$F$15,'Cover page'!$BD$1:$BF$15,3,FALSE)&lt;AF45+1,"",AF45+1)</f>
        <v/>
      </c>
      <c r="AH6" s="274" t="str">
        <f>IF(VLOOKUP('Cover page'!$F$15,'Cover page'!$BD$1:$BF$15,3,FALSE)&lt;AG45+1,"",AG45+1)</f>
        <v/>
      </c>
      <c r="AI6" s="274" t="str">
        <f>IF(VLOOKUP('Cover page'!$F$15,'Cover page'!$BD$1:$BF$15,3,FALSE)&lt;AH45+1,"",AH45+1)</f>
        <v/>
      </c>
      <c r="AJ6" s="274" t="str">
        <f>IF(VLOOKUP('Cover page'!$F$15,'Cover page'!$BD$1:$BF$15,3,FALSE)&lt;AI45+1,"",AI45+1)</f>
        <v/>
      </c>
      <c r="AK6" s="274" t="str">
        <f>IF(VLOOKUP('Cover page'!$F$15,'Cover page'!$BD$1:$BF$15,3,FALSE)&lt;AJ45+1,"",AJ45+1)</f>
        <v/>
      </c>
      <c r="AL6" s="413"/>
    </row>
    <row r="7" spans="1:65">
      <c r="A7" s="220"/>
      <c r="B7" s="415"/>
      <c r="C7" s="355"/>
      <c r="D7" s="213" t="str">
        <f>'Cover page'!E14</f>
        <v>Date: 10/10/2025</v>
      </c>
      <c r="E7" s="416"/>
      <c r="F7" s="457" t="s">
        <v>451</v>
      </c>
      <c r="G7" s="457" t="s">
        <v>451</v>
      </c>
      <c r="H7" s="457" t="s">
        <v>451</v>
      </c>
      <c r="I7" s="457" t="s">
        <v>451</v>
      </c>
      <c r="J7" s="457" t="s">
        <v>451</v>
      </c>
      <c r="K7" s="457" t="s">
        <v>451</v>
      </c>
      <c r="L7" s="457" t="s">
        <v>451</v>
      </c>
      <c r="M7" s="457" t="s">
        <v>451</v>
      </c>
      <c r="N7" s="457" t="s">
        <v>451</v>
      </c>
      <c r="O7" s="457" t="s">
        <v>451</v>
      </c>
      <c r="P7" s="457" t="s">
        <v>451</v>
      </c>
      <c r="Q7" s="457" t="s">
        <v>451</v>
      </c>
      <c r="R7" s="457" t="s">
        <v>451</v>
      </c>
      <c r="S7" s="457" t="s">
        <v>451</v>
      </c>
      <c r="T7" s="457" t="s">
        <v>451</v>
      </c>
      <c r="U7" s="457" t="s">
        <v>451</v>
      </c>
      <c r="V7" s="457" t="s">
        <v>451</v>
      </c>
      <c r="W7" s="457" t="s">
        <v>451</v>
      </c>
      <c r="X7" s="457" t="s">
        <v>451</v>
      </c>
      <c r="Y7" s="457" t="s">
        <v>451</v>
      </c>
      <c r="Z7" s="457" t="s">
        <v>451</v>
      </c>
      <c r="AA7" s="457" t="s">
        <v>451</v>
      </c>
      <c r="AB7" s="457" t="s">
        <v>451</v>
      </c>
      <c r="AC7" s="457" t="s">
        <v>451</v>
      </c>
      <c r="AD7" s="457" t="s">
        <v>451</v>
      </c>
      <c r="AE7" s="457" t="s">
        <v>451</v>
      </c>
      <c r="AF7" s="457" t="s">
        <v>4</v>
      </c>
      <c r="AG7" s="457" t="s">
        <v>4</v>
      </c>
      <c r="AH7" s="457" t="s">
        <v>4</v>
      </c>
      <c r="AI7" s="457" t="s">
        <v>4</v>
      </c>
      <c r="AJ7" s="457" t="s">
        <v>4</v>
      </c>
      <c r="AK7" s="457" t="s">
        <v>4</v>
      </c>
      <c r="AL7" s="413"/>
    </row>
    <row r="8" spans="1:65" ht="16.5" thickBot="1">
      <c r="A8" s="220"/>
      <c r="B8" s="412"/>
      <c r="C8" s="356" t="s">
        <v>37</v>
      </c>
      <c r="D8" s="417"/>
      <c r="E8" s="418"/>
      <c r="F8" s="471">
        <f t="shared" ref="F8:R8" si="1">IFERROR(VLOOKUP(F7,StatusTable,2,FALSE), -1)</f>
        <v>3</v>
      </c>
      <c r="G8" s="471">
        <f t="shared" si="1"/>
        <v>3</v>
      </c>
      <c r="H8" s="471">
        <f t="shared" si="1"/>
        <v>3</v>
      </c>
      <c r="I8" s="471">
        <f t="shared" si="1"/>
        <v>3</v>
      </c>
      <c r="J8" s="471">
        <f t="shared" si="1"/>
        <v>3</v>
      </c>
      <c r="K8" s="471">
        <f t="shared" si="1"/>
        <v>3</v>
      </c>
      <c r="L8" s="471">
        <f t="shared" si="1"/>
        <v>3</v>
      </c>
      <c r="M8" s="471">
        <f t="shared" si="1"/>
        <v>3</v>
      </c>
      <c r="N8" s="471">
        <f t="shared" si="1"/>
        <v>3</v>
      </c>
      <c r="O8" s="471">
        <f t="shared" si="1"/>
        <v>3</v>
      </c>
      <c r="P8" s="471">
        <f t="shared" si="1"/>
        <v>3</v>
      </c>
      <c r="Q8" s="471">
        <f t="shared" si="1"/>
        <v>3</v>
      </c>
      <c r="R8" s="471">
        <f t="shared" si="1"/>
        <v>3</v>
      </c>
      <c r="S8" s="471">
        <f t="shared" ref="S8" si="2">IFERROR(VLOOKUP(S7,StatusTable,2,FALSE), -1)</f>
        <v>3</v>
      </c>
      <c r="T8" s="471">
        <f t="shared" ref="T8" si="3">IFERROR(VLOOKUP(T7,StatusTable,2,FALSE), -1)</f>
        <v>3</v>
      </c>
      <c r="U8" s="471">
        <f t="shared" ref="U8:AE8" si="4">IFERROR(VLOOKUP(U7,StatusTable,2,FALSE), -1)</f>
        <v>3</v>
      </c>
      <c r="V8" s="471">
        <f t="shared" si="4"/>
        <v>3</v>
      </c>
      <c r="W8" s="471">
        <f t="shared" si="4"/>
        <v>3</v>
      </c>
      <c r="X8" s="471">
        <f t="shared" si="4"/>
        <v>3</v>
      </c>
      <c r="Y8" s="471">
        <f t="shared" si="4"/>
        <v>3</v>
      </c>
      <c r="Z8" s="471">
        <f t="shared" si="4"/>
        <v>3</v>
      </c>
      <c r="AA8" s="471">
        <f t="shared" si="4"/>
        <v>3</v>
      </c>
      <c r="AB8" s="471">
        <f t="shared" si="4"/>
        <v>3</v>
      </c>
      <c r="AC8" s="471">
        <f t="shared" si="4"/>
        <v>3</v>
      </c>
      <c r="AD8" s="471">
        <f t="shared" si="4"/>
        <v>3</v>
      </c>
      <c r="AE8" s="471">
        <f t="shared" si="4"/>
        <v>3</v>
      </c>
      <c r="AF8" s="471"/>
      <c r="AG8" s="471"/>
      <c r="AH8" s="471"/>
      <c r="AI8" s="471"/>
      <c r="AJ8" s="471"/>
      <c r="AK8" s="471"/>
      <c r="AL8" s="413"/>
      <c r="BM8" s="201" t="str">
        <f>CountryCode &amp; ".T4.STATUS.S13.MNAC." &amp; RefVintage</f>
        <v>HU.T4.STATUS.S13.MNAC.S.2025</v>
      </c>
    </row>
    <row r="9" spans="1:65" ht="16.5" thickBot="1">
      <c r="A9" s="220"/>
      <c r="B9" s="412"/>
      <c r="C9" s="356" t="s">
        <v>38</v>
      </c>
      <c r="D9" s="419"/>
      <c r="E9" s="420"/>
      <c r="F9" s="420"/>
      <c r="G9" s="420"/>
      <c r="H9" s="420"/>
      <c r="I9" s="420"/>
      <c r="J9" s="420"/>
      <c r="K9" s="420"/>
      <c r="L9" s="420"/>
      <c r="M9" s="420"/>
      <c r="N9" s="420"/>
      <c r="O9" s="420"/>
      <c r="P9" s="420"/>
      <c r="Q9" s="420"/>
      <c r="R9" s="420"/>
      <c r="S9" s="420"/>
      <c r="T9" s="420"/>
      <c r="U9" s="420"/>
      <c r="V9" s="420"/>
      <c r="W9" s="420"/>
      <c r="X9" s="420"/>
      <c r="Y9" s="420"/>
      <c r="Z9" s="420"/>
      <c r="AA9" s="420"/>
      <c r="AB9" s="420"/>
      <c r="AC9" s="420"/>
      <c r="AD9" s="420"/>
      <c r="AE9" s="420"/>
      <c r="AF9" s="420"/>
      <c r="AG9" s="420"/>
      <c r="AH9" s="420"/>
      <c r="AI9" s="420"/>
      <c r="AJ9" s="420"/>
      <c r="AK9" s="420"/>
      <c r="AL9" s="413"/>
    </row>
    <row r="10" spans="1:65" ht="16.5" thickBot="1">
      <c r="A10" s="421" t="s">
        <v>510</v>
      </c>
      <c r="B10" s="394" t="s">
        <v>968</v>
      </c>
      <c r="C10" s="357">
        <v>2</v>
      </c>
      <c r="D10" s="422" t="s">
        <v>480</v>
      </c>
      <c r="E10" s="423"/>
      <c r="F10" s="532">
        <v>29388</v>
      </c>
      <c r="G10" s="532">
        <v>21210</v>
      </c>
      <c r="H10" s="532">
        <v>35718</v>
      </c>
      <c r="I10" s="532">
        <v>53515</v>
      </c>
      <c r="J10" s="532">
        <v>62908</v>
      </c>
      <c r="K10" s="532">
        <v>71781</v>
      </c>
      <c r="L10" s="532">
        <v>128223.99999999999</v>
      </c>
      <c r="M10" s="532">
        <v>137113</v>
      </c>
      <c r="N10" s="532">
        <v>185318</v>
      </c>
      <c r="O10" s="532">
        <v>211885</v>
      </c>
      <c r="P10" s="532">
        <v>234844</v>
      </c>
      <c r="Q10" s="532">
        <v>299386</v>
      </c>
      <c r="R10" s="532">
        <v>287876</v>
      </c>
      <c r="S10" s="532">
        <v>268060</v>
      </c>
      <c r="T10" s="532">
        <v>409684</v>
      </c>
      <c r="U10" s="532">
        <v>380375</v>
      </c>
      <c r="V10" s="532">
        <v>404937</v>
      </c>
      <c r="W10" s="532">
        <v>461406</v>
      </c>
      <c r="X10" s="532">
        <v>483495</v>
      </c>
      <c r="Y10" s="532">
        <v>542611</v>
      </c>
      <c r="Z10" s="532">
        <v>377810</v>
      </c>
      <c r="AA10" s="532">
        <v>522068.99999999994</v>
      </c>
      <c r="AB10" s="532">
        <v>682875</v>
      </c>
      <c r="AC10" s="532">
        <v>751446</v>
      </c>
      <c r="AD10" s="532">
        <v>878459</v>
      </c>
      <c r="AE10" s="532">
        <v>783274</v>
      </c>
      <c r="AF10" s="532"/>
      <c r="AG10" s="532"/>
      <c r="AH10" s="532"/>
      <c r="AI10" s="532"/>
      <c r="AJ10" s="532"/>
      <c r="AK10" s="532"/>
      <c r="AL10" s="413"/>
      <c r="BM10" s="201" t="str">
        <f>CountryCode &amp; ".T4.AF81L.S13.MNAC." &amp; RefVintage</f>
        <v>HU.T4.AF81L.S13.MNAC.S.2025</v>
      </c>
    </row>
    <row r="11" spans="1:65" ht="16.5" thickBot="1">
      <c r="A11" s="424"/>
      <c r="B11" s="425"/>
      <c r="C11" s="357"/>
      <c r="D11" s="201"/>
      <c r="F11" s="400"/>
      <c r="G11" s="400"/>
      <c r="H11" s="400"/>
      <c r="I11" s="400"/>
      <c r="J11" s="400"/>
      <c r="K11" s="400"/>
      <c r="L11" s="400"/>
      <c r="M11" s="400"/>
      <c r="N11" s="400"/>
      <c r="O11" s="400"/>
      <c r="P11" s="400"/>
      <c r="Q11" s="400"/>
      <c r="R11" s="400"/>
      <c r="S11" s="400"/>
      <c r="T11" s="400"/>
      <c r="U11" s="400"/>
      <c r="V11" s="400"/>
      <c r="W11" s="400"/>
      <c r="X11" s="400"/>
      <c r="Y11" s="400"/>
      <c r="Z11" s="400"/>
      <c r="AA11" s="400"/>
      <c r="AB11" s="400"/>
      <c r="AC11" s="400"/>
      <c r="AD11" s="400"/>
      <c r="AE11" s="400"/>
      <c r="AF11" s="400"/>
      <c r="AG11" s="400"/>
      <c r="AH11" s="400"/>
      <c r="AI11" s="400"/>
      <c r="AJ11" s="400"/>
      <c r="AK11" s="400"/>
      <c r="AL11" s="413"/>
    </row>
    <row r="12" spans="1:65">
      <c r="A12" s="424"/>
      <c r="B12" s="425"/>
      <c r="C12" s="357"/>
      <c r="D12" s="419"/>
      <c r="E12" s="420"/>
      <c r="F12" s="401"/>
      <c r="G12" s="401"/>
      <c r="H12" s="401"/>
      <c r="I12" s="401"/>
      <c r="J12" s="401"/>
      <c r="K12" s="401"/>
      <c r="L12" s="401"/>
      <c r="M12" s="401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  <c r="Z12" s="401"/>
      <c r="AA12" s="401"/>
      <c r="AB12" s="401"/>
      <c r="AC12" s="401"/>
      <c r="AD12" s="401"/>
      <c r="AE12" s="401"/>
      <c r="AF12" s="401"/>
      <c r="AG12" s="401"/>
      <c r="AH12" s="401"/>
      <c r="AI12" s="401"/>
      <c r="AJ12" s="401"/>
      <c r="AK12" s="401"/>
      <c r="AL12" s="413"/>
    </row>
    <row r="13" spans="1:65">
      <c r="A13" s="220"/>
      <c r="B13" s="394"/>
      <c r="C13" s="357">
        <v>3</v>
      </c>
      <c r="D13" s="422" t="s">
        <v>39</v>
      </c>
      <c r="E13" s="423"/>
      <c r="F13" s="400"/>
      <c r="G13" s="400"/>
      <c r="H13" s="400"/>
      <c r="I13" s="400"/>
      <c r="J13" s="400"/>
      <c r="K13" s="400"/>
      <c r="L13" s="400"/>
      <c r="M13" s="400"/>
      <c r="N13" s="400"/>
      <c r="O13" s="400"/>
      <c r="P13" s="400"/>
      <c r="Q13" s="400"/>
      <c r="R13" s="400"/>
      <c r="S13" s="400"/>
      <c r="T13" s="400"/>
      <c r="U13" s="400"/>
      <c r="V13" s="400"/>
      <c r="W13" s="400"/>
      <c r="X13" s="400"/>
      <c r="Y13" s="400"/>
      <c r="Z13" s="400"/>
      <c r="AA13" s="400"/>
      <c r="AB13" s="400"/>
      <c r="AC13" s="400"/>
      <c r="AD13" s="400"/>
      <c r="AE13" s="400"/>
      <c r="AF13" s="400"/>
      <c r="AG13" s="400"/>
      <c r="AH13" s="400"/>
      <c r="AI13" s="400"/>
      <c r="AJ13" s="400"/>
      <c r="AK13" s="400"/>
      <c r="AL13" s="413"/>
    </row>
    <row r="14" spans="1:65">
      <c r="A14" s="220"/>
      <c r="B14" s="394"/>
      <c r="C14" s="157"/>
      <c r="F14" s="400"/>
      <c r="G14" s="400"/>
      <c r="H14" s="400"/>
      <c r="I14" s="400"/>
      <c r="J14" s="400"/>
      <c r="K14" s="400"/>
      <c r="L14" s="400"/>
      <c r="M14" s="400"/>
      <c r="N14" s="400"/>
      <c r="O14" s="400"/>
      <c r="P14" s="400"/>
      <c r="Q14" s="400"/>
      <c r="R14" s="400"/>
      <c r="S14" s="400"/>
      <c r="T14" s="400"/>
      <c r="U14" s="400"/>
      <c r="V14" s="400"/>
      <c r="W14" s="400"/>
      <c r="X14" s="400"/>
      <c r="Y14" s="400"/>
      <c r="Z14" s="400"/>
      <c r="AA14" s="400"/>
      <c r="AB14" s="400"/>
      <c r="AC14" s="400"/>
      <c r="AD14" s="400"/>
      <c r="AE14" s="400"/>
      <c r="AF14" s="400"/>
      <c r="AG14" s="400"/>
      <c r="AH14" s="400"/>
      <c r="AI14" s="400"/>
      <c r="AJ14" s="400"/>
      <c r="AK14" s="400"/>
      <c r="AL14" s="413"/>
    </row>
    <row r="15" spans="1:65">
      <c r="A15" s="220"/>
      <c r="B15" s="394"/>
      <c r="C15" s="157"/>
      <c r="F15" s="400"/>
      <c r="G15" s="400"/>
      <c r="H15" s="400"/>
      <c r="I15" s="400"/>
      <c r="J15" s="400"/>
      <c r="K15" s="400"/>
      <c r="L15" s="400"/>
      <c r="M15" s="400"/>
      <c r="N15" s="400"/>
      <c r="O15" s="400"/>
      <c r="P15" s="400"/>
      <c r="Q15" s="400"/>
      <c r="R15" s="400"/>
      <c r="S15" s="400"/>
      <c r="T15" s="400"/>
      <c r="U15" s="400"/>
      <c r="V15" s="400"/>
      <c r="W15" s="400"/>
      <c r="X15" s="400"/>
      <c r="Y15" s="400"/>
      <c r="Z15" s="400"/>
      <c r="AA15" s="400"/>
      <c r="AB15" s="400"/>
      <c r="AC15" s="400"/>
      <c r="AD15" s="400"/>
      <c r="AE15" s="400"/>
      <c r="AF15" s="400"/>
      <c r="AG15" s="400"/>
      <c r="AH15" s="400"/>
      <c r="AI15" s="400"/>
      <c r="AJ15" s="400"/>
      <c r="AK15" s="400"/>
      <c r="AL15" s="413"/>
    </row>
    <row r="16" spans="1:65">
      <c r="A16" s="424" t="s">
        <v>439</v>
      </c>
      <c r="B16" s="394" t="s">
        <v>969</v>
      </c>
      <c r="C16" s="157"/>
      <c r="D16" s="59" t="s">
        <v>40</v>
      </c>
      <c r="E16" s="59"/>
      <c r="F16" s="532" t="s">
        <v>1052</v>
      </c>
      <c r="G16" s="532" t="s">
        <v>1052</v>
      </c>
      <c r="H16" s="532" t="s">
        <v>1052</v>
      </c>
      <c r="I16" s="532" t="s">
        <v>1052</v>
      </c>
      <c r="J16" s="532" t="s">
        <v>1052</v>
      </c>
      <c r="K16" s="532" t="s">
        <v>1052</v>
      </c>
      <c r="L16" s="532" t="s">
        <v>1052</v>
      </c>
      <c r="M16" s="532" t="s">
        <v>1052</v>
      </c>
      <c r="N16" s="532" t="s">
        <v>1052</v>
      </c>
      <c r="O16" s="532" t="s">
        <v>1052</v>
      </c>
      <c r="P16" s="532" t="s">
        <v>1052</v>
      </c>
      <c r="Q16" s="532" t="s">
        <v>1052</v>
      </c>
      <c r="R16" s="532" t="s">
        <v>1052</v>
      </c>
      <c r="S16" s="532" t="s">
        <v>1052</v>
      </c>
      <c r="T16" s="532" t="s">
        <v>1052</v>
      </c>
      <c r="U16" s="532" t="s">
        <v>1052</v>
      </c>
      <c r="V16" s="532" t="s">
        <v>1052</v>
      </c>
      <c r="W16" s="532" t="s">
        <v>1052</v>
      </c>
      <c r="X16" s="532" t="s">
        <v>1052</v>
      </c>
      <c r="Y16" s="532" t="s">
        <v>1052</v>
      </c>
      <c r="Z16" s="532" t="s">
        <v>1052</v>
      </c>
      <c r="AA16" s="532" t="s">
        <v>1052</v>
      </c>
      <c r="AB16" s="532" t="s">
        <v>1052</v>
      </c>
      <c r="AC16" s="532" t="s">
        <v>1052</v>
      </c>
      <c r="AD16" s="532" t="s">
        <v>1052</v>
      </c>
      <c r="AE16" s="532" t="s">
        <v>1052</v>
      </c>
      <c r="AF16" s="532"/>
      <c r="AG16" s="532"/>
      <c r="AH16" s="532"/>
      <c r="AI16" s="532"/>
      <c r="AJ16" s="532"/>
      <c r="AK16" s="532"/>
      <c r="AL16" s="413"/>
      <c r="BM16" s="201" t="str">
        <f>CountryCode &amp; ".T4.FPU.S13.MNAC." &amp; RefVintage</f>
        <v>HU.T4.FPU.S13.MNAC.S.2025</v>
      </c>
    </row>
    <row r="17" spans="1:38">
      <c r="A17" s="220"/>
      <c r="B17" s="394"/>
      <c r="C17" s="157"/>
      <c r="F17" s="400"/>
      <c r="G17" s="400"/>
      <c r="H17" s="400"/>
      <c r="I17" s="400"/>
      <c r="J17" s="400"/>
      <c r="K17" s="400"/>
      <c r="L17" s="400"/>
      <c r="M17" s="400"/>
      <c r="N17" s="400"/>
      <c r="O17" s="400"/>
      <c r="P17" s="400"/>
      <c r="Q17" s="400"/>
      <c r="R17" s="400"/>
      <c r="S17" s="400"/>
      <c r="T17" s="400"/>
      <c r="U17" s="400"/>
      <c r="V17" s="400"/>
      <c r="W17" s="400"/>
      <c r="X17" s="400"/>
      <c r="Y17" s="400"/>
      <c r="Z17" s="400"/>
      <c r="AA17" s="400"/>
      <c r="AB17" s="400"/>
      <c r="AC17" s="400"/>
      <c r="AD17" s="400"/>
      <c r="AE17" s="400"/>
      <c r="AF17" s="400"/>
      <c r="AG17" s="400"/>
      <c r="AH17" s="400"/>
      <c r="AI17" s="400"/>
      <c r="AJ17" s="400"/>
      <c r="AK17" s="400"/>
      <c r="AL17" s="413"/>
    </row>
    <row r="18" spans="1:38">
      <c r="A18" s="220"/>
      <c r="B18" s="394"/>
      <c r="C18" s="157"/>
      <c r="D18" s="59" t="s">
        <v>41</v>
      </c>
      <c r="E18" s="59"/>
      <c r="F18" s="402"/>
      <c r="G18" s="402"/>
      <c r="H18" s="402"/>
      <c r="I18" s="402"/>
      <c r="J18" s="402"/>
      <c r="K18" s="402"/>
      <c r="L18" s="402"/>
      <c r="M18" s="402"/>
      <c r="N18" s="402"/>
      <c r="O18" s="402"/>
      <c r="P18" s="402"/>
      <c r="Q18" s="402"/>
      <c r="R18" s="402"/>
      <c r="S18" s="402"/>
      <c r="T18" s="402"/>
      <c r="U18" s="402"/>
      <c r="V18" s="402"/>
      <c r="W18" s="402"/>
      <c r="X18" s="402"/>
      <c r="Y18" s="402"/>
      <c r="Z18" s="402"/>
      <c r="AA18" s="402"/>
      <c r="AB18" s="402"/>
      <c r="AC18" s="402"/>
      <c r="AD18" s="402"/>
      <c r="AE18" s="402"/>
      <c r="AF18" s="402"/>
      <c r="AG18" s="402"/>
      <c r="AH18" s="402"/>
      <c r="AI18" s="402"/>
      <c r="AJ18" s="402"/>
      <c r="AK18" s="402"/>
      <c r="AL18" s="413"/>
    </row>
    <row r="19" spans="1:38">
      <c r="A19" s="220"/>
      <c r="B19" s="394"/>
      <c r="C19" s="157"/>
      <c r="D19" s="59"/>
      <c r="E19" s="59"/>
      <c r="F19" s="402"/>
      <c r="G19" s="402"/>
      <c r="H19" s="402"/>
      <c r="I19" s="402"/>
      <c r="J19" s="402"/>
      <c r="K19" s="402"/>
      <c r="L19" s="402"/>
      <c r="M19" s="402"/>
      <c r="N19" s="402"/>
      <c r="O19" s="402"/>
      <c r="P19" s="402"/>
      <c r="Q19" s="402"/>
      <c r="R19" s="402"/>
      <c r="S19" s="402"/>
      <c r="T19" s="402"/>
      <c r="U19" s="402"/>
      <c r="V19" s="402"/>
      <c r="W19" s="402"/>
      <c r="X19" s="402"/>
      <c r="Y19" s="402"/>
      <c r="Z19" s="402"/>
      <c r="AA19" s="402"/>
      <c r="AB19" s="402"/>
      <c r="AC19" s="402"/>
      <c r="AD19" s="402"/>
      <c r="AE19" s="402"/>
      <c r="AF19" s="402"/>
      <c r="AG19" s="402"/>
      <c r="AH19" s="402"/>
      <c r="AI19" s="402"/>
      <c r="AJ19" s="402"/>
      <c r="AK19" s="402"/>
      <c r="AL19" s="413"/>
    </row>
    <row r="20" spans="1:38">
      <c r="A20" s="220"/>
      <c r="B20" s="394"/>
      <c r="C20" s="157"/>
      <c r="D20" s="59"/>
      <c r="E20" s="59"/>
      <c r="F20" s="402"/>
      <c r="G20" s="402"/>
      <c r="H20" s="402"/>
      <c r="I20" s="402"/>
      <c r="J20" s="402"/>
      <c r="K20" s="402"/>
      <c r="L20" s="402"/>
      <c r="M20" s="402"/>
      <c r="N20" s="402"/>
      <c r="O20" s="402"/>
      <c r="P20" s="402"/>
      <c r="Q20" s="402"/>
      <c r="R20" s="402"/>
      <c r="S20" s="402"/>
      <c r="T20" s="402"/>
      <c r="U20" s="402"/>
      <c r="V20" s="402"/>
      <c r="W20" s="402"/>
      <c r="X20" s="402"/>
      <c r="Y20" s="402"/>
      <c r="Z20" s="402"/>
      <c r="AA20" s="402"/>
      <c r="AB20" s="402"/>
      <c r="AC20" s="402"/>
      <c r="AD20" s="402"/>
      <c r="AE20" s="402"/>
      <c r="AF20" s="402"/>
      <c r="AG20" s="402"/>
      <c r="AH20" s="402"/>
      <c r="AI20" s="402"/>
      <c r="AJ20" s="402"/>
      <c r="AK20" s="402"/>
      <c r="AL20" s="413"/>
    </row>
    <row r="21" spans="1:38">
      <c r="A21" s="220"/>
      <c r="B21" s="394"/>
      <c r="C21" s="157"/>
      <c r="D21" s="59"/>
      <c r="E21" s="59"/>
      <c r="F21" s="402"/>
      <c r="G21" s="402"/>
      <c r="H21" s="402"/>
      <c r="I21" s="402"/>
      <c r="J21" s="402"/>
      <c r="K21" s="402"/>
      <c r="L21" s="402"/>
      <c r="M21" s="402"/>
      <c r="N21" s="402"/>
      <c r="O21" s="402"/>
      <c r="P21" s="402"/>
      <c r="Q21" s="402"/>
      <c r="R21" s="402"/>
      <c r="S21" s="402"/>
      <c r="T21" s="402"/>
      <c r="U21" s="402"/>
      <c r="V21" s="402"/>
      <c r="W21" s="402"/>
      <c r="X21" s="402"/>
      <c r="Y21" s="402"/>
      <c r="Z21" s="402"/>
      <c r="AA21" s="402"/>
      <c r="AB21" s="402"/>
      <c r="AC21" s="402"/>
      <c r="AD21" s="402"/>
      <c r="AE21" s="402"/>
      <c r="AF21" s="402"/>
      <c r="AG21" s="402"/>
      <c r="AH21" s="402"/>
      <c r="AI21" s="402"/>
      <c r="AJ21" s="402"/>
      <c r="AK21" s="402"/>
      <c r="AL21" s="413"/>
    </row>
    <row r="22" spans="1:38">
      <c r="A22" s="220"/>
      <c r="B22" s="394"/>
      <c r="C22" s="157"/>
      <c r="F22" s="402"/>
      <c r="G22" s="402"/>
      <c r="H22" s="402"/>
      <c r="I22" s="402"/>
      <c r="J22" s="402"/>
      <c r="K22" s="402"/>
      <c r="L22" s="402"/>
      <c r="M22" s="402"/>
      <c r="N22" s="402"/>
      <c r="O22" s="402"/>
      <c r="P22" s="402"/>
      <c r="Q22" s="402"/>
      <c r="R22" s="402"/>
      <c r="S22" s="402"/>
      <c r="T22" s="402"/>
      <c r="U22" s="402"/>
      <c r="V22" s="402"/>
      <c r="W22" s="402"/>
      <c r="X22" s="402"/>
      <c r="Y22" s="402"/>
      <c r="Z22" s="402"/>
      <c r="AA22" s="402"/>
      <c r="AB22" s="402"/>
      <c r="AC22" s="402"/>
      <c r="AD22" s="402"/>
      <c r="AE22" s="402"/>
      <c r="AF22" s="402"/>
      <c r="AG22" s="402"/>
      <c r="AH22" s="402"/>
      <c r="AI22" s="402"/>
      <c r="AJ22" s="402"/>
      <c r="AK22" s="402"/>
      <c r="AL22" s="413"/>
    </row>
    <row r="23" spans="1:38">
      <c r="A23" s="220"/>
      <c r="B23" s="394"/>
      <c r="C23" s="157"/>
      <c r="F23" s="402"/>
      <c r="G23" s="402"/>
      <c r="H23" s="402"/>
      <c r="I23" s="402"/>
      <c r="J23" s="402"/>
      <c r="K23" s="402"/>
      <c r="L23" s="402"/>
      <c r="M23" s="402"/>
      <c r="N23" s="402"/>
      <c r="O23" s="402"/>
      <c r="P23" s="402"/>
      <c r="Q23" s="402"/>
      <c r="R23" s="402"/>
      <c r="S23" s="402"/>
      <c r="T23" s="402"/>
      <c r="U23" s="402"/>
      <c r="V23" s="402"/>
      <c r="W23" s="402"/>
      <c r="X23" s="402"/>
      <c r="Y23" s="402"/>
      <c r="Z23" s="402"/>
      <c r="AA23" s="402"/>
      <c r="AB23" s="402"/>
      <c r="AC23" s="402"/>
      <c r="AD23" s="402"/>
      <c r="AE23" s="402"/>
      <c r="AF23" s="402"/>
      <c r="AG23" s="402"/>
      <c r="AH23" s="402"/>
      <c r="AI23" s="402"/>
      <c r="AJ23" s="402"/>
      <c r="AK23" s="402"/>
      <c r="AL23" s="413"/>
    </row>
    <row r="24" spans="1:38">
      <c r="A24" s="220"/>
      <c r="B24" s="394"/>
      <c r="C24" s="157"/>
      <c r="F24" s="402"/>
      <c r="G24" s="402"/>
      <c r="H24" s="402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402"/>
      <c r="AG24" s="402"/>
      <c r="AH24" s="402"/>
      <c r="AI24" s="402"/>
      <c r="AJ24" s="402"/>
      <c r="AK24" s="402"/>
      <c r="AL24" s="413"/>
    </row>
    <row r="25" spans="1:38" ht="16.5" thickBot="1">
      <c r="A25" s="220"/>
      <c r="B25" s="394"/>
      <c r="C25" s="157"/>
      <c r="F25" s="403"/>
      <c r="G25" s="403"/>
      <c r="H25" s="403"/>
      <c r="I25" s="403"/>
      <c r="J25" s="403"/>
      <c r="K25" s="403"/>
      <c r="L25" s="403"/>
      <c r="M25" s="403"/>
      <c r="N25" s="403"/>
      <c r="O25" s="403"/>
      <c r="P25" s="403"/>
      <c r="Q25" s="403"/>
      <c r="R25" s="403"/>
      <c r="S25" s="403"/>
      <c r="T25" s="403"/>
      <c r="U25" s="403"/>
      <c r="V25" s="403"/>
      <c r="W25" s="403"/>
      <c r="X25" s="403"/>
      <c r="Y25" s="403"/>
      <c r="Z25" s="403"/>
      <c r="AA25" s="403"/>
      <c r="AB25" s="403"/>
      <c r="AC25" s="403"/>
      <c r="AD25" s="403"/>
      <c r="AE25" s="403"/>
      <c r="AF25" s="403"/>
      <c r="AG25" s="403"/>
      <c r="AH25" s="403"/>
      <c r="AI25" s="403"/>
      <c r="AJ25" s="403"/>
      <c r="AK25" s="403"/>
      <c r="AL25" s="413"/>
    </row>
    <row r="26" spans="1:38" ht="9.75" customHeight="1">
      <c r="A26" s="220"/>
      <c r="B26" s="394"/>
      <c r="C26" s="157"/>
      <c r="D26" s="420"/>
      <c r="E26" s="420"/>
      <c r="F26" s="401"/>
      <c r="G26" s="401"/>
      <c r="H26" s="401"/>
      <c r="I26" s="401"/>
      <c r="J26" s="401"/>
      <c r="K26" s="401"/>
      <c r="L26" s="401"/>
      <c r="M26" s="401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  <c r="Z26" s="401"/>
      <c r="AA26" s="401"/>
      <c r="AB26" s="401"/>
      <c r="AC26" s="401"/>
      <c r="AD26" s="401"/>
      <c r="AE26" s="401"/>
      <c r="AF26" s="401"/>
      <c r="AG26" s="401"/>
      <c r="AH26" s="401"/>
      <c r="AI26" s="401"/>
      <c r="AJ26" s="401"/>
      <c r="AK26" s="401"/>
      <c r="AL26" s="413"/>
    </row>
    <row r="27" spans="1:38">
      <c r="A27" s="220"/>
      <c r="B27" s="394"/>
      <c r="C27" s="357">
        <v>4</v>
      </c>
      <c r="D27" s="422" t="s">
        <v>459</v>
      </c>
      <c r="E27" s="423"/>
      <c r="F27" s="400"/>
      <c r="G27" s="400"/>
      <c r="H27" s="400"/>
      <c r="I27" s="400"/>
      <c r="J27" s="400"/>
      <c r="K27" s="400"/>
      <c r="L27" s="400"/>
      <c r="M27" s="400"/>
      <c r="N27" s="400"/>
      <c r="O27" s="400"/>
      <c r="P27" s="400"/>
      <c r="Q27" s="400"/>
      <c r="R27" s="400"/>
      <c r="S27" s="400"/>
      <c r="T27" s="400"/>
      <c r="U27" s="400"/>
      <c r="V27" s="400"/>
      <c r="W27" s="400"/>
      <c r="X27" s="400"/>
      <c r="Y27" s="400"/>
      <c r="Z27" s="400"/>
      <c r="AA27" s="400"/>
      <c r="AB27" s="400"/>
      <c r="AC27" s="400"/>
      <c r="AD27" s="400"/>
      <c r="AE27" s="400"/>
      <c r="AF27" s="400"/>
      <c r="AG27" s="400"/>
      <c r="AH27" s="400"/>
      <c r="AI27" s="400"/>
      <c r="AJ27" s="400"/>
      <c r="AK27" s="400"/>
      <c r="AL27" s="413"/>
    </row>
    <row r="28" spans="1:38">
      <c r="A28" s="220"/>
      <c r="B28" s="394"/>
      <c r="C28" s="158"/>
      <c r="D28" s="422" t="s">
        <v>42</v>
      </c>
      <c r="E28" s="423"/>
      <c r="F28" s="400"/>
      <c r="G28" s="400"/>
      <c r="H28" s="400"/>
      <c r="I28" s="400"/>
      <c r="J28" s="400"/>
      <c r="K28" s="400"/>
      <c r="L28" s="400"/>
      <c r="M28" s="400"/>
      <c r="N28" s="400"/>
      <c r="O28" s="400"/>
      <c r="P28" s="400"/>
      <c r="Q28" s="400"/>
      <c r="R28" s="400"/>
      <c r="S28" s="400"/>
      <c r="T28" s="400"/>
      <c r="U28" s="400"/>
      <c r="V28" s="400"/>
      <c r="W28" s="400"/>
      <c r="X28" s="400"/>
      <c r="Y28" s="400"/>
      <c r="Z28" s="400"/>
      <c r="AA28" s="400"/>
      <c r="AB28" s="400"/>
      <c r="AC28" s="400"/>
      <c r="AD28" s="400"/>
      <c r="AE28" s="400"/>
      <c r="AF28" s="400"/>
      <c r="AG28" s="400"/>
      <c r="AH28" s="400"/>
      <c r="AI28" s="400"/>
      <c r="AJ28" s="400"/>
      <c r="AK28" s="400"/>
      <c r="AL28" s="413"/>
    </row>
    <row r="29" spans="1:38">
      <c r="A29" s="220"/>
      <c r="B29" s="394"/>
      <c r="C29" s="158"/>
      <c r="D29" s="13" t="s">
        <v>43</v>
      </c>
      <c r="F29" s="402"/>
      <c r="G29" s="402"/>
      <c r="H29" s="402"/>
      <c r="I29" s="402"/>
      <c r="J29" s="402"/>
      <c r="K29" s="402"/>
      <c r="L29" s="402"/>
      <c r="M29" s="402"/>
      <c r="N29" s="402"/>
      <c r="O29" s="402"/>
      <c r="P29" s="402"/>
      <c r="Q29" s="402"/>
      <c r="R29" s="402"/>
      <c r="S29" s="402"/>
      <c r="T29" s="402"/>
      <c r="U29" s="402"/>
      <c r="V29" s="402"/>
      <c r="W29" s="402"/>
      <c r="X29" s="402"/>
      <c r="Y29" s="402"/>
      <c r="Z29" s="402"/>
      <c r="AA29" s="402"/>
      <c r="AB29" s="402"/>
      <c r="AC29" s="402"/>
      <c r="AD29" s="402"/>
      <c r="AE29" s="402"/>
      <c r="AF29" s="402"/>
      <c r="AG29" s="402"/>
      <c r="AH29" s="402"/>
      <c r="AI29" s="402"/>
      <c r="AJ29" s="402"/>
      <c r="AK29" s="402"/>
      <c r="AL29" s="413"/>
    </row>
    <row r="30" spans="1:38">
      <c r="A30" s="220"/>
      <c r="B30" s="394"/>
      <c r="C30" s="158"/>
      <c r="F30" s="402"/>
      <c r="G30" s="402"/>
      <c r="H30" s="402"/>
      <c r="I30" s="402"/>
      <c r="J30" s="402"/>
      <c r="K30" s="402"/>
      <c r="L30" s="402"/>
      <c r="M30" s="402"/>
      <c r="N30" s="402"/>
      <c r="O30" s="402"/>
      <c r="P30" s="402"/>
      <c r="Q30" s="402"/>
      <c r="R30" s="402"/>
      <c r="S30" s="402"/>
      <c r="T30" s="402"/>
      <c r="U30" s="402"/>
      <c r="V30" s="402"/>
      <c r="W30" s="402"/>
      <c r="X30" s="402"/>
      <c r="Y30" s="402"/>
      <c r="Z30" s="402"/>
      <c r="AA30" s="402"/>
      <c r="AB30" s="402"/>
      <c r="AC30" s="402"/>
      <c r="AD30" s="402"/>
      <c r="AE30" s="402"/>
      <c r="AF30" s="402"/>
      <c r="AG30" s="402"/>
      <c r="AH30" s="402"/>
      <c r="AI30" s="402"/>
      <c r="AJ30" s="402"/>
      <c r="AK30" s="402"/>
      <c r="AL30" s="413"/>
    </row>
    <row r="31" spans="1:38">
      <c r="A31" s="220"/>
      <c r="B31" s="394"/>
      <c r="C31" s="158"/>
      <c r="F31" s="402"/>
      <c r="G31" s="402"/>
      <c r="H31" s="402"/>
      <c r="I31" s="402"/>
      <c r="J31" s="402"/>
      <c r="K31" s="402"/>
      <c r="L31" s="402"/>
      <c r="M31" s="402"/>
      <c r="N31" s="402"/>
      <c r="O31" s="402"/>
      <c r="P31" s="402"/>
      <c r="Q31" s="402"/>
      <c r="R31" s="402"/>
      <c r="S31" s="402"/>
      <c r="T31" s="402"/>
      <c r="U31" s="402"/>
      <c r="V31" s="402"/>
      <c r="W31" s="402"/>
      <c r="X31" s="402"/>
      <c r="Y31" s="402"/>
      <c r="Z31" s="402"/>
      <c r="AA31" s="402"/>
      <c r="AB31" s="402"/>
      <c r="AC31" s="402"/>
      <c r="AD31" s="402"/>
      <c r="AE31" s="402"/>
      <c r="AF31" s="402"/>
      <c r="AG31" s="402"/>
      <c r="AH31" s="402"/>
      <c r="AI31" s="402"/>
      <c r="AJ31" s="402"/>
      <c r="AK31" s="402"/>
      <c r="AL31" s="413"/>
    </row>
    <row r="32" spans="1:38">
      <c r="A32" s="220"/>
      <c r="B32" s="394"/>
      <c r="C32" s="158"/>
      <c r="F32" s="402"/>
      <c r="G32" s="402"/>
      <c r="H32" s="402"/>
      <c r="I32" s="402"/>
      <c r="J32" s="402"/>
      <c r="K32" s="402"/>
      <c r="L32" s="402"/>
      <c r="M32" s="402"/>
      <c r="N32" s="402"/>
      <c r="O32" s="402"/>
      <c r="P32" s="402"/>
      <c r="Q32" s="402"/>
      <c r="R32" s="402"/>
      <c r="S32" s="402"/>
      <c r="T32" s="402"/>
      <c r="U32" s="402"/>
      <c r="V32" s="402"/>
      <c r="W32" s="402"/>
      <c r="X32" s="402"/>
      <c r="Y32" s="402"/>
      <c r="Z32" s="402"/>
      <c r="AA32" s="402"/>
      <c r="AB32" s="402"/>
      <c r="AC32" s="402"/>
      <c r="AD32" s="402"/>
      <c r="AE32" s="402"/>
      <c r="AF32" s="402"/>
      <c r="AG32" s="402"/>
      <c r="AH32" s="402"/>
      <c r="AI32" s="402"/>
      <c r="AJ32" s="402"/>
      <c r="AK32" s="402"/>
      <c r="AL32" s="413"/>
    </row>
    <row r="33" spans="1:65">
      <c r="A33" s="220"/>
      <c r="B33" s="394"/>
      <c r="C33" s="158"/>
      <c r="D33" s="13" t="s">
        <v>44</v>
      </c>
      <c r="F33" s="402"/>
      <c r="G33" s="402"/>
      <c r="H33" s="402"/>
      <c r="I33" s="402"/>
      <c r="J33" s="402"/>
      <c r="K33" s="402"/>
      <c r="L33" s="402"/>
      <c r="M33" s="402"/>
      <c r="N33" s="402"/>
      <c r="O33" s="402"/>
      <c r="P33" s="402"/>
      <c r="Q33" s="402"/>
      <c r="R33" s="402"/>
      <c r="S33" s="402"/>
      <c r="T33" s="402"/>
      <c r="U33" s="402"/>
      <c r="V33" s="402"/>
      <c r="W33" s="402"/>
      <c r="X33" s="402"/>
      <c r="Y33" s="402"/>
      <c r="Z33" s="402"/>
      <c r="AA33" s="402"/>
      <c r="AB33" s="402"/>
      <c r="AC33" s="402"/>
      <c r="AD33" s="402"/>
      <c r="AE33" s="402"/>
      <c r="AF33" s="402"/>
      <c r="AG33" s="402"/>
      <c r="AH33" s="402"/>
      <c r="AI33" s="402"/>
      <c r="AJ33" s="402"/>
      <c r="AK33" s="402"/>
      <c r="AL33" s="413"/>
    </row>
    <row r="34" spans="1:65">
      <c r="A34" s="220"/>
      <c r="B34" s="394"/>
      <c r="C34" s="158"/>
      <c r="F34" s="402"/>
      <c r="G34" s="402"/>
      <c r="H34" s="402"/>
      <c r="I34" s="402"/>
      <c r="J34" s="402"/>
      <c r="K34" s="402"/>
      <c r="L34" s="402"/>
      <c r="M34" s="402"/>
      <c r="N34" s="402"/>
      <c r="O34" s="402"/>
      <c r="P34" s="402"/>
      <c r="Q34" s="402"/>
      <c r="R34" s="402"/>
      <c r="S34" s="402"/>
      <c r="T34" s="402"/>
      <c r="U34" s="402"/>
      <c r="V34" s="402"/>
      <c r="W34" s="402"/>
      <c r="X34" s="402"/>
      <c r="Y34" s="402"/>
      <c r="Z34" s="402"/>
      <c r="AA34" s="402"/>
      <c r="AB34" s="402"/>
      <c r="AC34" s="402"/>
      <c r="AD34" s="402"/>
      <c r="AE34" s="402"/>
      <c r="AF34" s="402"/>
      <c r="AG34" s="402"/>
      <c r="AH34" s="402"/>
      <c r="AI34" s="402"/>
      <c r="AJ34" s="402"/>
      <c r="AK34" s="402"/>
      <c r="AL34" s="413"/>
    </row>
    <row r="35" spans="1:65">
      <c r="A35" s="220"/>
      <c r="B35" s="394"/>
      <c r="C35" s="158"/>
      <c r="D35" s="423"/>
      <c r="E35" s="423"/>
      <c r="F35" s="402"/>
      <c r="G35" s="402"/>
      <c r="H35" s="402"/>
      <c r="I35" s="402"/>
      <c r="J35" s="402"/>
      <c r="K35" s="402"/>
      <c r="L35" s="402"/>
      <c r="M35" s="402"/>
      <c r="N35" s="402"/>
      <c r="O35" s="402"/>
      <c r="P35" s="402"/>
      <c r="Q35" s="402"/>
      <c r="R35" s="402"/>
      <c r="S35" s="402"/>
      <c r="T35" s="402"/>
      <c r="U35" s="402"/>
      <c r="V35" s="402"/>
      <c r="W35" s="402"/>
      <c r="X35" s="402"/>
      <c r="Y35" s="402"/>
      <c r="Z35" s="402"/>
      <c r="AA35" s="402"/>
      <c r="AB35" s="402"/>
      <c r="AC35" s="402"/>
      <c r="AD35" s="402"/>
      <c r="AE35" s="402"/>
      <c r="AF35" s="402"/>
      <c r="AG35" s="402"/>
      <c r="AH35" s="402"/>
      <c r="AI35" s="402"/>
      <c r="AJ35" s="402"/>
      <c r="AK35" s="402"/>
      <c r="AL35" s="413"/>
    </row>
    <row r="36" spans="1:65" ht="16.5" thickBot="1">
      <c r="A36" s="220"/>
      <c r="B36" s="394"/>
      <c r="C36" s="158"/>
      <c r="D36" s="426"/>
      <c r="E36" s="426"/>
      <c r="F36" s="404"/>
      <c r="G36" s="404"/>
      <c r="H36" s="404"/>
      <c r="I36" s="404"/>
      <c r="J36" s="404"/>
      <c r="K36" s="404"/>
      <c r="L36" s="404"/>
      <c r="M36" s="404"/>
      <c r="N36" s="404"/>
      <c r="O36" s="404"/>
      <c r="P36" s="404"/>
      <c r="Q36" s="404"/>
      <c r="R36" s="404"/>
      <c r="S36" s="404"/>
      <c r="T36" s="404"/>
      <c r="U36" s="404"/>
      <c r="V36" s="404"/>
      <c r="W36" s="404"/>
      <c r="X36" s="404"/>
      <c r="Y36" s="404"/>
      <c r="Z36" s="404"/>
      <c r="AA36" s="404"/>
      <c r="AB36" s="404"/>
      <c r="AC36" s="404"/>
      <c r="AD36" s="404"/>
      <c r="AE36" s="404"/>
      <c r="AF36" s="404"/>
      <c r="AG36" s="404"/>
      <c r="AH36" s="404"/>
      <c r="AI36" s="404"/>
      <c r="AJ36" s="404"/>
      <c r="AK36" s="404"/>
      <c r="AL36" s="413"/>
    </row>
    <row r="37" spans="1:65">
      <c r="A37" s="220"/>
      <c r="B37" s="394"/>
      <c r="C37" s="158"/>
      <c r="F37" s="400"/>
      <c r="G37" s="400"/>
      <c r="H37" s="400"/>
      <c r="I37" s="400"/>
      <c r="J37" s="400"/>
      <c r="K37" s="400"/>
      <c r="L37" s="400"/>
      <c r="M37" s="400"/>
      <c r="N37" s="400"/>
      <c r="O37" s="400"/>
      <c r="P37" s="400"/>
      <c r="Q37" s="400"/>
      <c r="R37" s="400"/>
      <c r="S37" s="400"/>
      <c r="T37" s="400"/>
      <c r="U37" s="400"/>
      <c r="V37" s="400"/>
      <c r="W37" s="400"/>
      <c r="X37" s="400"/>
      <c r="Y37" s="400"/>
      <c r="Z37" s="400"/>
      <c r="AA37" s="400"/>
      <c r="AB37" s="400"/>
      <c r="AC37" s="400"/>
      <c r="AD37" s="400"/>
      <c r="AE37" s="400"/>
      <c r="AF37" s="400"/>
      <c r="AG37" s="400"/>
      <c r="AH37" s="400"/>
      <c r="AI37" s="400"/>
      <c r="AJ37" s="400"/>
      <c r="AK37" s="400"/>
      <c r="AL37" s="413"/>
    </row>
    <row r="38" spans="1:65">
      <c r="A38" s="424" t="s">
        <v>440</v>
      </c>
      <c r="B38" s="394" t="s">
        <v>970</v>
      </c>
      <c r="C38" s="357">
        <v>10</v>
      </c>
      <c r="D38" s="422" t="s">
        <v>45</v>
      </c>
      <c r="F38" s="532">
        <v>5613816</v>
      </c>
      <c r="G38" s="532">
        <v>6831224</v>
      </c>
      <c r="H38" s="532">
        <v>8328245</v>
      </c>
      <c r="I38" s="532">
        <v>9809901</v>
      </c>
      <c r="J38" s="532">
        <v>10910480</v>
      </c>
      <c r="K38" s="532">
        <v>12573084</v>
      </c>
      <c r="L38" s="532">
        <v>14528773</v>
      </c>
      <c r="M38" s="532">
        <v>16460483</v>
      </c>
      <c r="N38" s="532">
        <v>18057397</v>
      </c>
      <c r="O38" s="532">
        <v>19813061</v>
      </c>
      <c r="P38" s="532">
        <v>21168784</v>
      </c>
      <c r="Q38" s="532">
        <v>22826170</v>
      </c>
      <c r="R38" s="532">
        <v>23787496</v>
      </c>
      <c r="S38" s="532">
        <v>25465295</v>
      </c>
      <c r="T38" s="532">
        <v>25334605</v>
      </c>
      <c r="U38" s="532">
        <v>26167030</v>
      </c>
      <c r="V38" s="532">
        <v>27167335</v>
      </c>
      <c r="W38" s="532">
        <v>27756581</v>
      </c>
      <c r="X38" s="532">
        <v>29506867</v>
      </c>
      <c r="Y38" s="532">
        <v>31397757</v>
      </c>
      <c r="Z38" s="532">
        <v>33343353</v>
      </c>
      <c r="AA38" s="532">
        <v>35383342</v>
      </c>
      <c r="AB38" s="532">
        <v>37798585</v>
      </c>
      <c r="AC38" s="532">
        <v>41928872</v>
      </c>
      <c r="AD38" s="532">
        <v>46794806</v>
      </c>
      <c r="AE38" s="532">
        <v>47752122</v>
      </c>
      <c r="AF38" s="532"/>
      <c r="AG38" s="532"/>
      <c r="AH38" s="532"/>
      <c r="AI38" s="532"/>
      <c r="AJ38" s="532"/>
      <c r="AK38" s="532"/>
      <c r="AL38" s="413"/>
      <c r="BM38" s="201" t="str">
        <f>CountryCode &amp; ".T4.GNI.S1.MNAC." &amp; RefVintage</f>
        <v>HU.T4.GNI.S1.MNAC.S.2025</v>
      </c>
    </row>
    <row r="39" spans="1:65">
      <c r="A39" s="220"/>
      <c r="B39" s="412"/>
      <c r="C39" s="427" t="s">
        <v>35</v>
      </c>
      <c r="AL39" s="413"/>
    </row>
    <row r="40" spans="1:65">
      <c r="A40" s="220"/>
      <c r="B40" s="412"/>
      <c r="C40" s="427"/>
      <c r="D40" s="428" t="s">
        <v>29</v>
      </c>
      <c r="AL40" s="413"/>
    </row>
    <row r="41" spans="1:65" ht="25.5">
      <c r="A41" s="220"/>
      <c r="B41" s="412"/>
      <c r="C41" s="158"/>
      <c r="D41" s="428" t="s">
        <v>67</v>
      </c>
      <c r="F41" s="429"/>
      <c r="AL41" s="413"/>
    </row>
    <row r="42" spans="1:65" ht="16.5" thickBot="1">
      <c r="A42" s="430"/>
      <c r="B42" s="431"/>
      <c r="C42" s="159"/>
      <c r="D42" s="432"/>
      <c r="E42" s="432"/>
      <c r="F42" s="432"/>
      <c r="G42" s="432"/>
      <c r="H42" s="432"/>
      <c r="I42" s="432"/>
      <c r="J42" s="432"/>
      <c r="K42" s="432"/>
      <c r="L42" s="432"/>
      <c r="M42" s="432"/>
      <c r="N42" s="432"/>
      <c r="O42" s="432"/>
      <c r="P42" s="432"/>
      <c r="Q42" s="432"/>
      <c r="R42" s="432"/>
      <c r="S42" s="432"/>
      <c r="T42" s="432"/>
      <c r="U42" s="432"/>
      <c r="V42" s="432"/>
      <c r="W42" s="432"/>
      <c r="X42" s="432"/>
      <c r="Y42" s="432"/>
      <c r="Z42" s="432"/>
      <c r="AA42" s="432"/>
      <c r="AB42" s="432"/>
      <c r="AC42" s="432"/>
      <c r="AD42" s="432"/>
      <c r="AE42" s="432"/>
      <c r="AF42" s="432"/>
      <c r="AG42" s="432"/>
      <c r="AH42" s="432"/>
      <c r="AI42" s="432"/>
      <c r="AJ42" s="432"/>
      <c r="AK42" s="432"/>
      <c r="AL42" s="433"/>
    </row>
    <row r="43" spans="1:65" ht="16.5" thickTop="1"/>
    <row r="44" spans="1:65" ht="59.65" customHeight="1">
      <c r="C44" s="434" t="s">
        <v>119</v>
      </c>
      <c r="D44" s="435"/>
      <c r="E44" s="435"/>
      <c r="F44" s="549" t="str">
        <f>IF(OR(COUNTA(F10,F16,F38)=3,NOT(ISNUMBER(F6))),"OK","NOT fully completed, pls.fill with L, M or 0")</f>
        <v>OK</v>
      </c>
      <c r="G44" s="549" t="str">
        <f t="shared" ref="G44:AK44" si="5">IF(OR(COUNTA(G10,G16,G38)=3,NOT(ISNUMBER(G6))),"OK","NOT fully completed, pls.fill with L, M or 0")</f>
        <v>OK</v>
      </c>
      <c r="H44" s="549" t="str">
        <f t="shared" si="5"/>
        <v>OK</v>
      </c>
      <c r="I44" s="549" t="str">
        <f t="shared" si="5"/>
        <v>OK</v>
      </c>
      <c r="J44" s="549" t="str">
        <f t="shared" si="5"/>
        <v>OK</v>
      </c>
      <c r="K44" s="549" t="str">
        <f t="shared" si="5"/>
        <v>OK</v>
      </c>
      <c r="L44" s="549" t="str">
        <f t="shared" si="5"/>
        <v>OK</v>
      </c>
      <c r="M44" s="549" t="str">
        <f t="shared" si="5"/>
        <v>OK</v>
      </c>
      <c r="N44" s="549" t="str">
        <f t="shared" si="5"/>
        <v>OK</v>
      </c>
      <c r="O44" s="549" t="str">
        <f t="shared" si="5"/>
        <v>OK</v>
      </c>
      <c r="P44" s="549" t="str">
        <f t="shared" si="5"/>
        <v>OK</v>
      </c>
      <c r="Q44" s="549" t="str">
        <f t="shared" si="5"/>
        <v>OK</v>
      </c>
      <c r="R44" s="549" t="str">
        <f t="shared" si="5"/>
        <v>OK</v>
      </c>
      <c r="S44" s="549" t="str">
        <f t="shared" si="5"/>
        <v>OK</v>
      </c>
      <c r="T44" s="549" t="str">
        <f t="shared" si="5"/>
        <v>OK</v>
      </c>
      <c r="U44" s="549" t="str">
        <f t="shared" si="5"/>
        <v>OK</v>
      </c>
      <c r="V44" s="549" t="str">
        <f t="shared" si="5"/>
        <v>OK</v>
      </c>
      <c r="W44" s="549" t="str">
        <f t="shared" si="5"/>
        <v>OK</v>
      </c>
      <c r="X44" s="549" t="str">
        <f t="shared" si="5"/>
        <v>OK</v>
      </c>
      <c r="Y44" s="549" t="str">
        <f t="shared" si="5"/>
        <v>OK</v>
      </c>
      <c r="Z44" s="549" t="str">
        <f t="shared" si="5"/>
        <v>OK</v>
      </c>
      <c r="AA44" s="549" t="str">
        <f t="shared" si="5"/>
        <v>OK</v>
      </c>
      <c r="AB44" s="549" t="str">
        <f t="shared" si="5"/>
        <v>OK</v>
      </c>
      <c r="AC44" s="549" t="str">
        <f t="shared" si="5"/>
        <v>OK</v>
      </c>
      <c r="AD44" s="549" t="str">
        <f t="shared" si="5"/>
        <v>OK</v>
      </c>
      <c r="AE44" s="549" t="str">
        <f t="shared" si="5"/>
        <v>OK</v>
      </c>
      <c r="AF44" s="549" t="str">
        <f t="shared" si="5"/>
        <v>OK</v>
      </c>
      <c r="AG44" s="549" t="str">
        <f t="shared" si="5"/>
        <v>OK</v>
      </c>
      <c r="AH44" s="549" t="str">
        <f t="shared" si="5"/>
        <v>OK</v>
      </c>
      <c r="AI44" s="549" t="str">
        <f t="shared" si="5"/>
        <v>OK</v>
      </c>
      <c r="AJ44" s="549" t="str">
        <f t="shared" si="5"/>
        <v>OK</v>
      </c>
      <c r="AK44" s="549" t="str">
        <f t="shared" si="5"/>
        <v>OK</v>
      </c>
    </row>
    <row r="45" spans="1:65">
      <c r="F45" s="242">
        <v>1995</v>
      </c>
      <c r="G45" s="242">
        <f>F45+1</f>
        <v>1996</v>
      </c>
      <c r="H45" s="242">
        <f t="shared" ref="H45:AK45" si="6">G45+1</f>
        <v>1997</v>
      </c>
      <c r="I45" s="242">
        <f t="shared" si="6"/>
        <v>1998</v>
      </c>
      <c r="J45" s="242">
        <f t="shared" si="6"/>
        <v>1999</v>
      </c>
      <c r="K45" s="242">
        <f t="shared" si="6"/>
        <v>2000</v>
      </c>
      <c r="L45" s="242">
        <f t="shared" si="6"/>
        <v>2001</v>
      </c>
      <c r="M45" s="242">
        <f t="shared" si="6"/>
        <v>2002</v>
      </c>
      <c r="N45" s="242">
        <f t="shared" si="6"/>
        <v>2003</v>
      </c>
      <c r="O45" s="242">
        <f t="shared" si="6"/>
        <v>2004</v>
      </c>
      <c r="P45" s="242">
        <f t="shared" si="6"/>
        <v>2005</v>
      </c>
      <c r="Q45" s="242">
        <f t="shared" si="6"/>
        <v>2006</v>
      </c>
      <c r="R45" s="242">
        <f t="shared" si="6"/>
        <v>2007</v>
      </c>
      <c r="S45" s="242">
        <f t="shared" si="6"/>
        <v>2008</v>
      </c>
      <c r="T45" s="242">
        <f t="shared" si="6"/>
        <v>2009</v>
      </c>
      <c r="U45" s="242">
        <f t="shared" si="6"/>
        <v>2010</v>
      </c>
      <c r="V45" s="242">
        <f t="shared" ref="V45:AJ45" si="7">U45+1</f>
        <v>2011</v>
      </c>
      <c r="W45" s="242">
        <f t="shared" si="7"/>
        <v>2012</v>
      </c>
      <c r="X45" s="242">
        <f t="shared" si="7"/>
        <v>2013</v>
      </c>
      <c r="Y45" s="242">
        <f t="shared" si="7"/>
        <v>2014</v>
      </c>
      <c r="Z45" s="242">
        <f t="shared" si="7"/>
        <v>2015</v>
      </c>
      <c r="AA45" s="242">
        <f t="shared" si="7"/>
        <v>2016</v>
      </c>
      <c r="AB45" s="242">
        <f t="shared" si="7"/>
        <v>2017</v>
      </c>
      <c r="AC45" s="242">
        <f t="shared" si="7"/>
        <v>2018</v>
      </c>
      <c r="AD45" s="242">
        <f t="shared" si="7"/>
        <v>2019</v>
      </c>
      <c r="AE45" s="242">
        <f t="shared" si="7"/>
        <v>2020</v>
      </c>
      <c r="AF45" s="242">
        <f t="shared" si="7"/>
        <v>2021</v>
      </c>
      <c r="AG45" s="242">
        <f t="shared" si="7"/>
        <v>2022</v>
      </c>
      <c r="AH45" s="242">
        <f t="shared" si="7"/>
        <v>2023</v>
      </c>
      <c r="AI45" s="242">
        <f t="shared" si="7"/>
        <v>2024</v>
      </c>
      <c r="AJ45" s="242">
        <f t="shared" si="7"/>
        <v>2025</v>
      </c>
      <c r="AK45" s="242">
        <f t="shared" si="6"/>
        <v>2026</v>
      </c>
    </row>
    <row r="51" spans="6:31">
      <c r="F51" s="552"/>
      <c r="AE51" s="552"/>
    </row>
  </sheetData>
  <sheetProtection algorithmName="SHA-512" hashValue="oHFuW/ZyRnh/iSm5LMnOmKLIK3mvjar8TwxiuS0HQOHQ5YtgNVzv0P056IrBWz2n4ScxwvRwvp2vNxVL5ZSemw==" saltValue="jso9txiIXYiCABIlE+DU0w==" spinCount="100000" sheet="1" objects="1" formatColumns="0" formatRows="0" insertRows="0" insertHyperlinks="0" deleteRows="0"/>
  <mergeCells count="1">
    <mergeCell ref="F5:Z5"/>
  </mergeCells>
  <phoneticPr fontId="35" type="noConversion"/>
  <conditionalFormatting sqref="F7:AK7">
    <cfRule type="expression" dxfId="5" priority="3">
      <formula>LEN(F$6)=0</formula>
    </cfRule>
  </conditionalFormatting>
  <conditionalFormatting sqref="F10:AK10 F16:AK16">
    <cfRule type="cellIs" dxfId="4" priority="8" operator="equal">
      <formula>""</formula>
    </cfRule>
  </conditionalFormatting>
  <conditionalFormatting sqref="F38:AK38">
    <cfRule type="cellIs" dxfId="3" priority="2" operator="equal">
      <formula>""</formula>
    </cfRule>
  </conditionalFormatting>
  <conditionalFormatting sqref="F44:AK44">
    <cfRule type="containsText" dxfId="2" priority="4" operator="containsText" text="NOT">
      <formula>NOT(ISERROR(SEARCH("NOT",F44)))</formula>
    </cfRule>
  </conditionalFormatting>
  <conditionalFormatting sqref="V6:AK6 V10:AK10 F16:AK16 V18:AK24 V29:AK35">
    <cfRule type="expression" dxfId="1" priority="5">
      <formula>LEN(F$6)=0</formula>
    </cfRule>
  </conditionalFormatting>
  <conditionalFormatting sqref="V38:AK38">
    <cfRule type="expression" dxfId="0" priority="1">
      <formula>LEN(V$6)=0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F7:AK7" xr:uid="{00000000-0002-0000-0C00-000000000000}">
      <formula1>$AN$1:$AN$3</formula1>
    </dataValidation>
    <dataValidation type="list" allowBlank="1" showInputMessage="1" showErrorMessage="1" sqref="D1" xr:uid="{00000000-0002-0000-0C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6" orientation="landscape" r:id="rId1"/>
  <headerFooter alignWithMargins="0"/>
  <ignoredErrors>
    <ignoredError sqref="AK7 AF7:AJ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13</vt:i4>
      </vt:variant>
      <vt:variant>
        <vt:lpstr>Névvel ellátott tartományok</vt:lpstr>
      </vt:variant>
      <vt:variant>
        <vt:i4>64</vt:i4>
      </vt:variant>
    </vt:vector>
  </HeadingPairs>
  <TitlesOfParts>
    <vt:vector size="77" baseType="lpstr">
      <vt:lpstr>Cover page</vt:lpstr>
      <vt:lpstr>readme</vt:lpstr>
      <vt:lpstr>Table 1</vt:lpstr>
      <vt:lpstr>Table 2A</vt:lpstr>
      <vt:lpstr>Table 2B</vt:lpstr>
      <vt:lpstr>Table 2C</vt:lpstr>
      <vt:lpstr>Table 2D</vt:lpstr>
      <vt:lpstr>Table 3A</vt:lpstr>
      <vt:lpstr>Table 3B</vt:lpstr>
      <vt:lpstr>Table 3C</vt:lpstr>
      <vt:lpstr>Table 3D</vt:lpstr>
      <vt:lpstr>Table 3E</vt:lpstr>
      <vt:lpstr>Table 4</vt:lpstr>
      <vt:lpstr>'Table 1'!_TAB1</vt:lpstr>
      <vt:lpstr>'Table 4'!_TAB4</vt:lpstr>
      <vt:lpstr>'Table 1'!CodeRng1</vt:lpstr>
      <vt:lpstr>'Table 2A'!CodeRng1</vt:lpstr>
      <vt:lpstr>'Table 2B'!CodeRng1</vt:lpstr>
      <vt:lpstr>'Table 2C'!CodeRng1</vt:lpstr>
      <vt:lpstr>'Table 2D'!CodeRng1</vt:lpstr>
      <vt:lpstr>'Table 3A'!CodeRng1</vt:lpstr>
      <vt:lpstr>'Table 3B'!CodeRng1</vt:lpstr>
      <vt:lpstr>'Table 3C'!CodeRng1</vt:lpstr>
      <vt:lpstr>'Table 3D'!CodeRng1</vt:lpstr>
      <vt:lpstr>'Table 3E'!CodeRng1</vt:lpstr>
      <vt:lpstr>'Table 4'!CodeRng1</vt:lpstr>
      <vt:lpstr>readme!CountryArray</vt:lpstr>
      <vt:lpstr>CountryCode</vt:lpstr>
      <vt:lpstr>'Cover page'!COVER</vt:lpstr>
      <vt:lpstr>'Table 1'!DataRng1</vt:lpstr>
      <vt:lpstr>'Table 2A'!DataRng1</vt:lpstr>
      <vt:lpstr>'Table 2B'!DataRng1</vt:lpstr>
      <vt:lpstr>'Table 2C'!DataRng1</vt:lpstr>
      <vt:lpstr>'Table 2D'!DataRng1</vt:lpstr>
      <vt:lpstr>'Table 3A'!DataRng1</vt:lpstr>
      <vt:lpstr>'Table 3B'!DataRng1</vt:lpstr>
      <vt:lpstr>'Table 3C'!DataRng1</vt:lpstr>
      <vt:lpstr>'Table 3D'!DataRng1</vt:lpstr>
      <vt:lpstr>'Table 3E'!DataRng1</vt:lpstr>
      <vt:lpstr>'Table 4'!DataRng1</vt:lpstr>
      <vt:lpstr>readme!Domain</vt:lpstr>
      <vt:lpstr>readme!FileType</vt:lpstr>
      <vt:lpstr>'Cover page'!Nyomtatási_terület</vt:lpstr>
      <vt:lpstr>'Table 1'!Nyomtatási_terület</vt:lpstr>
      <vt:lpstr>'Table 2A'!Nyomtatási_terület</vt:lpstr>
      <vt:lpstr>'Table 2B'!Nyomtatási_terület</vt:lpstr>
      <vt:lpstr>'Table 2C'!Nyomtatási_terület</vt:lpstr>
      <vt:lpstr>'Table 2D'!Nyomtatási_terület</vt:lpstr>
      <vt:lpstr>'Table 3A'!Nyomtatási_terület</vt:lpstr>
      <vt:lpstr>'Table 3B'!Nyomtatási_terület</vt:lpstr>
      <vt:lpstr>'Table 3C'!Nyomtatási_terület</vt:lpstr>
      <vt:lpstr>'Table 3D'!Nyomtatási_terület</vt:lpstr>
      <vt:lpstr>'Table 3E'!Nyomtatási_terület</vt:lpstr>
      <vt:lpstr>'Table 4'!Nyomtatási_terület</vt:lpstr>
      <vt:lpstr>readme!OK_to_loadQ</vt:lpstr>
      <vt:lpstr>RefVintage</vt:lpstr>
      <vt:lpstr>StatusTable</vt:lpstr>
      <vt:lpstr>'Table 2A'!TAB2A</vt:lpstr>
      <vt:lpstr>'Table 2B'!TAB2B</vt:lpstr>
      <vt:lpstr>'Table 2C'!TAB2C</vt:lpstr>
      <vt:lpstr>'Table 2D'!TAB2D</vt:lpstr>
      <vt:lpstr>'Table 3B'!TAB3A</vt:lpstr>
      <vt:lpstr>'Table 3C'!TAB3B</vt:lpstr>
      <vt:lpstr>'Table 3D'!TAB3C</vt:lpstr>
      <vt:lpstr>'Table 3E'!TAB3D</vt:lpstr>
      <vt:lpstr>'Table 3A'!TAB3E</vt:lpstr>
      <vt:lpstr>'Table 1'!TimeRng1</vt:lpstr>
      <vt:lpstr>'Table 2A'!TimeRng1</vt:lpstr>
      <vt:lpstr>'Table 2B'!TimeRng1</vt:lpstr>
      <vt:lpstr>'Table 2C'!TimeRng1</vt:lpstr>
      <vt:lpstr>'Table 2D'!TimeRng1</vt:lpstr>
      <vt:lpstr>'Table 3A'!TimeRng1</vt:lpstr>
      <vt:lpstr>'Table 3B'!TimeRng1</vt:lpstr>
      <vt:lpstr>'Table 3C'!TimeRng1</vt:lpstr>
      <vt:lpstr>'Table 3D'!TimeRng1</vt:lpstr>
      <vt:lpstr>'Table 3E'!TimeRng1</vt:lpstr>
      <vt:lpstr>'Table 4'!TimeRng1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 Nogueira Martins</dc:creator>
  <cp:lastModifiedBy>Szabari Péterné</cp:lastModifiedBy>
  <cp:lastPrinted>2016-02-10T22:26:28Z</cp:lastPrinted>
  <dcterms:created xsi:type="dcterms:W3CDTF">1997-11-05T15:09:39Z</dcterms:created>
  <dcterms:modified xsi:type="dcterms:W3CDTF">2025-10-09T15:27:25Z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2023-11-08T10:16:53Z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2fdfbe61-b0cb-41b2-9277-e70fef9c26ba</vt:lpwstr>
  </property>
  <property fmtid="{D5CDD505-2E9C-101B-9397-08002B2CF9AE}" pid="8" name="MSIP_Label_6bd9ddd1-4d20-43f6-abfa-fc3c07406f94_ContentBits">
    <vt:lpwstr>0</vt:lpwstr>
  </property>
</Properties>
</file>