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EF5A6F4-2E0F-40FE-A7A3-3CD0D665212B}" xr6:coauthVersionLast="36" xr6:coauthVersionMax="36" xr10:uidLastSave="{00000000-0000-0000-0000-000000000000}"/>
  <bookViews>
    <workbookView xWindow="0" yWindow="0" windowWidth="28800" windowHeight="13425" xr2:uid="{405CBA38-79AC-445E-AD53-9FD4FA46F7CA}"/>
  </bookViews>
  <sheets>
    <sheet name="Tartalom" sheetId="11" r:id="rId1"/>
    <sheet name="Table of Contents" sheetId="10" r:id="rId2"/>
    <sheet name="13.1." sheetId="2" r:id="rId3"/>
    <sheet name="13.2." sheetId="3" r:id="rId4"/>
    <sheet name="13.3." sheetId="4" r:id="rId5"/>
    <sheet name="13.4." sheetId="5" r:id="rId6"/>
    <sheet name="13.5." sheetId="6" r:id="rId7"/>
    <sheet name="13.6." sheetId="7" r:id="rId8"/>
    <sheet name="13.7." sheetId="8" r:id="rId9"/>
    <sheet name="13.8." sheetId="9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9" l="1"/>
  <c r="C27" i="9" s="1"/>
  <c r="G27" i="9"/>
  <c r="H27" i="9"/>
  <c r="I27" i="9"/>
  <c r="B44" i="9"/>
  <c r="C44" i="9" s="1"/>
  <c r="F44" i="9"/>
  <c r="G44" i="9"/>
  <c r="H44" i="9"/>
  <c r="I44" i="9"/>
  <c r="B26" i="8"/>
  <c r="C26" i="8" s="1"/>
  <c r="E26" i="8"/>
  <c r="F26" i="8" s="1"/>
  <c r="I26" i="8"/>
  <c r="J26" i="8" s="1"/>
  <c r="L26" i="8"/>
  <c r="N26" i="8" s="1"/>
  <c r="B43" i="8"/>
  <c r="C43" i="8" s="1"/>
  <c r="E43" i="8"/>
  <c r="H43" i="8" s="1"/>
  <c r="F43" i="8"/>
  <c r="G43" i="8"/>
  <c r="I43" i="8"/>
  <c r="J43" i="8"/>
  <c r="K43" i="8"/>
  <c r="L43" i="8"/>
  <c r="M43" i="8" s="1"/>
  <c r="B26" i="7"/>
  <c r="C26" i="7"/>
  <c r="D26" i="7"/>
  <c r="E26" i="7"/>
  <c r="F26" i="7"/>
  <c r="G26" i="7"/>
  <c r="H26" i="7"/>
  <c r="B43" i="7"/>
  <c r="C43" i="7"/>
  <c r="D43" i="7"/>
  <c r="E43" i="7"/>
  <c r="F43" i="7"/>
  <c r="G43" i="7"/>
  <c r="H43" i="7"/>
  <c r="C8" i="5"/>
  <c r="E8" i="5"/>
  <c r="C9" i="5"/>
  <c r="E9" i="5"/>
  <c r="C12" i="5"/>
  <c r="E12" i="5"/>
  <c r="C13" i="5"/>
  <c r="E13" i="5"/>
  <c r="C14" i="5"/>
  <c r="E14" i="5"/>
  <c r="C17" i="5"/>
  <c r="E17" i="5"/>
  <c r="C18" i="5"/>
  <c r="E18" i="5"/>
  <c r="C19" i="5"/>
  <c r="E19" i="5"/>
  <c r="C22" i="5"/>
  <c r="E22" i="5"/>
  <c r="C23" i="5"/>
  <c r="E23" i="5"/>
  <c r="C24" i="5"/>
  <c r="E24" i="5"/>
  <c r="B27" i="5"/>
  <c r="D27" i="5" s="1"/>
  <c r="G27" i="5"/>
  <c r="C29" i="5"/>
  <c r="E29" i="5"/>
  <c r="C30" i="5"/>
  <c r="E30" i="5"/>
  <c r="C31" i="5"/>
  <c r="E31" i="5"/>
  <c r="C34" i="5"/>
  <c r="E34" i="5"/>
  <c r="C35" i="5"/>
  <c r="E35" i="5"/>
  <c r="C36" i="5"/>
  <c r="E36" i="5"/>
  <c r="C39" i="5"/>
  <c r="E39" i="5"/>
  <c r="C40" i="5"/>
  <c r="E40" i="5"/>
  <c r="C41" i="5"/>
  <c r="E41" i="5"/>
  <c r="B44" i="5"/>
  <c r="C44" i="5" s="1"/>
  <c r="D44" i="5"/>
  <c r="F44" i="5"/>
  <c r="G44" i="5"/>
  <c r="H44" i="5"/>
  <c r="B27" i="4"/>
  <c r="C27" i="4" s="1"/>
  <c r="F27" i="4"/>
  <c r="G27" i="4" s="1"/>
  <c r="B44" i="4"/>
  <c r="C44" i="4" s="1"/>
  <c r="F44" i="4"/>
  <c r="G44" i="4" s="1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D44" i="9" l="1"/>
  <c r="E27" i="9"/>
  <c r="F27" i="9"/>
  <c r="E44" i="9"/>
  <c r="D27" i="9"/>
  <c r="D43" i="8"/>
  <c r="M26" i="8"/>
  <c r="D26" i="8"/>
  <c r="I44" i="5"/>
  <c r="E44" i="5"/>
  <c r="F27" i="5"/>
  <c r="I27" i="5"/>
  <c r="E27" i="5"/>
  <c r="H27" i="5"/>
  <c r="C27" i="5"/>
  <c r="E27" i="4"/>
  <c r="D27" i="4"/>
  <c r="H27" i="4"/>
  <c r="E44" i="4"/>
  <c r="H26" i="8"/>
  <c r="H44" i="4"/>
  <c r="D44" i="4"/>
  <c r="N43" i="8"/>
  <c r="K26" i="8"/>
  <c r="G2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M4" authorId="0" shapeId="0" xr:uid="{755D98A5-6B59-4B83-BCA3-C8A053B0C85D}">
      <text>
        <r>
          <rPr>
            <sz val="7"/>
            <color indexed="81"/>
            <rFont val="Arial"/>
            <family val="2"/>
            <charset val="238"/>
          </rPr>
          <t>Egyéb bevételekkel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5" authorId="0" shapeId="0" xr:uid="{8781B112-C05D-499E-8C1B-EF86458E59DF}">
      <text>
        <r>
          <rPr>
            <sz val="7"/>
            <color indexed="81"/>
            <rFont val="Arial"/>
            <family val="2"/>
            <charset val="238"/>
          </rPr>
          <t xml:space="preserve">Including other incomes.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4" authorId="0" shapeId="0" xr:uid="{654B6374-EB96-4F5F-93D9-92862D581C00}">
      <text>
        <r>
          <rPr>
            <sz val="7"/>
            <color indexed="81"/>
            <rFont val="Arial"/>
            <family val="2"/>
            <charset val="238"/>
          </rPr>
          <t xml:space="preserve">Egyes tételeknél a megyék adatainak összege nem adja ki az ország összesent a tételek egyenlegezése (nettósítása) miatt
</t>
        </r>
      </text>
    </comment>
    <comment ref="A45" authorId="0" shapeId="0" xr:uid="{B7F0423D-3100-4060-BE5C-7E08EC3D2DD5}">
      <text>
        <r>
          <rPr>
            <sz val="7"/>
            <color indexed="81"/>
            <rFont val="Arial"/>
            <family val="2"/>
            <charset val="238"/>
          </rPr>
          <t>In case of ome items the sum of county figures does not add up to national total owing to the clearing of the balance.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4" authorId="0" shapeId="0" xr:uid="{BA543CF0-DE45-4AD0-AFFB-26B7A55B05F1}">
      <text>
        <r>
          <rPr>
            <sz val="7"/>
            <color indexed="81"/>
            <rFont val="Arial"/>
            <family val="2"/>
            <charset val="238"/>
          </rPr>
          <t xml:space="preserve">Egyes tételeknél a megyék adatainak összege nem adja ki az ország összesent a tételek egyenlegezése (nettósítása) miatt
</t>
        </r>
      </text>
    </comment>
    <comment ref="A45" authorId="0" shapeId="0" xr:uid="{ED740D10-C7F4-4C5E-AD26-2D269AE51E42}">
      <text>
        <r>
          <rPr>
            <sz val="7"/>
            <color indexed="81"/>
            <rFont val="Arial"/>
            <family val="2"/>
            <charset val="238"/>
          </rPr>
          <t>In case of ome items the sum of county figures does not add up to national total owing to the clearing of the balance.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<sst xmlns="http://schemas.openxmlformats.org/spreadsheetml/2006/main" count="581" uniqueCount="247">
  <si>
    <t>Total</t>
  </si>
  <si>
    <t>Összesen</t>
  </si>
  <si>
    <t xml:space="preserve">Great Plain and North </t>
  </si>
  <si>
    <t>Alföld és Észak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</si>
  <si>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</si>
  <si>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</si>
  <si>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</si>
  <si>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</si>
  <si>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</si>
  <si>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</si>
  <si>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</si>
  <si>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</si>
  <si>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</si>
  <si>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</si>
  <si>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</si>
  <si>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</si>
  <si>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</si>
  <si>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</si>
  <si>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</si>
  <si>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</si>
  <si>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</si>
  <si>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</si>
  <si>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</si>
  <si>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</si>
  <si>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</si>
  <si>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</si>
  <si>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</si>
  <si>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</si>
  <si>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</si>
  <si>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</si>
  <si>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</si>
  <si>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</si>
  <si>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</si>
  <si>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</si>
  <si>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</si>
  <si>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</si>
  <si>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</si>
  <si>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</si>
  <si>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</si>
  <si>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</si>
  <si>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 xml:space="preserve">Disposable resources, total  </t>
  </si>
  <si>
    <t>Opening money ca-
pital stock, 
1 January
 2004</t>
  </si>
  <si>
    <t>Other revenues</t>
  </si>
  <si>
    <t>Revenues, total</t>
  </si>
  <si>
    <t>Revenues from financial transactions</t>
  </si>
  <si>
    <t>GFS-
system revenues, total</t>
  </si>
  <si>
    <t xml:space="preserve">Return and use of loans 
given 
earlier  </t>
  </si>
  <si>
    <t>Monetary instruments from outside national budget</t>
  </si>
  <si>
    <t>Transfers inside 
national budget</t>
  </si>
  <si>
    <t>Government contribution and 
subsidies</t>
  </si>
  <si>
    <t>Accumulation and capital type 
revenues</t>
  </si>
  <si>
    <t>Of which:
personal income tax</t>
  </si>
  <si>
    <t>Ceded central taxes</t>
  </si>
  <si>
    <t>Of which:
local taxes</t>
  </si>
  <si>
    <t>Own current revenues</t>
  </si>
  <si>
    <t>County, capital, region</t>
  </si>
  <si>
    <t xml:space="preserve">Rendelke-zésre álló források összesen </t>
  </si>
  <si>
    <t xml:space="preserve">2004.
 január 1-jei nyitó pénzkészlet </t>
  </si>
  <si>
    <t xml:space="preserve">Kiegyenlítő függő, átfutó bevételek </t>
  </si>
  <si>
    <t>Tárgyévi bevételek összesen</t>
  </si>
  <si>
    <t xml:space="preserve">Hitelműve-letekből származó bevételek </t>
  </si>
  <si>
    <t>GFS-rend-szerű bevételek összesen</t>
  </si>
  <si>
    <t>Korábban nyújtott  köl-
csönök visz-
szatérülése,
igénybe-vétele</t>
  </si>
  <si>
    <t xml:space="preserve">Államháztar-táson kívülről származó pénzesz-
közök </t>
  </si>
  <si>
    <t xml:space="preserve">Államház-tartáson 
belüli átuta-
lások </t>
  </si>
  <si>
    <t xml:space="preserve">Állami hozzá-járulások és támogatá-
sok </t>
  </si>
  <si>
    <t xml:space="preserve">Felhalmozási és tőke jelle-
gű bevételek  </t>
  </si>
  <si>
    <t>Ebből:
személyi jövedelemadó</t>
  </si>
  <si>
    <t xml:space="preserve">Átengedett központi adók </t>
  </si>
  <si>
    <t>Ebből:
helyi adók</t>
  </si>
  <si>
    <t>Saját folyó bevételek</t>
  </si>
  <si>
    <t>Megye, főváros, régió</t>
  </si>
  <si>
    <t>Revenues of local governments, 2005</t>
  </si>
  <si>
    <t>13.1.  A helyi önkormányzatok bevételei, 2005</t>
  </si>
  <si>
    <t xml:space="preserve">Total </t>
  </si>
  <si>
    <t>Closing money capital stock, 31 December 2004</t>
  </si>
  <si>
    <t>Other expendi-
tures</t>
  </si>
  <si>
    <t>Expendi-tures, 
total</t>
  </si>
  <si>
    <t>Expenditure from financial transactions</t>
  </si>
  <si>
    <t xml:space="preserve">GFS-system expendi-tures, 
total  </t>
  </si>
  <si>
    <t>Of which: social benefits</t>
  </si>
  <si>
    <t xml:space="preserve">Subsidies, withholdings and other current transfers </t>
  </si>
  <si>
    <t xml:space="preserve">Giving and paying off loans </t>
  </si>
  <si>
    <t>Of which: buying 
shares</t>
  </si>
  <si>
    <t xml:space="preserve">Accumulation and capital type expenditures </t>
  </si>
  <si>
    <t xml:space="preserve">Current operation expenditures, total </t>
  </si>
  <si>
    <t>Real costs and other current expenditures</t>
  </si>
  <si>
    <t>Social security, employer’s and health contribution</t>
  </si>
  <si>
    <t>Personal assignments</t>
  </si>
  <si>
    <t xml:space="preserve">2004. december 
31-ei záró pénzkészlet </t>
  </si>
  <si>
    <t xml:space="preserve">Kiegyenlítő, függő, átfutó kiadások </t>
  </si>
  <si>
    <t xml:space="preserve">Tárgyévi kiadás összesen </t>
  </si>
  <si>
    <t xml:space="preserve">Hitelművele-tekből származó kiadások </t>
  </si>
  <si>
    <t xml:space="preserve">GFS-rendszerű kiadások összesen </t>
  </si>
  <si>
    <t>Ebből: társadalom-és szociál-politikai juttatások</t>
  </si>
  <si>
    <t xml:space="preserve">Támogatá-sok, elvonások és egyéb folyó átutalások </t>
  </si>
  <si>
    <t>Kölcsön- nyújtás és           -törlesztés</t>
  </si>
  <si>
    <t>Ebből: részesedések vásárlása</t>
  </si>
  <si>
    <t xml:space="preserve">Felhalmozási és tőke jellegű kiadások  </t>
  </si>
  <si>
    <t xml:space="preserve">Folyó (működési) kiadások összesen </t>
  </si>
  <si>
    <t xml:space="preserve">Dologi és egyéb folyó kiadások </t>
  </si>
  <si>
    <t xml:space="preserve">Társadalom-biztosítási és munkaadói járulék, egészségügyi hozzájárulás </t>
  </si>
  <si>
    <t>Személyi juttatások</t>
  </si>
  <si>
    <r>
      <t xml:space="preserve"> (millió Ft –</t>
    </r>
    <r>
      <rPr>
        <i/>
        <sz val="7"/>
        <rFont val="Arial CE"/>
        <family val="2"/>
        <charset val="238"/>
      </rPr>
      <t xml:space="preserve"> million HUF</t>
    </r>
    <r>
      <rPr>
        <sz val="7"/>
        <rFont val="Arial CE"/>
        <family val="2"/>
        <charset val="238"/>
      </rPr>
      <t>)</t>
    </r>
  </si>
  <si>
    <t>Expenditures of local governments, 2005</t>
  </si>
  <si>
    <t>13.2.  A helyi önkormányzatok kiadásai, 2005</t>
  </si>
  <si>
    <r>
      <t>Total</t>
    </r>
    <r>
      <rPr>
        <b/>
        <i/>
        <vertAlign val="superscript"/>
        <sz val="8"/>
        <rFont val="Arial CE"/>
        <charset val="238"/>
      </rPr>
      <t/>
    </r>
  </si>
  <si>
    <r>
      <t>Összesen</t>
    </r>
    <r>
      <rPr>
        <b/>
        <vertAlign val="superscript"/>
        <sz val="8"/>
        <rFont val="Arial CE"/>
        <charset val="238"/>
      </rPr>
      <t/>
    </r>
  </si>
  <si>
    <t>restorable ones, 
%</t>
  </si>
  <si>
    <t>those not       requiring restoration or modernisation, %</t>
  </si>
  <si>
    <t>unnegotiable real estate property, 
%</t>
  </si>
  <si>
    <t>real estate property with limited nego-
tiability, %</t>
  </si>
  <si>
    <t>negotiable real estate property, 
%</t>
  </si>
  <si>
    <t>Of which: the share of</t>
  </si>
  <si>
    <t xml:space="preserve">Residential buildings and home houses, total </t>
  </si>
  <si>
    <t>Real estate property, 
total</t>
  </si>
  <si>
    <t xml:space="preserve">aránya, % </t>
  </si>
  <si>
    <t xml:space="preserve">ingatlanok aránya, % </t>
  </si>
  <si>
    <t xml:space="preserve">felújíthatók </t>
  </si>
  <si>
    <t xml:space="preserve">felújítást, korszerűsítést nem igénylők </t>
  </si>
  <si>
    <t xml:space="preserve">a forgalom-képtelen </t>
  </si>
  <si>
    <t>a korlátozottan forgalomképes</t>
  </si>
  <si>
    <t xml:space="preserve">a forgalom-képes </t>
  </si>
  <si>
    <t>Ebből</t>
  </si>
  <si>
    <t xml:space="preserve">Lakóépület és otthonház összesen </t>
  </si>
  <si>
    <t xml:space="preserve">Ingatlan összesen </t>
  </si>
  <si>
    <t>Real estate property of local governments, 2005</t>
  </si>
  <si>
    <t>13.3. A helyi önkormányzatok tulajdonában lévő ingatlanok, 2005</t>
  </si>
  <si>
    <t>dwellings without comfort, %</t>
  </si>
  <si>
    <t>dwellings with semi-comfort, 
%</t>
  </si>
  <si>
    <t>dwellings with comfort, %</t>
  </si>
  <si>
    <t xml:space="preserve">dwellings with all con-veniences, % </t>
  </si>
  <si>
    <t>dwellings with 3 or more rooms, %</t>
  </si>
  <si>
    <t>dwellings with 2 rooms, %</t>
  </si>
  <si>
    <t xml:space="preserve">one-room, emergency and other dwellings, % </t>
  </si>
  <si>
    <t xml:space="preserve">Of  which the share of </t>
  </si>
  <si>
    <t>Dwellings, total</t>
  </si>
  <si>
    <t xml:space="preserve">lakások aránya, % </t>
  </si>
  <si>
    <t>komfort nélküli</t>
  </si>
  <si>
    <t xml:space="preserve">félkom-     fortos </t>
  </si>
  <si>
    <t xml:space="preserve">kom-
fortos </t>
  </si>
  <si>
    <t xml:space="preserve">összkom-fortos </t>
  </si>
  <si>
    <t>3 és annál  több 
szobás</t>
  </si>
  <si>
    <t>2 szobás</t>
  </si>
  <si>
    <t xml:space="preserve">1 szobás, szükség- és egyéb </t>
  </si>
  <si>
    <t>Lakás összesen</t>
  </si>
  <si>
    <t>Local government-owned dwellings, 2005</t>
  </si>
  <si>
    <t>13.4. A helyi önkormányzatok tulajdonában lévő lakások, 2005</t>
  </si>
  <si>
    <t xml:space="preserve">other public utilities </t>
  </si>
  <si>
    <t>electricity only</t>
  </si>
  <si>
    <t xml:space="preserve">electricity, 
piped water  </t>
  </si>
  <si>
    <t>electricity, piped water, 
gas</t>
  </si>
  <si>
    <t xml:space="preserve">electricity, piped water, sewage conduit </t>
  </si>
  <si>
    <t xml:space="preserve">Dwellings supplied with </t>
  </si>
  <si>
    <t>Dwellings supplied with all public 
utilities</t>
  </si>
  <si>
    <t xml:space="preserve"> ellátott lakás</t>
  </si>
  <si>
    <t xml:space="preserve">Egyéb 
közművel </t>
  </si>
  <si>
    <t xml:space="preserve">Csak 
villannyal </t>
  </si>
  <si>
    <t xml:space="preserve">Villannyal, vezetékes vízzel </t>
  </si>
  <si>
    <t xml:space="preserve">Villannyal, vezetékes vízzel, gázzal </t>
  </si>
  <si>
    <t xml:space="preserve">Villannyal, vezetékes vízzel, csatornával </t>
  </si>
  <si>
    <t xml:space="preserve">Teljesen közművesített lakás </t>
  </si>
  <si>
    <r>
      <t xml:space="preserve">(százalék – </t>
    </r>
    <r>
      <rPr>
        <i/>
        <sz val="7"/>
        <rFont val="Arial CE"/>
        <family val="2"/>
        <charset val="238"/>
      </rPr>
      <t>per cent</t>
    </r>
    <r>
      <rPr>
        <sz val="7"/>
        <rFont val="Arial CE"/>
        <family val="2"/>
        <charset val="238"/>
      </rPr>
      <t>)</t>
    </r>
  </si>
  <si>
    <t>Local government-owned dwellings by supply with public utilities, 2005</t>
  </si>
  <si>
    <t xml:space="preserve">13.5. A helyi önkormányzatok tulajdonában lévő lakások közműellátottsága, 2005 </t>
  </si>
  <si>
    <t>–</t>
  </si>
  <si>
    <t xml:space="preserve">number of premises  </t>
  </si>
  <si>
    <t>Nurseries</t>
  </si>
  <si>
    <t>Kinder-
gartens</t>
  </si>
  <si>
    <t>Surgeries</t>
  </si>
  <si>
    <t>Libraries</t>
  </si>
  <si>
    <t>Cinemas</t>
  </si>
  <si>
    <t>Theatres</t>
  </si>
  <si>
    <t>Non-residential premises, 
total</t>
  </si>
  <si>
    <t>helyiségek száma</t>
  </si>
  <si>
    <t>Bölcsőde</t>
  </si>
  <si>
    <t>Óvoda</t>
  </si>
  <si>
    <t>Házi- 
orvosi rendelő</t>
  </si>
  <si>
    <t>Könyvtár</t>
  </si>
  <si>
    <t>Mozi</t>
  </si>
  <si>
    <t>Színház</t>
  </si>
  <si>
    <t xml:space="preserve">Nem lakás célú helyi- 
ség összesen </t>
  </si>
  <si>
    <t>Local government-owned non-residential premises by function, 2005</t>
  </si>
  <si>
    <t>13.6. A helyi önkormányzatok tulajdonában lévő, nem lakás célú helyiségek funkció szerint, 2005</t>
  </si>
  <si>
    <t>libraries  and store-rooms, 
%</t>
  </si>
  <si>
    <t xml:space="preserve">cultural 
centres,
%  </t>
  </si>
  <si>
    <t>primary school buildings, 
%</t>
  </si>
  <si>
    <t>kindergarten buildings, 
%</t>
  </si>
  <si>
    <t>buildings of outpatient service, 
%</t>
  </si>
  <si>
    <t xml:space="preserve">surgeries, 
% </t>
  </si>
  <si>
    <t>buildings for inpatient service, %</t>
  </si>
  <si>
    <t>Buildings of health care institutions</t>
  </si>
  <si>
    <t xml:space="preserve">buildings for mayor's and district notary's offices, % </t>
  </si>
  <si>
    <t xml:space="preserve">trade 
buildings, 
% </t>
  </si>
  <si>
    <t xml:space="preserve">Of which the share of </t>
  </si>
  <si>
    <t xml:space="preserve">Buildings of cultural institutions </t>
  </si>
  <si>
    <t xml:space="preserve">Buildings accommodating educational institutions </t>
  </si>
  <si>
    <t>a járóbeteg-szakellátás épületei,
%</t>
  </si>
  <si>
    <t xml:space="preserve">házi- 
orvosi 
rendelő, % </t>
  </si>
  <si>
    <t>fekvőbeteg-ellátást 
nyújtó épület, %</t>
  </si>
  <si>
    <t>polgármesteri hivatal, kör-jegyzőség épülete, %</t>
  </si>
  <si>
    <t>kereskedelmi épület, 
%</t>
  </si>
  <si>
    <t xml:space="preserve">Trade, service, administrative and hotel buildings </t>
  </si>
  <si>
    <t>könyvtárak és raktáraik 
aránya, %</t>
  </si>
  <si>
    <t xml:space="preserve">művelődési ott-
hon jellegű intéz-
mények aránya, % </t>
  </si>
  <si>
    <t>általános iskolai épületek aránya, %</t>
  </si>
  <si>
    <t xml:space="preserve">óvodai épületek aránya, 
% </t>
  </si>
  <si>
    <t xml:space="preserve">Kulturális intézmények  épülete </t>
  </si>
  <si>
    <t>Oktatási intézményeket befogadó épület</t>
  </si>
  <si>
    <t>Egészségügyi intézmények épülete</t>
  </si>
  <si>
    <t>Kereskedelmi, szolgáltató, igazgatási és szálló jellegű épület</t>
  </si>
  <si>
    <t>Local government-owned non-residential buildings by function, 2005</t>
  </si>
  <si>
    <t>13.7. A helyi önkormányzatok tulajdonában lévő, nem lakás célú épületek funkció szerint, 2005</t>
  </si>
  <si>
    <t>Nature reser-
ve areas, 
hectares</t>
  </si>
  <si>
    <t>other, hectares</t>
  </si>
  <si>
    <t>waste dis-posal sites, hectares</t>
  </si>
  <si>
    <t>uncultivated land area, 
%</t>
  </si>
  <si>
    <t>other building sites, %</t>
  </si>
  <si>
    <t>building sites for dwellings, %</t>
  </si>
  <si>
    <t>productive land, %</t>
  </si>
  <si>
    <t>Of uncultivated land area</t>
  </si>
  <si>
    <r>
      <t>Of which the share of</t>
    </r>
    <r>
      <rPr>
        <sz val="7"/>
        <rFont val="Arial CE"/>
        <family val="2"/>
        <charset val="238"/>
      </rPr>
      <t xml:space="preserve"> </t>
    </r>
  </si>
  <si>
    <t>Open spaces total, 
hectares</t>
  </si>
  <si>
    <t>egyéb, hektár</t>
  </si>
  <si>
    <t>hulladék-lerakóhely, hektár</t>
  </si>
  <si>
    <t>művelés 
alól kivett terület</t>
  </si>
  <si>
    <t>egyéb építési 
telek</t>
  </si>
  <si>
    <t>lakótelek</t>
  </si>
  <si>
    <t xml:space="preserve">termőföld </t>
  </si>
  <si>
    <t>Természet-védelmi terület, hektár</t>
  </si>
  <si>
    <t xml:space="preserve">A művelés alól kivett területekből </t>
  </si>
  <si>
    <t>Beépítetlen földterület összesen, hektár</t>
  </si>
  <si>
    <t>Local government-owned open spaces, 2005</t>
  </si>
  <si>
    <t>13.8. A helyi önkormányzatok tulajdonában lévő beépítetlen földterület, 2005</t>
  </si>
  <si>
    <t>13.1. Revenues of local governments, 2005</t>
  </si>
  <si>
    <t>13.2. Expenditures of local governments, 2005</t>
  </si>
  <si>
    <t>13.3. Real estate property of local governments, 2005</t>
  </si>
  <si>
    <t>13.4. Local government-owned dwellings, 2005</t>
  </si>
  <si>
    <t>13.5. Local government-owned dwellings by supply with public utilities, 2005</t>
  </si>
  <si>
    <t>13.6. Local government-owned non-residential premises by function, 2005</t>
  </si>
  <si>
    <t>13.7. Local government-owned non-residential buildings by function, 2005</t>
  </si>
  <si>
    <t>13.8. Local government-owned open spaces, 2005</t>
  </si>
  <si>
    <t>Table of Contents</t>
  </si>
  <si>
    <t>13.1. A helyi önkormányzatok bevételei, 2005</t>
  </si>
  <si>
    <t>13.2. A helyi önkormányzatok kiadásai, 2005</t>
  </si>
  <si>
    <t>13.5. A helyi önkormányzatok tulajdonában lévő lakások közműellátottsága,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</si>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</sst>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F_t_-;\-* #,##0\ _F_t_-;_-* &quot;-&quot;??\ _F_t_-;_-@_-"/>
    <numFmt numFmtId="165" formatCode="#,##0.0"/>
    <numFmt numFmtId="166" formatCode="0.0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sz val="9"/>
      <name val="Arial"/>
      <family val="2"/>
      <charset val="238"/>
    </font>
    <font>
      <sz val="7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vertAlign val="superscript"/>
      <sz val="8"/>
      <name val="Arial CE"/>
      <charset val="238"/>
    </font>
    <font>
      <b/>
      <vertAlign val="superscript"/>
      <sz val="8"/>
      <name val="Arial CE"/>
      <charset val="238"/>
    </font>
    <font>
      <sz val="10"/>
      <color indexed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indent="1"/>
    </xf>
    <xf numFmtId="3" fontId="4" fillId="0" borderId="0" xfId="0" applyNumberFormat="1" applyFont="1" applyFill="1" applyBorder="1" applyAlignment="1" applyProtection="1">
      <alignment horizontal="right"/>
      <protection locked="0"/>
    </xf>
    <xf numFmtId="3" fontId="4" fillId="0" borderId="0" xfId="0" applyNumberFormat="1" applyFont="1" applyFill="1" applyBorder="1" applyAlignment="1" applyProtection="1">
      <protection locked="0"/>
    </xf>
    <xf numFmtId="0" fontId="4" fillId="0" borderId="0" xfId="0" applyFont="1" applyAlignment="1">
      <alignment horizontal="left" indent="1"/>
    </xf>
    <xf numFmtId="3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indent="2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2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3" fillId="0" borderId="0" xfId="0" applyFont="1" applyAlignment="1">
      <alignment horizontal="left" vertical="top" indent="1"/>
    </xf>
    <xf numFmtId="3" fontId="2" fillId="0" borderId="0" xfId="0" applyNumberFormat="1" applyFont="1"/>
    <xf numFmtId="0" fontId="2" fillId="0" borderId="0" xfId="0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164" fontId="4" fillId="0" borderId="0" xfId="0" applyNumberFormat="1" applyFont="1" applyFill="1" applyBorder="1" applyAlignment="1" applyProtection="1">
      <protection locked="0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top" indent="3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0" fillId="0" borderId="0" xfId="0"/>
    <xf numFmtId="3" fontId="12" fillId="0" borderId="0" xfId="0" applyNumberFormat="1" applyFont="1" applyAlignment="1">
      <alignment horizontal="center"/>
    </xf>
    <xf numFmtId="3" fontId="13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 applyAlignment="1">
      <alignment horizontal="right"/>
    </xf>
    <xf numFmtId="3" fontId="14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/>
    </xf>
    <xf numFmtId="0" fontId="17" fillId="0" borderId="0" xfId="0" applyFont="1" applyBorder="1"/>
    <xf numFmtId="0" fontId="17" fillId="0" borderId="0" xfId="0" applyFont="1"/>
    <xf numFmtId="0" fontId="18" fillId="0" borderId="0" xfId="0" applyFont="1" applyAlignment="1">
      <alignment horizontal="left" vertical="top" indent="3"/>
    </xf>
    <xf numFmtId="165" fontId="12" fillId="0" borderId="0" xfId="0" applyNumberFormat="1" applyFont="1" applyAlignment="1">
      <alignment horizontal="center"/>
    </xf>
    <xf numFmtId="165" fontId="13" fillId="0" borderId="0" xfId="0" applyNumberFormat="1" applyFont="1" applyFill="1" applyBorder="1" applyAlignment="1" applyProtection="1">
      <alignment horizontal="right"/>
      <protection locked="0"/>
    </xf>
    <xf numFmtId="165" fontId="12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14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0" fontId="16" fillId="0" borderId="11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21" fillId="0" borderId="0" xfId="0" applyFont="1" applyFill="1" applyAlignment="1">
      <alignment horizontal="center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right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166" fontId="12" fillId="0" borderId="0" xfId="0" applyNumberFormat="1" applyFont="1" applyAlignment="1">
      <alignment horizontal="center"/>
    </xf>
    <xf numFmtId="165" fontId="13" fillId="0" borderId="0" xfId="0" applyNumberFormat="1" applyFont="1" applyFill="1" applyBorder="1" applyAlignment="1" applyProtection="1">
      <protection locked="0"/>
    </xf>
    <xf numFmtId="165" fontId="0" fillId="0" borderId="0" xfId="0" applyNumberFormat="1"/>
    <xf numFmtId="165" fontId="12" fillId="0" borderId="0" xfId="0" applyNumberFormat="1" applyFont="1"/>
    <xf numFmtId="0" fontId="0" fillId="0" borderId="0" xfId="0" applyAlignment="1">
      <alignment horizontal="center"/>
    </xf>
    <xf numFmtId="0" fontId="16" fillId="0" borderId="7" xfId="0" applyFont="1" applyBorder="1" applyAlignment="1">
      <alignment horizontal="right" vertical="top"/>
    </xf>
    <xf numFmtId="0" fontId="16" fillId="0" borderId="7" xfId="0" applyFont="1" applyBorder="1" applyAlignment="1">
      <alignment vertical="top"/>
    </xf>
    <xf numFmtId="0" fontId="0" fillId="0" borderId="7" xfId="0" applyBorder="1"/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3" fontId="12" fillId="0" borderId="0" xfId="0" applyNumberFormat="1" applyFont="1" applyAlignment="1"/>
    <xf numFmtId="3" fontId="13" fillId="0" borderId="0" xfId="0" applyNumberFormat="1" applyFont="1" applyFill="1" applyBorder="1" applyAlignment="1" applyProtection="1">
      <protection locked="0"/>
    </xf>
    <xf numFmtId="3" fontId="13" fillId="0" borderId="0" xfId="0" applyNumberFormat="1" applyFont="1" applyAlignment="1"/>
    <xf numFmtId="3" fontId="0" fillId="0" borderId="0" xfId="0" applyNumberFormat="1"/>
    <xf numFmtId="3" fontId="14" fillId="0" borderId="0" xfId="0" applyNumberFormat="1" applyFont="1"/>
    <xf numFmtId="3" fontId="12" fillId="0" borderId="0" xfId="0" applyNumberFormat="1" applyFont="1"/>
    <xf numFmtId="0" fontId="15" fillId="0" borderId="16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166" fontId="12" fillId="0" borderId="0" xfId="0" applyNumberFormat="1" applyFont="1"/>
    <xf numFmtId="0" fontId="15" fillId="0" borderId="3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6" fontId="0" fillId="0" borderId="0" xfId="0" applyNumberFormat="1"/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1" applyFont="1" applyAlignment="1"/>
    <xf numFmtId="0" fontId="5" fillId="0" borderId="7" xfId="0" applyFont="1" applyBorder="1" applyAlignment="1">
      <alignment horizontal="right"/>
    </xf>
    <xf numFmtId="0" fontId="16" fillId="0" borderId="7" xfId="0" applyFont="1" applyBorder="1" applyAlignment="1">
      <alignment horizontal="right" vertical="top"/>
    </xf>
    <xf numFmtId="0" fontId="15" fillId="0" borderId="9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5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21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5" fillId="0" borderId="18" xfId="0" applyFont="1" applyBorder="1" applyAlignment="1">
      <alignment horizontal="center" wrapText="1"/>
    </xf>
    <xf numFmtId="0" fontId="16" fillId="0" borderId="16" xfId="0" applyFont="1" applyBorder="1" applyAlignment="1">
      <alignment horizontal="center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F931C-65F3-432A-B50B-327A99A391EE}">
  <dimension ref="A1:A9"/>
  <sheetViews>
    <sheetView tabSelected="1" zoomScaleNormal="100" workbookViewId="0"/>
  </sheetViews>
  <sheetFormatPr defaultRowHeight="12.75" x14ac:dyDescent="0.2"/>
  <cols>
    <col min="1" max="1" width="83.85546875" style="92" bestFit="1" customWidth="1"/>
    <col min="2" max="16384" width="9.140625" style="92"/>
  </cols>
  <sheetData>
    <row r="1" spans="1:1" x14ac:dyDescent="0.2">
      <c r="A1" s="91" t="s">
        <v>246</v>
      </c>
    </row>
    <row r="2" spans="1:1" x14ac:dyDescent="0.2">
      <c r="A2" s="93" t="s">
        <v>243</v>
      </c>
    </row>
    <row r="3" spans="1:1" x14ac:dyDescent="0.2">
      <c r="A3" s="93" t="s">
        <v>244</v>
      </c>
    </row>
    <row r="4" spans="1:1" x14ac:dyDescent="0.2">
      <c r="A4" s="93" t="s">
        <v>127</v>
      </c>
    </row>
    <row r="5" spans="1:1" x14ac:dyDescent="0.2">
      <c r="A5" s="93" t="s">
        <v>147</v>
      </c>
    </row>
    <row r="6" spans="1:1" x14ac:dyDescent="0.2">
      <c r="A6" s="93" t="s">
        <v>245</v>
      </c>
    </row>
    <row r="7" spans="1:1" x14ac:dyDescent="0.2">
      <c r="A7" s="93" t="s">
        <v>183</v>
      </c>
    </row>
    <row r="8" spans="1:1" x14ac:dyDescent="0.2">
      <c r="A8" s="93" t="s">
        <v>212</v>
      </c>
    </row>
    <row r="9" spans="1:1" x14ac:dyDescent="0.2">
      <c r="A9" s="93" t="s">
        <v>233</v>
      </c>
    </row>
  </sheetData>
  <hyperlinks>
    <hyperlink ref="A2" location="13.1.!A1" display="13.1. A helyi önkormányzatok bevételei, 2005" xr:uid="{0E59F20C-0CCE-46ED-A32F-7C69F33D56E7}"/>
    <hyperlink ref="A3" location="13.2.!A1" display="13.2. A helyi önkormányzatok kiadásai, 2005" xr:uid="{263327EB-C4F1-4FBC-BDE4-6A2EC47EEC8F}"/>
    <hyperlink ref="A4" location="13.3.!A1" display="13.3. A helyi önkormányzatok tulajdonában lévő ingatlanok, 2005" xr:uid="{D20CD605-4662-4431-B13C-08ABA6C8FE55}"/>
    <hyperlink ref="A5" location="13.4.!A1" display="13.4. A helyi önkormányzatok tulajdonában lévő lakások, 2005" xr:uid="{64C33AC8-608C-4FB0-9129-71FDE5C7D9F9}"/>
    <hyperlink ref="A6" location="13.5.!A1" display="13.5. A helyi önkormányzatok tulajdonában lévő lakások közműellátottsága, 2005" xr:uid="{7CE8A74A-8688-408A-8BA5-83FDC1BC53DD}"/>
    <hyperlink ref="A7" location="13.6.!A1" display="13.6. A helyi önkormányzatok tulajdonában lévő, nem lakás célú helyiségek funkció szerint, 2005" xr:uid="{A2E08ED7-62F4-4B05-9FA6-2D6207BE7188}"/>
    <hyperlink ref="A8" location="13.7.!A1" display="13.7. A helyi önkormányzatok tulajdonában lévő, nem lakás célú épületek funkció szerint, 2005" xr:uid="{753AD2BE-5062-4A80-A1C0-212E84DF3CE7}"/>
    <hyperlink ref="A9" location="13.8.!A1" display="13.8. A helyi önkormányzatok tulajdonában lévő beépítetlen földterület, 2005" xr:uid="{5D53BD40-0939-4B2E-B882-F38B9481D34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E851-E4D1-4CF6-BDEE-E8D3D22030A3}">
  <dimension ref="A1:I47"/>
  <sheetViews>
    <sheetView zoomScaleNormal="100" workbookViewId="0"/>
  </sheetViews>
  <sheetFormatPr defaultRowHeight="15" x14ac:dyDescent="0.25"/>
  <cols>
    <col min="1" max="1" width="22.42578125" style="32" customWidth="1"/>
    <col min="2" max="6" width="8" style="32" customWidth="1"/>
    <col min="7" max="7" width="8.140625" style="32" customWidth="1"/>
    <col min="8" max="9" width="8" style="32" customWidth="1"/>
    <col min="10" max="16384" width="9.140625" style="32"/>
  </cols>
  <sheetData>
    <row r="1" spans="1:9" ht="15" customHeight="1" x14ac:dyDescent="0.25">
      <c r="A1" s="47" t="s">
        <v>233</v>
      </c>
      <c r="B1" s="47"/>
      <c r="C1" s="47"/>
      <c r="D1" s="47"/>
      <c r="E1" s="47"/>
      <c r="F1" s="47"/>
      <c r="G1" s="46"/>
      <c r="H1" s="46"/>
      <c r="I1" s="90"/>
    </row>
    <row r="2" spans="1:9" ht="24.95" customHeight="1" thickBot="1" x14ac:dyDescent="0.3">
      <c r="A2" s="48" t="s">
        <v>232</v>
      </c>
      <c r="B2" s="47"/>
      <c r="C2" s="47"/>
      <c r="D2" s="47"/>
      <c r="E2" s="47"/>
      <c r="F2" s="47"/>
      <c r="G2" s="46"/>
      <c r="H2" s="46"/>
    </row>
    <row r="3" spans="1:9" s="70" customFormat="1" ht="20.100000000000001" customHeight="1" x14ac:dyDescent="0.25">
      <c r="A3" s="100" t="s">
        <v>71</v>
      </c>
      <c r="B3" s="102" t="s">
        <v>231</v>
      </c>
      <c r="C3" s="132" t="s">
        <v>123</v>
      </c>
      <c r="D3" s="133"/>
      <c r="E3" s="133"/>
      <c r="F3" s="134"/>
      <c r="G3" s="128" t="s">
        <v>230</v>
      </c>
      <c r="H3" s="131"/>
      <c r="I3" s="128" t="s">
        <v>229</v>
      </c>
    </row>
    <row r="4" spans="1:9" s="70" customFormat="1" ht="30" customHeight="1" x14ac:dyDescent="0.25">
      <c r="A4" s="101"/>
      <c r="B4" s="103"/>
      <c r="C4" s="57" t="s">
        <v>228</v>
      </c>
      <c r="D4" s="57" t="s">
        <v>227</v>
      </c>
      <c r="E4" s="57" t="s">
        <v>226</v>
      </c>
      <c r="F4" s="57" t="s">
        <v>225</v>
      </c>
      <c r="G4" s="138" t="s">
        <v>224</v>
      </c>
      <c r="H4" s="124" t="s">
        <v>223</v>
      </c>
      <c r="I4" s="129"/>
    </row>
    <row r="5" spans="1:9" s="70" customFormat="1" ht="9.9499999999999993" customHeight="1" x14ac:dyDescent="0.25">
      <c r="A5" s="101"/>
      <c r="B5" s="103"/>
      <c r="C5" s="98" t="s">
        <v>116</v>
      </c>
      <c r="D5" s="99"/>
      <c r="E5" s="99"/>
      <c r="F5" s="104"/>
      <c r="G5" s="130"/>
      <c r="H5" s="125"/>
      <c r="I5" s="130"/>
    </row>
    <row r="6" spans="1:9" s="70" customFormat="1" ht="9.9499999999999993" customHeight="1" x14ac:dyDescent="0.25">
      <c r="A6" s="96" t="s">
        <v>55</v>
      </c>
      <c r="B6" s="107" t="s">
        <v>222</v>
      </c>
      <c r="C6" s="135" t="s">
        <v>221</v>
      </c>
      <c r="D6" s="136"/>
      <c r="E6" s="136"/>
      <c r="F6" s="137"/>
      <c r="G6" s="126" t="s">
        <v>220</v>
      </c>
      <c r="H6" s="127"/>
      <c r="I6" s="127"/>
    </row>
    <row r="7" spans="1:9" s="70" customFormat="1" ht="30" customHeight="1" x14ac:dyDescent="0.25">
      <c r="A7" s="97"/>
      <c r="B7" s="108"/>
      <c r="C7" s="41" t="s">
        <v>219</v>
      </c>
      <c r="D7" s="41" t="s">
        <v>218</v>
      </c>
      <c r="E7" s="41" t="s">
        <v>217</v>
      </c>
      <c r="F7" s="41" t="s">
        <v>216</v>
      </c>
      <c r="G7" s="63" t="s">
        <v>215</v>
      </c>
      <c r="H7" s="63" t="s">
        <v>214</v>
      </c>
      <c r="I7" s="62" t="s">
        <v>213</v>
      </c>
    </row>
    <row r="8" spans="1:9" ht="15" customHeight="1" x14ac:dyDescent="0.25">
      <c r="A8" s="16" t="s">
        <v>39</v>
      </c>
      <c r="B8" s="37">
        <v>2223</v>
      </c>
      <c r="C8" s="51">
        <v>24.4</v>
      </c>
      <c r="D8" s="51">
        <v>11.6</v>
      </c>
      <c r="E8" s="51">
        <v>17.8</v>
      </c>
      <c r="F8" s="51">
        <v>45</v>
      </c>
      <c r="G8" s="37" t="s">
        <v>165</v>
      </c>
      <c r="H8" s="37">
        <v>20</v>
      </c>
      <c r="I8" s="37">
        <v>98</v>
      </c>
    </row>
    <row r="9" spans="1:9" ht="10.5" customHeight="1" x14ac:dyDescent="0.25">
      <c r="A9" s="16" t="s">
        <v>38</v>
      </c>
      <c r="B9" s="37">
        <v>15515</v>
      </c>
      <c r="C9" s="51">
        <v>57.5</v>
      </c>
      <c r="D9" s="51">
        <v>17.100000000000001</v>
      </c>
      <c r="E9" s="51">
        <v>1.8</v>
      </c>
      <c r="F9" s="51">
        <v>22.2</v>
      </c>
      <c r="G9" s="37">
        <v>117</v>
      </c>
      <c r="H9" s="37">
        <v>234</v>
      </c>
      <c r="I9" s="37">
        <v>1113</v>
      </c>
    </row>
    <row r="10" spans="1:9" ht="15" customHeight="1" x14ac:dyDescent="0.25">
      <c r="A10" s="11" t="s">
        <v>37</v>
      </c>
      <c r="B10" s="34">
        <v>17738</v>
      </c>
      <c r="C10" s="50">
        <v>53.8</v>
      </c>
      <c r="D10" s="50">
        <v>16.5</v>
      </c>
      <c r="E10" s="50">
        <v>3.9</v>
      </c>
      <c r="F10" s="50">
        <v>25.1</v>
      </c>
      <c r="G10" s="34">
        <v>117</v>
      </c>
      <c r="H10" s="34">
        <v>254</v>
      </c>
      <c r="I10" s="34">
        <v>1211</v>
      </c>
    </row>
    <row r="11" spans="1:9" ht="15" customHeight="1" x14ac:dyDescent="0.25">
      <c r="A11" s="8" t="s">
        <v>36</v>
      </c>
      <c r="B11" s="34"/>
      <c r="C11" s="50"/>
      <c r="D11" s="50"/>
      <c r="E11" s="50"/>
      <c r="F11" s="50"/>
      <c r="G11" s="34"/>
      <c r="H11" s="34"/>
      <c r="I11" s="34"/>
    </row>
    <row r="12" spans="1:9" ht="10.5" customHeight="1" x14ac:dyDescent="0.25">
      <c r="A12" s="16" t="s">
        <v>35</v>
      </c>
      <c r="B12" s="37">
        <v>6184</v>
      </c>
      <c r="C12" s="51">
        <v>62.3</v>
      </c>
      <c r="D12" s="51">
        <v>2.9</v>
      </c>
      <c r="E12" s="51">
        <v>1.6</v>
      </c>
      <c r="F12" s="51">
        <v>31.7</v>
      </c>
      <c r="G12" s="37">
        <v>61</v>
      </c>
      <c r="H12" s="37">
        <v>95</v>
      </c>
      <c r="I12" s="37">
        <v>156</v>
      </c>
    </row>
    <row r="13" spans="1:9" ht="10.5" customHeight="1" x14ac:dyDescent="0.25">
      <c r="A13" s="16" t="s">
        <v>34</v>
      </c>
      <c r="B13" s="37">
        <v>5631</v>
      </c>
      <c r="C13" s="51">
        <v>58.5</v>
      </c>
      <c r="D13" s="51">
        <v>1.4</v>
      </c>
      <c r="E13" s="51">
        <v>2.7</v>
      </c>
      <c r="F13" s="51">
        <v>36.299999999999997</v>
      </c>
      <c r="G13" s="37">
        <v>90</v>
      </c>
      <c r="H13" s="37">
        <v>53</v>
      </c>
      <c r="I13" s="37">
        <v>263</v>
      </c>
    </row>
    <row r="14" spans="1:9" ht="10.5" customHeight="1" x14ac:dyDescent="0.25">
      <c r="A14" s="16" t="s">
        <v>33</v>
      </c>
      <c r="B14" s="37">
        <v>8224</v>
      </c>
      <c r="C14" s="51">
        <v>74.2</v>
      </c>
      <c r="D14" s="51">
        <v>1</v>
      </c>
      <c r="E14" s="51">
        <v>1</v>
      </c>
      <c r="F14" s="51">
        <v>21.7</v>
      </c>
      <c r="G14" s="37">
        <v>65</v>
      </c>
      <c r="H14" s="37">
        <v>89</v>
      </c>
      <c r="I14" s="37">
        <v>2142</v>
      </c>
    </row>
    <row r="15" spans="1:9" ht="10.5" customHeight="1" x14ac:dyDescent="0.25">
      <c r="A15" s="6" t="s">
        <v>32</v>
      </c>
      <c r="B15" s="34">
        <v>20039</v>
      </c>
      <c r="C15" s="50">
        <v>66.099999999999994</v>
      </c>
      <c r="D15" s="50">
        <v>1.7</v>
      </c>
      <c r="E15" s="50">
        <v>1.6</v>
      </c>
      <c r="F15" s="50">
        <v>28.9</v>
      </c>
      <c r="G15" s="34">
        <v>216</v>
      </c>
      <c r="H15" s="34">
        <v>237</v>
      </c>
      <c r="I15" s="34">
        <v>2561</v>
      </c>
    </row>
    <row r="16" spans="1:9" ht="15" customHeight="1" x14ac:dyDescent="0.25">
      <c r="A16" s="14" t="s">
        <v>31</v>
      </c>
      <c r="B16" s="37"/>
      <c r="C16" s="51"/>
      <c r="D16" s="51"/>
      <c r="E16" s="51"/>
      <c r="F16" s="51"/>
      <c r="G16" s="37"/>
      <c r="H16" s="37"/>
      <c r="I16" s="37"/>
    </row>
    <row r="17" spans="1:9" ht="10.5" customHeight="1" x14ac:dyDescent="0.25">
      <c r="A17" s="16" t="s">
        <v>30</v>
      </c>
      <c r="B17" s="37">
        <v>6286</v>
      </c>
      <c r="C17" s="51">
        <v>48.5</v>
      </c>
      <c r="D17" s="51">
        <v>1.5</v>
      </c>
      <c r="E17" s="51">
        <v>2.2000000000000002</v>
      </c>
      <c r="F17" s="51">
        <v>45.6</v>
      </c>
      <c r="G17" s="37">
        <v>66</v>
      </c>
      <c r="H17" s="37">
        <v>339</v>
      </c>
      <c r="I17" s="37">
        <v>172</v>
      </c>
    </row>
    <row r="18" spans="1:9" ht="10.5" customHeight="1" x14ac:dyDescent="0.25">
      <c r="A18" s="16" t="s">
        <v>29</v>
      </c>
      <c r="B18" s="37">
        <v>6179</v>
      </c>
      <c r="C18" s="51">
        <v>65.3</v>
      </c>
      <c r="D18" s="51">
        <v>0.9</v>
      </c>
      <c r="E18" s="51">
        <v>11.3</v>
      </c>
      <c r="F18" s="51">
        <v>20</v>
      </c>
      <c r="G18" s="37">
        <v>10</v>
      </c>
      <c r="H18" s="37">
        <v>107</v>
      </c>
      <c r="I18" s="37">
        <v>792</v>
      </c>
    </row>
    <row r="19" spans="1:9" ht="10.5" customHeight="1" x14ac:dyDescent="0.25">
      <c r="A19" s="16" t="s">
        <v>28</v>
      </c>
      <c r="B19" s="37">
        <v>9420</v>
      </c>
      <c r="C19" s="51">
        <v>77.7</v>
      </c>
      <c r="D19" s="51">
        <v>1</v>
      </c>
      <c r="E19" s="51">
        <v>4.3</v>
      </c>
      <c r="F19" s="51">
        <v>15.1</v>
      </c>
      <c r="G19" s="37">
        <v>47</v>
      </c>
      <c r="H19" s="37">
        <v>59</v>
      </c>
      <c r="I19" s="37">
        <v>125</v>
      </c>
    </row>
    <row r="20" spans="1:9" ht="10.5" customHeight="1" x14ac:dyDescent="0.25">
      <c r="A20" s="6" t="s">
        <v>27</v>
      </c>
      <c r="B20" s="34">
        <v>21885</v>
      </c>
      <c r="C20" s="50">
        <v>65.8</v>
      </c>
      <c r="D20" s="50">
        <v>1.1000000000000001</v>
      </c>
      <c r="E20" s="50">
        <v>5.6</v>
      </c>
      <c r="F20" s="50">
        <v>25.3</v>
      </c>
      <c r="G20" s="34">
        <v>123</v>
      </c>
      <c r="H20" s="34">
        <v>505</v>
      </c>
      <c r="I20" s="34">
        <v>1089</v>
      </c>
    </row>
    <row r="21" spans="1:9" ht="15" customHeight="1" x14ac:dyDescent="0.25">
      <c r="A21" s="14" t="s">
        <v>26</v>
      </c>
      <c r="B21" s="37"/>
      <c r="C21" s="51"/>
      <c r="D21" s="51"/>
      <c r="E21" s="51"/>
      <c r="F21" s="51"/>
      <c r="G21" s="37"/>
      <c r="H21" s="37"/>
      <c r="I21" s="37"/>
    </row>
    <row r="22" spans="1:9" ht="10.5" customHeight="1" x14ac:dyDescent="0.25">
      <c r="A22" s="16" t="s">
        <v>25</v>
      </c>
      <c r="B22" s="37">
        <v>9521</v>
      </c>
      <c r="C22" s="51">
        <v>45</v>
      </c>
      <c r="D22" s="51">
        <v>32</v>
      </c>
      <c r="E22" s="51">
        <v>2.2000000000000002</v>
      </c>
      <c r="F22" s="51">
        <v>18.8</v>
      </c>
      <c r="G22" s="37">
        <v>83</v>
      </c>
      <c r="H22" s="37">
        <v>155</v>
      </c>
      <c r="I22" s="37">
        <v>218</v>
      </c>
    </row>
    <row r="23" spans="1:9" ht="10.5" customHeight="1" x14ac:dyDescent="0.25">
      <c r="A23" s="16" t="s">
        <v>24</v>
      </c>
      <c r="B23" s="37">
        <v>7573</v>
      </c>
      <c r="C23" s="51">
        <v>67.2</v>
      </c>
      <c r="D23" s="51">
        <v>3.7</v>
      </c>
      <c r="E23" s="51">
        <v>2.5</v>
      </c>
      <c r="F23" s="51">
        <v>23.7</v>
      </c>
      <c r="G23" s="37">
        <v>51</v>
      </c>
      <c r="H23" s="37">
        <v>155</v>
      </c>
      <c r="I23" s="37">
        <v>131</v>
      </c>
    </row>
    <row r="24" spans="1:9" ht="10.5" customHeight="1" x14ac:dyDescent="0.25">
      <c r="A24" s="16" t="s">
        <v>23</v>
      </c>
      <c r="B24" s="37">
        <v>4771</v>
      </c>
      <c r="C24" s="51">
        <v>61.3</v>
      </c>
      <c r="D24" s="51">
        <v>1.8</v>
      </c>
      <c r="E24" s="51">
        <v>0.8</v>
      </c>
      <c r="F24" s="51">
        <v>34</v>
      </c>
      <c r="G24" s="37">
        <v>36</v>
      </c>
      <c r="H24" s="37">
        <v>181</v>
      </c>
      <c r="I24" s="37">
        <v>17</v>
      </c>
    </row>
    <row r="25" spans="1:9" ht="10.5" customHeight="1" x14ac:dyDescent="0.25">
      <c r="A25" s="6" t="s">
        <v>22</v>
      </c>
      <c r="B25" s="34">
        <v>21865</v>
      </c>
      <c r="C25" s="50">
        <v>56.2</v>
      </c>
      <c r="D25" s="50">
        <v>15.6</v>
      </c>
      <c r="E25" s="50">
        <v>2</v>
      </c>
      <c r="F25" s="50">
        <v>23.8</v>
      </c>
      <c r="G25" s="34">
        <v>170</v>
      </c>
      <c r="H25" s="34">
        <v>491</v>
      </c>
      <c r="I25" s="34">
        <v>366</v>
      </c>
    </row>
    <row r="26" spans="1:9" ht="15" customHeight="1" x14ac:dyDescent="0.25">
      <c r="A26" s="14" t="s">
        <v>21</v>
      </c>
      <c r="B26" s="38"/>
      <c r="C26" s="54"/>
      <c r="D26" s="54"/>
      <c r="E26" s="54"/>
      <c r="F26" s="54"/>
      <c r="G26" s="38"/>
      <c r="H26" s="38"/>
      <c r="I26" s="38"/>
    </row>
    <row r="27" spans="1:9" ht="15" customHeight="1" x14ac:dyDescent="0.25">
      <c r="A27" s="11" t="s">
        <v>20</v>
      </c>
      <c r="B27" s="34">
        <f>B25+B20+B15</f>
        <v>63789</v>
      </c>
      <c r="C27" s="55">
        <f>((B15*0.661+B20*0.658+B25*0.562)/B27)*100</f>
        <v>62.603644829045756</v>
      </c>
      <c r="D27" s="55">
        <f>((B15*0.017+B20*0.011+B25*0.156)/B27)*100</f>
        <v>6.258662151781655</v>
      </c>
      <c r="E27" s="55">
        <f>((B15*0.016+B20*0.056+B25*0.02)/B27)*100</f>
        <v>3.109445202150841</v>
      </c>
      <c r="F27" s="55">
        <f>((B15*0.289+B20*0.253+B25*0.238)/B27)*100</f>
        <v>25.916766213610494</v>
      </c>
      <c r="G27" s="34">
        <f>G25+G20+G15</f>
        <v>509</v>
      </c>
      <c r="H27" s="34">
        <f>H25+H20+H15</f>
        <v>1233</v>
      </c>
      <c r="I27" s="34">
        <f>I25+I20+I15</f>
        <v>4016</v>
      </c>
    </row>
    <row r="28" spans="1:9" ht="15" customHeight="1" x14ac:dyDescent="0.25">
      <c r="A28" s="8" t="s">
        <v>19</v>
      </c>
      <c r="B28" s="37"/>
      <c r="C28" s="51"/>
      <c r="D28" s="51"/>
      <c r="E28" s="51"/>
      <c r="F28" s="51"/>
      <c r="G28" s="37"/>
      <c r="H28" s="37"/>
      <c r="I28" s="37"/>
    </row>
    <row r="29" spans="1:9" ht="10.5" customHeight="1" x14ac:dyDescent="0.25">
      <c r="A29" s="16" t="s">
        <v>18</v>
      </c>
      <c r="B29" s="37">
        <v>19641</v>
      </c>
      <c r="C29" s="51">
        <v>77.8</v>
      </c>
      <c r="D29" s="51">
        <v>2.2000000000000002</v>
      </c>
      <c r="E29" s="51">
        <v>2.7</v>
      </c>
      <c r="F29" s="51">
        <v>15.7</v>
      </c>
      <c r="G29" s="37">
        <v>135</v>
      </c>
      <c r="H29" s="37">
        <v>129</v>
      </c>
      <c r="I29" s="37">
        <v>1831</v>
      </c>
    </row>
    <row r="30" spans="1:9" ht="10.5" customHeight="1" x14ac:dyDescent="0.25">
      <c r="A30" s="16" t="s">
        <v>17</v>
      </c>
      <c r="B30" s="37">
        <v>5867</v>
      </c>
      <c r="C30" s="51">
        <v>58.6</v>
      </c>
      <c r="D30" s="51">
        <v>4.4000000000000004</v>
      </c>
      <c r="E30" s="51">
        <v>2.2000000000000002</v>
      </c>
      <c r="F30" s="51">
        <v>33</v>
      </c>
      <c r="G30" s="37">
        <v>99</v>
      </c>
      <c r="H30" s="37">
        <v>197</v>
      </c>
      <c r="I30" s="37">
        <v>269</v>
      </c>
    </row>
    <row r="31" spans="1:9" ht="10.5" customHeight="1" x14ac:dyDescent="0.25">
      <c r="A31" s="16" t="s">
        <v>16</v>
      </c>
      <c r="B31" s="37">
        <v>4374</v>
      </c>
      <c r="C31" s="51">
        <v>65.3</v>
      </c>
      <c r="D31" s="51">
        <v>2.7</v>
      </c>
      <c r="E31" s="51">
        <v>3.3</v>
      </c>
      <c r="F31" s="51">
        <v>25.9</v>
      </c>
      <c r="G31" s="37">
        <v>45</v>
      </c>
      <c r="H31" s="37">
        <v>142</v>
      </c>
      <c r="I31" s="37">
        <v>24</v>
      </c>
    </row>
    <row r="32" spans="1:9" ht="10.5" customHeight="1" x14ac:dyDescent="0.25">
      <c r="A32" s="6" t="s">
        <v>15</v>
      </c>
      <c r="B32" s="34">
        <v>29882</v>
      </c>
      <c r="C32" s="50">
        <v>72.2</v>
      </c>
      <c r="D32" s="50">
        <v>2.7</v>
      </c>
      <c r="E32" s="50">
        <v>2.7</v>
      </c>
      <c r="F32" s="50">
        <v>20.6</v>
      </c>
      <c r="G32" s="34">
        <v>279</v>
      </c>
      <c r="H32" s="34">
        <v>468</v>
      </c>
      <c r="I32" s="34">
        <v>2124</v>
      </c>
    </row>
    <row r="33" spans="1:9" ht="15" customHeight="1" x14ac:dyDescent="0.25">
      <c r="A33" s="14" t="s">
        <v>14</v>
      </c>
      <c r="B33" s="38"/>
      <c r="C33" s="54"/>
      <c r="D33" s="54"/>
      <c r="E33" s="54"/>
      <c r="F33" s="54"/>
      <c r="G33" s="38"/>
      <c r="H33" s="38"/>
      <c r="I33" s="38"/>
    </row>
    <row r="34" spans="1:9" ht="10.5" customHeight="1" x14ac:dyDescent="0.25">
      <c r="A34" s="16" t="s">
        <v>13</v>
      </c>
      <c r="B34" s="37">
        <v>9100</v>
      </c>
      <c r="C34" s="51">
        <v>64.599999999999994</v>
      </c>
      <c r="D34" s="51">
        <v>2</v>
      </c>
      <c r="E34" s="51">
        <v>2.4</v>
      </c>
      <c r="F34" s="51">
        <v>30</v>
      </c>
      <c r="G34" s="37">
        <v>52</v>
      </c>
      <c r="H34" s="37">
        <v>404</v>
      </c>
      <c r="I34" s="37">
        <v>221</v>
      </c>
    </row>
    <row r="35" spans="1:9" ht="10.5" customHeight="1" x14ac:dyDescent="0.25">
      <c r="A35" s="16" t="s">
        <v>12</v>
      </c>
      <c r="B35" s="37">
        <v>8564</v>
      </c>
      <c r="C35" s="51">
        <v>60.1</v>
      </c>
      <c r="D35" s="51">
        <v>2.5</v>
      </c>
      <c r="E35" s="51">
        <v>1</v>
      </c>
      <c r="F35" s="51">
        <v>35.4</v>
      </c>
      <c r="G35" s="37">
        <v>290</v>
      </c>
      <c r="H35" s="37">
        <v>57</v>
      </c>
      <c r="I35" s="37">
        <v>31</v>
      </c>
    </row>
    <row r="36" spans="1:9" ht="10.5" customHeight="1" x14ac:dyDescent="0.25">
      <c r="A36" s="16" t="s">
        <v>11</v>
      </c>
      <c r="B36" s="37">
        <v>10796</v>
      </c>
      <c r="C36" s="51">
        <v>63.8</v>
      </c>
      <c r="D36" s="51">
        <v>2.1</v>
      </c>
      <c r="E36" s="51">
        <v>1.6</v>
      </c>
      <c r="F36" s="51">
        <v>30.8</v>
      </c>
      <c r="G36" s="37">
        <v>148</v>
      </c>
      <c r="H36" s="37">
        <v>515</v>
      </c>
      <c r="I36" s="37">
        <v>217</v>
      </c>
    </row>
    <row r="37" spans="1:9" ht="10.5" customHeight="1" x14ac:dyDescent="0.25">
      <c r="A37" s="6" t="s">
        <v>10</v>
      </c>
      <c r="B37" s="34">
        <v>28460</v>
      </c>
      <c r="C37" s="50">
        <v>62.9</v>
      </c>
      <c r="D37" s="50">
        <v>2.2000000000000002</v>
      </c>
      <c r="E37" s="50">
        <v>1.7</v>
      </c>
      <c r="F37" s="50">
        <v>31.9</v>
      </c>
      <c r="G37" s="34">
        <v>490</v>
      </c>
      <c r="H37" s="34">
        <v>976</v>
      </c>
      <c r="I37" s="34">
        <v>469</v>
      </c>
    </row>
    <row r="38" spans="1:9" ht="15" customHeight="1" x14ac:dyDescent="0.25">
      <c r="A38" s="14" t="s">
        <v>9</v>
      </c>
      <c r="B38" s="35"/>
      <c r="C38" s="52"/>
      <c r="D38" s="52"/>
      <c r="E38" s="52"/>
      <c r="F38" s="52"/>
      <c r="G38" s="35"/>
      <c r="H38" s="35"/>
      <c r="I38" s="35"/>
    </row>
    <row r="39" spans="1:9" ht="10.5" customHeight="1" x14ac:dyDescent="0.25">
      <c r="A39" s="16" t="s">
        <v>8</v>
      </c>
      <c r="B39" s="37">
        <v>10637</v>
      </c>
      <c r="C39" s="51">
        <v>66.2</v>
      </c>
      <c r="D39" s="51">
        <v>2.4</v>
      </c>
      <c r="E39" s="51">
        <v>1.2</v>
      </c>
      <c r="F39" s="51">
        <v>29</v>
      </c>
      <c r="G39" s="37">
        <v>191</v>
      </c>
      <c r="H39" s="37">
        <v>158</v>
      </c>
      <c r="I39" s="37">
        <v>406</v>
      </c>
    </row>
    <row r="40" spans="1:9" ht="10.5" customHeight="1" x14ac:dyDescent="0.25">
      <c r="A40" s="16" t="s">
        <v>7</v>
      </c>
      <c r="B40" s="37">
        <v>23211</v>
      </c>
      <c r="C40" s="51">
        <v>62.5</v>
      </c>
      <c r="D40" s="51">
        <v>1.5</v>
      </c>
      <c r="E40" s="51">
        <v>4.5999999999999996</v>
      </c>
      <c r="F40" s="51">
        <v>31</v>
      </c>
      <c r="G40" s="37">
        <v>98</v>
      </c>
      <c r="H40" s="37">
        <v>116</v>
      </c>
      <c r="I40" s="37">
        <v>63</v>
      </c>
    </row>
    <row r="41" spans="1:9" ht="10.5" customHeight="1" x14ac:dyDescent="0.25">
      <c r="A41" s="16" t="s">
        <v>6</v>
      </c>
      <c r="B41" s="37">
        <v>5430</v>
      </c>
      <c r="C41" s="51">
        <v>62.1</v>
      </c>
      <c r="D41" s="51">
        <v>3.2</v>
      </c>
      <c r="E41" s="51">
        <v>1.4</v>
      </c>
      <c r="F41" s="51">
        <v>32.1</v>
      </c>
      <c r="G41" s="37">
        <v>34</v>
      </c>
      <c r="H41" s="37">
        <v>105</v>
      </c>
      <c r="I41" s="37">
        <v>154</v>
      </c>
    </row>
    <row r="42" spans="1:9" ht="10.5" customHeight="1" x14ac:dyDescent="0.25">
      <c r="A42" s="6" t="s">
        <v>5</v>
      </c>
      <c r="B42" s="34">
        <v>39278</v>
      </c>
      <c r="C42" s="50">
        <v>63.5</v>
      </c>
      <c r="D42" s="50">
        <v>2</v>
      </c>
      <c r="E42" s="50">
        <v>3.2</v>
      </c>
      <c r="F42" s="50">
        <v>30.6</v>
      </c>
      <c r="G42" s="34">
        <v>323</v>
      </c>
      <c r="H42" s="34">
        <v>379</v>
      </c>
      <c r="I42" s="34">
        <v>623</v>
      </c>
    </row>
    <row r="43" spans="1:9" ht="15" customHeight="1" x14ac:dyDescent="0.25">
      <c r="A43" s="14" t="s">
        <v>4</v>
      </c>
      <c r="B43" s="37"/>
      <c r="C43" s="51"/>
      <c r="D43" s="51"/>
      <c r="E43" s="51"/>
      <c r="F43" s="51"/>
      <c r="G43" s="37"/>
      <c r="H43" s="37"/>
      <c r="I43" s="37"/>
    </row>
    <row r="44" spans="1:9" ht="15" customHeight="1" x14ac:dyDescent="0.25">
      <c r="A44" s="11" t="s">
        <v>3</v>
      </c>
      <c r="B44" s="34">
        <f>B42+B37+B32</f>
        <v>97620</v>
      </c>
      <c r="C44" s="53">
        <f>((B32*0.722+B37*0.629+B42*0.635)/B44)*100</f>
        <v>65.988192993239096</v>
      </c>
      <c r="D44" s="53">
        <f>((B32*0.027+B37*0.022+B42*0.02)/B44)*100</f>
        <v>2.2725814382298712</v>
      </c>
      <c r="E44" s="53">
        <f>((B32*0.027+B37*0.017+B42*0.032)/B44)*100</f>
        <v>2.6096394181520179</v>
      </c>
      <c r="F44" s="53">
        <f>((B32*0.206+B37*0.319+B42*0.306)/B44)*100</f>
        <v>27.917947141979106</v>
      </c>
      <c r="G44" s="34">
        <f>G42+G37+G32</f>
        <v>1092</v>
      </c>
      <c r="H44" s="34">
        <f>H42+H37+H32</f>
        <v>1823</v>
      </c>
      <c r="I44" s="34">
        <f>I42+I37+I32</f>
        <v>3216</v>
      </c>
    </row>
    <row r="45" spans="1:9" ht="15" customHeight="1" x14ac:dyDescent="0.25">
      <c r="A45" s="8" t="s">
        <v>2</v>
      </c>
      <c r="B45" s="35"/>
      <c r="C45" s="52"/>
      <c r="D45" s="52"/>
      <c r="E45" s="52"/>
      <c r="F45" s="52"/>
      <c r="G45" s="35"/>
      <c r="H45" s="35"/>
      <c r="I45" s="35"/>
    </row>
    <row r="46" spans="1:9" ht="15" customHeight="1" x14ac:dyDescent="0.25">
      <c r="A46" s="6" t="s">
        <v>107</v>
      </c>
      <c r="B46" s="34">
        <v>179147</v>
      </c>
      <c r="C46" s="50">
        <v>63.5</v>
      </c>
      <c r="D46" s="50">
        <v>5.0999999999999996</v>
      </c>
      <c r="E46" s="50">
        <v>2.9</v>
      </c>
      <c r="F46" s="50">
        <v>26.9</v>
      </c>
      <c r="G46" s="34">
        <v>1718</v>
      </c>
      <c r="H46" s="34">
        <v>3310</v>
      </c>
      <c r="I46" s="34">
        <v>8443</v>
      </c>
    </row>
    <row r="47" spans="1:9" ht="10.5" customHeight="1" x14ac:dyDescent="0.25">
      <c r="A47" s="3" t="s">
        <v>106</v>
      </c>
      <c r="B47" s="33"/>
      <c r="C47" s="66"/>
      <c r="D47" s="66"/>
      <c r="E47" s="66"/>
      <c r="F47" s="66"/>
      <c r="G47" s="89"/>
      <c r="H47" s="89"/>
      <c r="I47" s="33"/>
    </row>
  </sheetData>
  <mergeCells count="12">
    <mergeCell ref="A3:A5"/>
    <mergeCell ref="B3:B5"/>
    <mergeCell ref="A6:A7"/>
    <mergeCell ref="B6:B7"/>
    <mergeCell ref="G4:G5"/>
    <mergeCell ref="H4:H5"/>
    <mergeCell ref="G6:I6"/>
    <mergeCell ref="I3:I5"/>
    <mergeCell ref="G3:H3"/>
    <mergeCell ref="C5:F5"/>
    <mergeCell ref="C3:F3"/>
    <mergeCell ref="C6:F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CE,Félkövér"&amp;9 188&amp;8 | ÖNKORMÁNYZATI KÖLTSÉGVETÉS, INGATLANVAGYON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4B310-6DC8-4735-8561-FC78E1623AC2}">
  <dimension ref="A1:A9"/>
  <sheetViews>
    <sheetView zoomScaleNormal="100" workbookViewId="0"/>
  </sheetViews>
  <sheetFormatPr defaultRowHeight="12.75" x14ac:dyDescent="0.2"/>
  <cols>
    <col min="1" max="1" width="65.42578125" style="92" bestFit="1" customWidth="1"/>
    <col min="2" max="16384" width="9.140625" style="92"/>
  </cols>
  <sheetData>
    <row r="1" spans="1:1" x14ac:dyDescent="0.2">
      <c r="A1" s="91" t="s">
        <v>242</v>
      </c>
    </row>
    <row r="2" spans="1:1" x14ac:dyDescent="0.2">
      <c r="A2" s="93" t="s">
        <v>234</v>
      </c>
    </row>
    <row r="3" spans="1:1" x14ac:dyDescent="0.2">
      <c r="A3" s="93" t="s">
        <v>235</v>
      </c>
    </row>
    <row r="4" spans="1:1" x14ac:dyDescent="0.2">
      <c r="A4" s="93" t="s">
        <v>236</v>
      </c>
    </row>
    <row r="5" spans="1:1" x14ac:dyDescent="0.2">
      <c r="A5" s="93" t="s">
        <v>237</v>
      </c>
    </row>
    <row r="6" spans="1:1" x14ac:dyDescent="0.2">
      <c r="A6" s="93" t="s">
        <v>238</v>
      </c>
    </row>
    <row r="7" spans="1:1" x14ac:dyDescent="0.2">
      <c r="A7" s="93" t="s">
        <v>239</v>
      </c>
    </row>
    <row r="8" spans="1:1" x14ac:dyDescent="0.2">
      <c r="A8" s="93" t="s">
        <v>240</v>
      </c>
    </row>
    <row r="9" spans="1:1" x14ac:dyDescent="0.2">
      <c r="A9" s="93" t="s">
        <v>241</v>
      </c>
    </row>
  </sheetData>
  <hyperlinks>
    <hyperlink ref="A2" location="13.1.!A1" display="13.1. Revenues of local governments, 2005" xr:uid="{69FD506B-4256-4616-A7E5-944054B98985}"/>
    <hyperlink ref="A3" location="13.2.!A1" display="13.2. Expenditures of local governments, 2005" xr:uid="{68153DA6-FB28-4665-864B-621E329C9E64}"/>
    <hyperlink ref="A4" location="13.3.!A1" display="13.3. Real estate property of local governments, 2005" xr:uid="{EF9C131F-917D-4B5F-9C1C-8D5F64257FD0}"/>
    <hyperlink ref="A5" location="13.4.!A1" display="13.4. Local government-owned dwellings, 2005" xr:uid="{79A2777A-B14F-4A7C-886E-156142633AA6}"/>
    <hyperlink ref="A6" location="13.5.!A1" display="13.5. Local government-owned dwellings by supply with public utilities, 2005" xr:uid="{59F41B08-0525-48CF-9BF7-46ACC88EA7AE}"/>
    <hyperlink ref="A7" location="13.6.!A1" display="13.6. Local government-owned non-residential premises by function, 2005" xr:uid="{32A99E93-8DB8-4A31-B2C7-37BDCD651B44}"/>
    <hyperlink ref="A8" location="13.7.!A1" display="13.7. Local government-owned non-residential buildings by function, 2005" xr:uid="{B5BE8987-8634-4231-8A7B-A5A1D7554EFC}"/>
    <hyperlink ref="A9" location="13.8.!A1" display="13.8. Local government-owned open spaces, 2005" xr:uid="{6CB00D7E-99ED-45C4-854C-BEB786C317C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95EA0-F247-4AA9-8740-8BF7F3DD76E7}">
  <dimension ref="A1:P45"/>
  <sheetViews>
    <sheetView zoomScaleNormal="100" workbookViewId="0"/>
  </sheetViews>
  <sheetFormatPr defaultRowHeight="12.75" x14ac:dyDescent="0.2"/>
  <cols>
    <col min="1" max="1" width="22.140625" style="1" customWidth="1"/>
    <col min="2" max="8" width="9.28515625" style="1" customWidth="1"/>
    <col min="9" max="16384" width="9.140625" style="1"/>
  </cols>
  <sheetData>
    <row r="1" spans="1:16" ht="15" customHeight="1" x14ac:dyDescent="0.2">
      <c r="A1" s="31" t="s">
        <v>73</v>
      </c>
      <c r="B1" s="30"/>
      <c r="C1" s="30"/>
      <c r="D1" s="30"/>
      <c r="E1" s="30"/>
      <c r="F1" s="30"/>
      <c r="G1" s="30"/>
      <c r="H1" s="30"/>
    </row>
    <row r="2" spans="1:16" ht="15" customHeight="1" x14ac:dyDescent="0.2">
      <c r="A2" s="29" t="s">
        <v>72</v>
      </c>
      <c r="B2" s="28"/>
      <c r="C2" s="28"/>
      <c r="D2" s="28"/>
      <c r="E2" s="28"/>
      <c r="F2" s="27"/>
      <c r="G2" s="27"/>
      <c r="H2" s="27"/>
    </row>
    <row r="3" spans="1:16" ht="9.9499999999999993" customHeight="1" thickBot="1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ht="42" customHeight="1" x14ac:dyDescent="0.2">
      <c r="A4" s="26" t="s">
        <v>71</v>
      </c>
      <c r="B4" s="25" t="s">
        <v>70</v>
      </c>
      <c r="C4" s="25" t="s">
        <v>69</v>
      </c>
      <c r="D4" s="25" t="s">
        <v>68</v>
      </c>
      <c r="E4" s="25" t="s">
        <v>67</v>
      </c>
      <c r="F4" s="25" t="s">
        <v>66</v>
      </c>
      <c r="G4" s="25" t="s">
        <v>65</v>
      </c>
      <c r="H4" s="24" t="s">
        <v>64</v>
      </c>
      <c r="I4" s="25" t="s">
        <v>63</v>
      </c>
      <c r="J4" s="25" t="s">
        <v>62</v>
      </c>
      <c r="K4" s="25" t="s">
        <v>61</v>
      </c>
      <c r="L4" s="25" t="s">
        <v>60</v>
      </c>
      <c r="M4" s="25" t="s">
        <v>59</v>
      </c>
      <c r="N4" s="25" t="s">
        <v>58</v>
      </c>
      <c r="O4" s="25" t="s">
        <v>57</v>
      </c>
      <c r="P4" s="24" t="s">
        <v>56</v>
      </c>
    </row>
    <row r="5" spans="1:16" s="20" customFormat="1" ht="42" customHeight="1" x14ac:dyDescent="0.2">
      <c r="A5" s="23" t="s">
        <v>55</v>
      </c>
      <c r="B5" s="22" t="s">
        <v>54</v>
      </c>
      <c r="C5" s="22" t="s">
        <v>53</v>
      </c>
      <c r="D5" s="22" t="s">
        <v>52</v>
      </c>
      <c r="E5" s="22" t="s">
        <v>51</v>
      </c>
      <c r="F5" s="22" t="s">
        <v>50</v>
      </c>
      <c r="G5" s="22" t="s">
        <v>49</v>
      </c>
      <c r="H5" s="21" t="s">
        <v>48</v>
      </c>
      <c r="I5" s="22" t="s">
        <v>47</v>
      </c>
      <c r="J5" s="22" t="s">
        <v>46</v>
      </c>
      <c r="K5" s="22" t="s">
        <v>45</v>
      </c>
      <c r="L5" s="22" t="s">
        <v>44</v>
      </c>
      <c r="M5" s="22" t="s">
        <v>43</v>
      </c>
      <c r="N5" s="22" t="s">
        <v>42</v>
      </c>
      <c r="O5" s="22" t="s">
        <v>41</v>
      </c>
      <c r="P5" s="21" t="s">
        <v>40</v>
      </c>
    </row>
    <row r="6" spans="1:16" ht="15" customHeight="1" x14ac:dyDescent="0.2">
      <c r="A6" s="16" t="s">
        <v>39</v>
      </c>
      <c r="B6" s="12">
        <v>257928</v>
      </c>
      <c r="C6" s="12">
        <v>159056</v>
      </c>
      <c r="D6" s="12">
        <v>60968</v>
      </c>
      <c r="E6" s="12">
        <v>52625</v>
      </c>
      <c r="F6" s="12">
        <v>52757</v>
      </c>
      <c r="G6" s="12">
        <v>106596</v>
      </c>
      <c r="H6" s="12">
        <v>86804</v>
      </c>
      <c r="I6" s="12">
        <v>2432</v>
      </c>
      <c r="J6" s="12">
        <v>2357</v>
      </c>
      <c r="K6" s="12">
        <v>569842</v>
      </c>
      <c r="L6" s="12">
        <v>38736</v>
      </c>
      <c r="M6" s="12">
        <v>608578</v>
      </c>
      <c r="N6" s="12">
        <v>-1062</v>
      </c>
      <c r="O6" s="12">
        <v>74650</v>
      </c>
      <c r="P6" s="12">
        <v>682166</v>
      </c>
    </row>
    <row r="7" spans="1:16" ht="10.5" customHeight="1" x14ac:dyDescent="0.2">
      <c r="A7" s="16" t="s">
        <v>38</v>
      </c>
      <c r="B7" s="12">
        <v>68254</v>
      </c>
      <c r="C7" s="12">
        <v>36399</v>
      </c>
      <c r="D7" s="12">
        <v>48684</v>
      </c>
      <c r="E7" s="12">
        <v>42711</v>
      </c>
      <c r="F7" s="12">
        <v>16704</v>
      </c>
      <c r="G7" s="12">
        <v>62347</v>
      </c>
      <c r="H7" s="12">
        <v>24996</v>
      </c>
      <c r="I7" s="12">
        <v>1090</v>
      </c>
      <c r="J7" s="12">
        <v>825</v>
      </c>
      <c r="K7" s="12">
        <v>222900</v>
      </c>
      <c r="L7" s="12">
        <v>11074</v>
      </c>
      <c r="M7" s="12">
        <v>233973</v>
      </c>
      <c r="N7" s="12">
        <v>19</v>
      </c>
      <c r="O7" s="12">
        <v>14184</v>
      </c>
      <c r="P7" s="12">
        <v>248176</v>
      </c>
    </row>
    <row r="8" spans="1:16" ht="15" customHeight="1" x14ac:dyDescent="0.2">
      <c r="A8" s="11" t="s">
        <v>37</v>
      </c>
      <c r="B8" s="4">
        <v>326182</v>
      </c>
      <c r="C8" s="4">
        <v>195455</v>
      </c>
      <c r="D8" s="4">
        <v>109652</v>
      </c>
      <c r="E8" s="4">
        <v>95335</v>
      </c>
      <c r="F8" s="4">
        <v>69461</v>
      </c>
      <c r="G8" s="4">
        <v>168943</v>
      </c>
      <c r="H8" s="4">
        <v>111800</v>
      </c>
      <c r="I8" s="4">
        <v>3522</v>
      </c>
      <c r="J8" s="4">
        <v>3182</v>
      </c>
      <c r="K8" s="4">
        <v>792742</v>
      </c>
      <c r="L8" s="4">
        <v>49809</v>
      </c>
      <c r="M8" s="4">
        <v>842551</v>
      </c>
      <c r="N8" s="4">
        <v>-1044</v>
      </c>
      <c r="O8" s="4">
        <v>88835</v>
      </c>
      <c r="P8" s="4">
        <v>930342</v>
      </c>
    </row>
    <row r="9" spans="1:16" ht="15" customHeight="1" x14ac:dyDescent="0.2">
      <c r="A9" s="8" t="s">
        <v>36</v>
      </c>
      <c r="B9" s="19"/>
      <c r="C9" s="19"/>
      <c r="D9" s="19"/>
      <c r="E9" s="19"/>
      <c r="F9" s="19"/>
      <c r="G9" s="19"/>
      <c r="H9" s="19"/>
      <c r="I9" s="4"/>
      <c r="J9" s="4"/>
      <c r="K9" s="4"/>
      <c r="L9" s="4"/>
      <c r="M9" s="4"/>
      <c r="N9" s="4"/>
      <c r="O9" s="4"/>
      <c r="P9" s="4"/>
    </row>
    <row r="10" spans="1:16" ht="10.5" customHeight="1" x14ac:dyDescent="0.2">
      <c r="A10" s="16" t="s">
        <v>35</v>
      </c>
      <c r="B10" s="12">
        <v>29066</v>
      </c>
      <c r="C10" s="12">
        <v>13971</v>
      </c>
      <c r="D10" s="12">
        <v>19484</v>
      </c>
      <c r="E10" s="12">
        <v>17454</v>
      </c>
      <c r="F10" s="12">
        <v>14916</v>
      </c>
      <c r="G10" s="12">
        <v>31149</v>
      </c>
      <c r="H10" s="12">
        <v>18358</v>
      </c>
      <c r="I10" s="12">
        <v>1183</v>
      </c>
      <c r="J10" s="12">
        <v>355</v>
      </c>
      <c r="K10" s="12">
        <v>114513</v>
      </c>
      <c r="L10" s="12">
        <v>5017</v>
      </c>
      <c r="M10" s="12">
        <v>119530</v>
      </c>
      <c r="N10" s="12">
        <v>93</v>
      </c>
      <c r="O10" s="12">
        <v>4765</v>
      </c>
      <c r="P10" s="12">
        <v>124388</v>
      </c>
    </row>
    <row r="11" spans="1:16" ht="10.5" customHeight="1" x14ac:dyDescent="0.2">
      <c r="A11" s="16" t="s">
        <v>34</v>
      </c>
      <c r="B11" s="12">
        <v>20850</v>
      </c>
      <c r="C11" s="12">
        <v>10444</v>
      </c>
      <c r="D11" s="12">
        <v>14793</v>
      </c>
      <c r="E11" s="12">
        <v>13248</v>
      </c>
      <c r="F11" s="12">
        <v>6220</v>
      </c>
      <c r="G11" s="12">
        <v>20362</v>
      </c>
      <c r="H11" s="12">
        <v>12496</v>
      </c>
      <c r="I11" s="12">
        <v>533</v>
      </c>
      <c r="J11" s="12">
        <v>207</v>
      </c>
      <c r="K11" s="12">
        <v>75461</v>
      </c>
      <c r="L11" s="12">
        <v>4134</v>
      </c>
      <c r="M11" s="12">
        <v>79595</v>
      </c>
      <c r="N11" s="12">
        <v>-128</v>
      </c>
      <c r="O11" s="12">
        <v>5364</v>
      </c>
      <c r="P11" s="12">
        <v>84831</v>
      </c>
    </row>
    <row r="12" spans="1:16" ht="10.5" customHeight="1" x14ac:dyDescent="0.2">
      <c r="A12" s="16" t="s">
        <v>33</v>
      </c>
      <c r="B12" s="12">
        <v>24874</v>
      </c>
      <c r="C12" s="12">
        <v>11481</v>
      </c>
      <c r="D12" s="12">
        <v>20137</v>
      </c>
      <c r="E12" s="12">
        <v>18387</v>
      </c>
      <c r="F12" s="12">
        <v>7851</v>
      </c>
      <c r="G12" s="12">
        <v>26205</v>
      </c>
      <c r="H12" s="12">
        <v>16295</v>
      </c>
      <c r="I12" s="12">
        <v>400</v>
      </c>
      <c r="J12" s="12">
        <v>319</v>
      </c>
      <c r="K12" s="12">
        <v>96080</v>
      </c>
      <c r="L12" s="12">
        <v>3175</v>
      </c>
      <c r="M12" s="12">
        <v>99255</v>
      </c>
      <c r="N12" s="12">
        <v>-556</v>
      </c>
      <c r="O12" s="12">
        <v>8710</v>
      </c>
      <c r="P12" s="12">
        <v>107409</v>
      </c>
    </row>
    <row r="13" spans="1:16" ht="10.5" customHeight="1" x14ac:dyDescent="0.2">
      <c r="A13" s="6" t="s">
        <v>32</v>
      </c>
      <c r="B13" s="4">
        <v>74789</v>
      </c>
      <c r="C13" s="4">
        <v>35896</v>
      </c>
      <c r="D13" s="4">
        <v>54414</v>
      </c>
      <c r="E13" s="4">
        <v>49089</v>
      </c>
      <c r="F13" s="4">
        <v>28987</v>
      </c>
      <c r="G13" s="4">
        <v>77716</v>
      </c>
      <c r="H13" s="4">
        <v>47150</v>
      </c>
      <c r="I13" s="4">
        <v>2115</v>
      </c>
      <c r="J13" s="4">
        <v>881</v>
      </c>
      <c r="K13" s="4">
        <v>286053</v>
      </c>
      <c r="L13" s="4">
        <v>12326</v>
      </c>
      <c r="M13" s="4">
        <v>298379</v>
      </c>
      <c r="N13" s="4">
        <v>-591</v>
      </c>
      <c r="O13" s="4">
        <v>18839</v>
      </c>
      <c r="P13" s="4">
        <v>316628</v>
      </c>
    </row>
    <row r="14" spans="1:16" ht="15" customHeight="1" x14ac:dyDescent="0.2">
      <c r="A14" s="14" t="s">
        <v>31</v>
      </c>
      <c r="B14" s="13"/>
      <c r="C14" s="13"/>
      <c r="D14" s="13"/>
      <c r="E14" s="13"/>
      <c r="F14" s="13"/>
      <c r="G14" s="13"/>
      <c r="H14" s="13"/>
      <c r="I14" s="12"/>
      <c r="J14" s="12"/>
      <c r="K14" s="12"/>
      <c r="L14" s="12"/>
      <c r="M14" s="12"/>
      <c r="N14" s="12"/>
      <c r="O14" s="12"/>
      <c r="P14" s="12"/>
    </row>
    <row r="15" spans="1:16" ht="10.5" customHeight="1" x14ac:dyDescent="0.2">
      <c r="A15" s="16" t="s">
        <v>30</v>
      </c>
      <c r="B15" s="15">
        <v>31725</v>
      </c>
      <c r="C15" s="15">
        <v>14796</v>
      </c>
      <c r="D15" s="15">
        <v>19725</v>
      </c>
      <c r="E15" s="15">
        <v>17397</v>
      </c>
      <c r="F15" s="15">
        <v>9223</v>
      </c>
      <c r="G15" s="15">
        <v>28539</v>
      </c>
      <c r="H15" s="15">
        <v>18736</v>
      </c>
      <c r="I15" s="12">
        <v>420</v>
      </c>
      <c r="J15" s="12">
        <v>724</v>
      </c>
      <c r="K15" s="12">
        <v>109092</v>
      </c>
      <c r="L15" s="12">
        <v>2896</v>
      </c>
      <c r="M15" s="12">
        <v>111989</v>
      </c>
      <c r="N15" s="12">
        <v>-133</v>
      </c>
      <c r="O15" s="12">
        <v>6662</v>
      </c>
      <c r="P15" s="12">
        <v>118517</v>
      </c>
    </row>
    <row r="16" spans="1:16" ht="10.5" customHeight="1" x14ac:dyDescent="0.2">
      <c r="A16" s="16" t="s">
        <v>29</v>
      </c>
      <c r="B16" s="15">
        <v>18312</v>
      </c>
      <c r="C16" s="15">
        <v>8217</v>
      </c>
      <c r="D16" s="15">
        <v>13833</v>
      </c>
      <c r="E16" s="15">
        <v>12562</v>
      </c>
      <c r="F16" s="15">
        <v>6361</v>
      </c>
      <c r="G16" s="15">
        <v>18565</v>
      </c>
      <c r="H16" s="15">
        <v>11751</v>
      </c>
      <c r="I16" s="12">
        <v>423</v>
      </c>
      <c r="J16" s="12">
        <v>548</v>
      </c>
      <c r="K16" s="12">
        <v>69793</v>
      </c>
      <c r="L16" s="12">
        <v>3287</v>
      </c>
      <c r="M16" s="12">
        <v>73079</v>
      </c>
      <c r="N16" s="12">
        <v>212</v>
      </c>
      <c r="O16" s="12">
        <v>5390</v>
      </c>
      <c r="P16" s="12">
        <v>78682</v>
      </c>
    </row>
    <row r="17" spans="1:16" ht="10.5" customHeight="1" x14ac:dyDescent="0.2">
      <c r="A17" s="16" t="s">
        <v>28</v>
      </c>
      <c r="B17" s="15">
        <v>21466</v>
      </c>
      <c r="C17" s="15">
        <v>8212</v>
      </c>
      <c r="D17" s="15">
        <v>16766</v>
      </c>
      <c r="E17" s="15">
        <v>15240</v>
      </c>
      <c r="F17" s="15">
        <v>7222</v>
      </c>
      <c r="G17" s="15">
        <v>24436</v>
      </c>
      <c r="H17" s="15">
        <v>16621</v>
      </c>
      <c r="I17" s="12">
        <v>197</v>
      </c>
      <c r="J17" s="12">
        <v>189</v>
      </c>
      <c r="K17" s="12">
        <v>86897</v>
      </c>
      <c r="L17" s="12">
        <v>1408</v>
      </c>
      <c r="M17" s="12">
        <v>88304</v>
      </c>
      <c r="N17" s="12">
        <v>-380</v>
      </c>
      <c r="O17" s="12">
        <v>7190</v>
      </c>
      <c r="P17" s="12">
        <v>95114</v>
      </c>
    </row>
    <row r="18" spans="1:16" ht="10.5" customHeight="1" x14ac:dyDescent="0.2">
      <c r="A18" s="6" t="s">
        <v>27</v>
      </c>
      <c r="B18" s="5">
        <v>71503</v>
      </c>
      <c r="C18" s="5">
        <v>31225</v>
      </c>
      <c r="D18" s="5">
        <v>50324</v>
      </c>
      <c r="E18" s="5">
        <v>45199</v>
      </c>
      <c r="F18" s="5">
        <v>22806</v>
      </c>
      <c r="G18" s="5">
        <v>71540</v>
      </c>
      <c r="H18" s="5">
        <v>47108</v>
      </c>
      <c r="I18" s="4">
        <v>1040</v>
      </c>
      <c r="J18" s="4">
        <v>1460</v>
      </c>
      <c r="K18" s="4">
        <v>265782</v>
      </c>
      <c r="L18" s="4">
        <v>7591</v>
      </c>
      <c r="M18" s="4">
        <v>273372</v>
      </c>
      <c r="N18" s="4">
        <v>-301</v>
      </c>
      <c r="O18" s="4">
        <v>19242</v>
      </c>
      <c r="P18" s="4">
        <v>292313</v>
      </c>
    </row>
    <row r="19" spans="1:16" ht="15" customHeight="1" x14ac:dyDescent="0.2">
      <c r="A19" s="14" t="s">
        <v>26</v>
      </c>
      <c r="B19" s="13"/>
      <c r="C19" s="13"/>
      <c r="D19" s="13"/>
      <c r="E19" s="13"/>
      <c r="F19" s="13"/>
      <c r="G19" s="13"/>
      <c r="H19" s="13"/>
      <c r="I19" s="12"/>
      <c r="J19" s="12"/>
      <c r="K19" s="12"/>
      <c r="L19" s="12"/>
      <c r="M19" s="12"/>
      <c r="N19" s="12"/>
      <c r="O19" s="12"/>
      <c r="P19" s="12"/>
    </row>
    <row r="20" spans="1:16" ht="10.5" customHeight="1" x14ac:dyDescent="0.2">
      <c r="A20" s="16" t="s">
        <v>25</v>
      </c>
      <c r="B20" s="15">
        <v>21881</v>
      </c>
      <c r="C20" s="15">
        <v>8708</v>
      </c>
      <c r="D20" s="15">
        <v>22890</v>
      </c>
      <c r="E20" s="15">
        <v>21284</v>
      </c>
      <c r="F20" s="15">
        <v>8883</v>
      </c>
      <c r="G20" s="15">
        <v>33301</v>
      </c>
      <c r="H20" s="15">
        <v>14731</v>
      </c>
      <c r="I20" s="12">
        <v>730</v>
      </c>
      <c r="J20" s="12">
        <v>470</v>
      </c>
      <c r="K20" s="12">
        <v>102886</v>
      </c>
      <c r="L20" s="12">
        <v>4120</v>
      </c>
      <c r="M20" s="12">
        <v>107006</v>
      </c>
      <c r="N20" s="12">
        <v>258</v>
      </c>
      <c r="O20" s="12">
        <v>5204</v>
      </c>
      <c r="P20" s="12">
        <v>112469</v>
      </c>
    </row>
    <row r="21" spans="1:16" ht="10.5" customHeight="1" x14ac:dyDescent="0.2">
      <c r="A21" s="16" t="s">
        <v>24</v>
      </c>
      <c r="B21" s="15">
        <v>22260</v>
      </c>
      <c r="C21" s="15">
        <v>8222</v>
      </c>
      <c r="D21" s="15">
        <v>20257</v>
      </c>
      <c r="E21" s="15">
        <v>18862</v>
      </c>
      <c r="F21" s="15">
        <v>6986</v>
      </c>
      <c r="G21" s="15">
        <v>34183</v>
      </c>
      <c r="H21" s="15">
        <v>15785</v>
      </c>
      <c r="I21" s="12">
        <v>546</v>
      </c>
      <c r="J21" s="12">
        <v>473</v>
      </c>
      <c r="K21" s="12">
        <v>100491</v>
      </c>
      <c r="L21" s="12">
        <v>4918</v>
      </c>
      <c r="M21" s="12">
        <v>105408</v>
      </c>
      <c r="N21" s="12">
        <v>-187</v>
      </c>
      <c r="O21" s="12">
        <v>5369</v>
      </c>
      <c r="P21" s="12">
        <v>110590</v>
      </c>
    </row>
    <row r="22" spans="1:16" ht="10.5" customHeight="1" x14ac:dyDescent="0.2">
      <c r="A22" s="16" t="s">
        <v>23</v>
      </c>
      <c r="B22" s="15">
        <v>13801</v>
      </c>
      <c r="C22" s="15">
        <v>5867</v>
      </c>
      <c r="D22" s="15">
        <v>13600</v>
      </c>
      <c r="E22" s="15">
        <v>12554</v>
      </c>
      <c r="F22" s="15">
        <v>6118</v>
      </c>
      <c r="G22" s="15">
        <v>20589</v>
      </c>
      <c r="H22" s="15">
        <v>9215</v>
      </c>
      <c r="I22" s="12">
        <v>304</v>
      </c>
      <c r="J22" s="12">
        <v>95</v>
      </c>
      <c r="K22" s="12">
        <v>63722</v>
      </c>
      <c r="L22" s="12">
        <v>811</v>
      </c>
      <c r="M22" s="12">
        <v>64533</v>
      </c>
      <c r="N22" s="12">
        <v>-244</v>
      </c>
      <c r="O22" s="12">
        <v>3783</v>
      </c>
      <c r="P22" s="12">
        <v>68072</v>
      </c>
    </row>
    <row r="23" spans="1:16" ht="10.5" customHeight="1" x14ac:dyDescent="0.2">
      <c r="A23" s="6" t="s">
        <v>22</v>
      </c>
      <c r="B23" s="5">
        <v>57942</v>
      </c>
      <c r="C23" s="5">
        <v>22797</v>
      </c>
      <c r="D23" s="5">
        <v>56746</v>
      </c>
      <c r="E23" s="5">
        <v>52700</v>
      </c>
      <c r="F23" s="5">
        <v>21769</v>
      </c>
      <c r="G23" s="5">
        <v>88073</v>
      </c>
      <c r="H23" s="5">
        <v>39731</v>
      </c>
      <c r="I23" s="4">
        <v>1580</v>
      </c>
      <c r="J23" s="4">
        <v>1038</v>
      </c>
      <c r="K23" s="4">
        <v>267098</v>
      </c>
      <c r="L23" s="4">
        <v>9849</v>
      </c>
      <c r="M23" s="4">
        <v>276948</v>
      </c>
      <c r="N23" s="4">
        <v>-173</v>
      </c>
      <c r="O23" s="4">
        <v>14356</v>
      </c>
      <c r="P23" s="4">
        <v>291131</v>
      </c>
    </row>
    <row r="24" spans="1:16" ht="15" customHeight="1" x14ac:dyDescent="0.2">
      <c r="A24" s="14" t="s">
        <v>21</v>
      </c>
      <c r="B24" s="18"/>
      <c r="C24" s="18"/>
      <c r="D24" s="18"/>
      <c r="E24" s="18"/>
      <c r="F24" s="18"/>
      <c r="G24" s="18"/>
      <c r="H24" s="18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">
      <c r="A25" s="11" t="s">
        <v>20</v>
      </c>
      <c r="B25" s="10">
        <f t="shared" ref="B25:P25" si="0">B23+B18+B13</f>
        <v>204234</v>
      </c>
      <c r="C25" s="10">
        <f t="shared" si="0"/>
        <v>89918</v>
      </c>
      <c r="D25" s="10">
        <f t="shared" si="0"/>
        <v>161484</v>
      </c>
      <c r="E25" s="10">
        <f t="shared" si="0"/>
        <v>146988</v>
      </c>
      <c r="F25" s="10">
        <f t="shared" si="0"/>
        <v>73562</v>
      </c>
      <c r="G25" s="10">
        <f t="shared" si="0"/>
        <v>237329</v>
      </c>
      <c r="H25" s="10">
        <f t="shared" si="0"/>
        <v>133989</v>
      </c>
      <c r="I25" s="10">
        <f t="shared" si="0"/>
        <v>4735</v>
      </c>
      <c r="J25" s="10">
        <f t="shared" si="0"/>
        <v>3379</v>
      </c>
      <c r="K25" s="10">
        <f t="shared" si="0"/>
        <v>818933</v>
      </c>
      <c r="L25" s="10">
        <f t="shared" si="0"/>
        <v>29766</v>
      </c>
      <c r="M25" s="10">
        <f t="shared" si="0"/>
        <v>848699</v>
      </c>
      <c r="N25" s="10">
        <f t="shared" si="0"/>
        <v>-1065</v>
      </c>
      <c r="O25" s="10">
        <f t="shared" si="0"/>
        <v>52437</v>
      </c>
      <c r="P25" s="10">
        <f t="shared" si="0"/>
        <v>900072</v>
      </c>
    </row>
    <row r="26" spans="1:16" ht="15" customHeight="1" x14ac:dyDescent="0.2">
      <c r="A26" s="8" t="s">
        <v>19</v>
      </c>
      <c r="B26" s="13"/>
      <c r="C26" s="13"/>
      <c r="D26" s="13"/>
      <c r="E26" s="13"/>
      <c r="F26" s="13"/>
      <c r="G26" s="13"/>
      <c r="H26" s="13"/>
      <c r="I26" s="12"/>
      <c r="J26" s="12"/>
      <c r="K26" s="12"/>
      <c r="L26" s="12"/>
      <c r="M26" s="12"/>
      <c r="N26" s="12"/>
      <c r="O26" s="12"/>
      <c r="P26" s="12"/>
    </row>
    <row r="27" spans="1:16" ht="10.5" customHeight="1" x14ac:dyDescent="0.2">
      <c r="A27" s="16" t="s">
        <v>18</v>
      </c>
      <c r="B27" s="15">
        <v>36654</v>
      </c>
      <c r="C27" s="15">
        <v>15013</v>
      </c>
      <c r="D27" s="15">
        <v>43040</v>
      </c>
      <c r="E27" s="15">
        <v>40510</v>
      </c>
      <c r="F27" s="15">
        <v>20769</v>
      </c>
      <c r="G27" s="15">
        <v>76503</v>
      </c>
      <c r="H27" s="15">
        <v>35396</v>
      </c>
      <c r="I27" s="12">
        <v>682</v>
      </c>
      <c r="J27" s="12">
        <v>686</v>
      </c>
      <c r="K27" s="12">
        <v>213730</v>
      </c>
      <c r="L27" s="12">
        <v>4798</v>
      </c>
      <c r="M27" s="12">
        <v>218528</v>
      </c>
      <c r="N27" s="12">
        <v>-82</v>
      </c>
      <c r="O27" s="12">
        <v>11874</v>
      </c>
      <c r="P27" s="12">
        <v>230320</v>
      </c>
    </row>
    <row r="28" spans="1:16" ht="10.5" customHeight="1" x14ac:dyDescent="0.2">
      <c r="A28" s="16" t="s">
        <v>17</v>
      </c>
      <c r="B28" s="15">
        <v>20278</v>
      </c>
      <c r="C28" s="15">
        <v>7449</v>
      </c>
      <c r="D28" s="15">
        <v>16762</v>
      </c>
      <c r="E28" s="15">
        <v>15345</v>
      </c>
      <c r="F28" s="15">
        <v>9845</v>
      </c>
      <c r="G28" s="15">
        <v>25872</v>
      </c>
      <c r="H28" s="15">
        <v>14375</v>
      </c>
      <c r="I28" s="12">
        <v>495</v>
      </c>
      <c r="J28" s="12">
        <v>106</v>
      </c>
      <c r="K28" s="12">
        <v>87733</v>
      </c>
      <c r="L28" s="12">
        <v>1544</v>
      </c>
      <c r="M28" s="12">
        <v>89277</v>
      </c>
      <c r="N28" s="12">
        <v>-69</v>
      </c>
      <c r="O28" s="12">
        <v>5413</v>
      </c>
      <c r="P28" s="12">
        <v>94622</v>
      </c>
    </row>
    <row r="29" spans="1:16" ht="10.5" customHeight="1" x14ac:dyDescent="0.2">
      <c r="A29" s="16" t="s">
        <v>16</v>
      </c>
      <c r="B29" s="15">
        <v>10599</v>
      </c>
      <c r="C29" s="15">
        <v>2852</v>
      </c>
      <c r="D29" s="15">
        <v>13032</v>
      </c>
      <c r="E29" s="15">
        <v>12304</v>
      </c>
      <c r="F29" s="15">
        <v>3160</v>
      </c>
      <c r="G29" s="15">
        <v>19886</v>
      </c>
      <c r="H29" s="15">
        <v>9353</v>
      </c>
      <c r="I29" s="12">
        <v>258</v>
      </c>
      <c r="J29" s="12">
        <v>108</v>
      </c>
      <c r="K29" s="12">
        <v>56397</v>
      </c>
      <c r="L29" s="12">
        <v>1922</v>
      </c>
      <c r="M29" s="12">
        <v>58319</v>
      </c>
      <c r="N29" s="12">
        <v>-156</v>
      </c>
      <c r="O29" s="12">
        <v>3013</v>
      </c>
      <c r="P29" s="12">
        <v>61176</v>
      </c>
    </row>
    <row r="30" spans="1:16" ht="10.5" customHeight="1" x14ac:dyDescent="0.2">
      <c r="A30" s="6" t="s">
        <v>15</v>
      </c>
      <c r="B30" s="5">
        <v>67531</v>
      </c>
      <c r="C30" s="5">
        <v>25314</v>
      </c>
      <c r="D30" s="5">
        <v>72834</v>
      </c>
      <c r="E30" s="5">
        <v>68159</v>
      </c>
      <c r="F30" s="5">
        <v>33774</v>
      </c>
      <c r="G30" s="5">
        <v>122261</v>
      </c>
      <c r="H30" s="5">
        <v>59124</v>
      </c>
      <c r="I30" s="4">
        <v>1435</v>
      </c>
      <c r="J30" s="4">
        <v>900</v>
      </c>
      <c r="K30" s="4">
        <v>357860</v>
      </c>
      <c r="L30" s="4">
        <v>8264</v>
      </c>
      <c r="M30" s="4">
        <v>366124</v>
      </c>
      <c r="N30" s="4">
        <v>-307</v>
      </c>
      <c r="O30" s="4">
        <v>20300</v>
      </c>
      <c r="P30" s="4">
        <v>386117</v>
      </c>
    </row>
    <row r="31" spans="1:16" ht="15" customHeight="1" x14ac:dyDescent="0.2">
      <c r="A31" s="14" t="s">
        <v>14</v>
      </c>
      <c r="B31" s="18"/>
      <c r="C31" s="18"/>
      <c r="D31" s="18"/>
      <c r="E31" s="18"/>
      <c r="F31" s="18"/>
      <c r="G31" s="18"/>
      <c r="H31" s="18"/>
      <c r="I31" s="17"/>
      <c r="J31" s="17"/>
      <c r="K31" s="17"/>
      <c r="L31" s="17"/>
      <c r="M31" s="17"/>
      <c r="N31" s="17"/>
      <c r="O31" s="17"/>
      <c r="P31" s="17"/>
    </row>
    <row r="32" spans="1:16" ht="10.5" customHeight="1" x14ac:dyDescent="0.2">
      <c r="A32" s="16" t="s">
        <v>13</v>
      </c>
      <c r="B32" s="15">
        <v>28395</v>
      </c>
      <c r="C32" s="15">
        <v>12897</v>
      </c>
      <c r="D32" s="15">
        <v>28998</v>
      </c>
      <c r="E32" s="15">
        <v>26684</v>
      </c>
      <c r="F32" s="15">
        <v>9690</v>
      </c>
      <c r="G32" s="15">
        <v>46885</v>
      </c>
      <c r="H32" s="15">
        <v>19478</v>
      </c>
      <c r="I32" s="12">
        <v>1051</v>
      </c>
      <c r="J32" s="12">
        <v>144</v>
      </c>
      <c r="K32" s="12">
        <v>134641</v>
      </c>
      <c r="L32" s="12">
        <v>3891</v>
      </c>
      <c r="M32" s="12">
        <v>138532</v>
      </c>
      <c r="N32" s="12">
        <v>-657</v>
      </c>
      <c r="O32" s="12">
        <v>11374</v>
      </c>
      <c r="P32" s="12">
        <v>149249</v>
      </c>
    </row>
    <row r="33" spans="1:16" ht="10.5" customHeight="1" x14ac:dyDescent="0.2">
      <c r="A33" s="16" t="s">
        <v>12</v>
      </c>
      <c r="B33" s="15">
        <v>22943</v>
      </c>
      <c r="C33" s="15">
        <v>8090</v>
      </c>
      <c r="D33" s="15">
        <v>22298</v>
      </c>
      <c r="E33" s="15">
        <v>20745</v>
      </c>
      <c r="F33" s="15">
        <v>6839</v>
      </c>
      <c r="G33" s="15">
        <v>32972</v>
      </c>
      <c r="H33" s="15">
        <v>15630</v>
      </c>
      <c r="I33" s="12">
        <v>512</v>
      </c>
      <c r="J33" s="12">
        <v>403</v>
      </c>
      <c r="K33" s="12">
        <v>101597</v>
      </c>
      <c r="L33" s="12">
        <v>2620</v>
      </c>
      <c r="M33" s="12">
        <v>104217</v>
      </c>
      <c r="N33" s="12">
        <v>-134</v>
      </c>
      <c r="O33" s="12">
        <v>5988</v>
      </c>
      <c r="P33" s="12">
        <v>110071</v>
      </c>
    </row>
    <row r="34" spans="1:16" ht="10.5" customHeight="1" x14ac:dyDescent="0.2">
      <c r="A34" s="16" t="s">
        <v>11</v>
      </c>
      <c r="B34" s="15">
        <v>23705</v>
      </c>
      <c r="C34" s="15">
        <v>7911</v>
      </c>
      <c r="D34" s="15">
        <v>34389</v>
      </c>
      <c r="E34" s="15">
        <v>32139</v>
      </c>
      <c r="F34" s="15">
        <v>9444</v>
      </c>
      <c r="G34" s="15">
        <v>57799</v>
      </c>
      <c r="H34" s="15">
        <v>27895</v>
      </c>
      <c r="I34" s="12">
        <v>1262</v>
      </c>
      <c r="J34" s="12">
        <v>227</v>
      </c>
      <c r="K34" s="12">
        <v>154721</v>
      </c>
      <c r="L34" s="12">
        <v>3658</v>
      </c>
      <c r="M34" s="12">
        <v>158379</v>
      </c>
      <c r="N34" s="12">
        <v>-690</v>
      </c>
      <c r="O34" s="12">
        <v>6049</v>
      </c>
      <c r="P34" s="12">
        <v>163739</v>
      </c>
    </row>
    <row r="35" spans="1:16" ht="10.5" customHeight="1" x14ac:dyDescent="0.2">
      <c r="A35" s="6" t="s">
        <v>10</v>
      </c>
      <c r="B35" s="5">
        <v>75043</v>
      </c>
      <c r="C35" s="5">
        <v>28898</v>
      </c>
      <c r="D35" s="5">
        <v>85684</v>
      </c>
      <c r="E35" s="5">
        <v>79568</v>
      </c>
      <c r="F35" s="5">
        <v>25972</v>
      </c>
      <c r="G35" s="5">
        <v>137656</v>
      </c>
      <c r="H35" s="5">
        <v>63004</v>
      </c>
      <c r="I35" s="4">
        <v>2825</v>
      </c>
      <c r="J35" s="4">
        <v>774</v>
      </c>
      <c r="K35" s="4">
        <v>390959</v>
      </c>
      <c r="L35" s="4">
        <v>10169</v>
      </c>
      <c r="M35" s="4">
        <v>401128</v>
      </c>
      <c r="N35" s="4">
        <v>-1481</v>
      </c>
      <c r="O35" s="4">
        <v>23411</v>
      </c>
      <c r="P35" s="4">
        <v>423058</v>
      </c>
    </row>
    <row r="36" spans="1:16" ht="15" customHeight="1" x14ac:dyDescent="0.2">
      <c r="A36" s="14" t="s">
        <v>9</v>
      </c>
      <c r="I36" s="7"/>
      <c r="J36" s="7"/>
      <c r="K36" s="7"/>
      <c r="L36" s="7"/>
      <c r="M36" s="7"/>
      <c r="N36" s="7"/>
      <c r="O36" s="7"/>
      <c r="P36" s="7"/>
    </row>
    <row r="37" spans="1:16" ht="10.5" customHeight="1" x14ac:dyDescent="0.2">
      <c r="A37" s="16" t="s">
        <v>8</v>
      </c>
      <c r="B37" s="15">
        <v>26825</v>
      </c>
      <c r="C37" s="15">
        <v>10808</v>
      </c>
      <c r="D37" s="15">
        <v>28305</v>
      </c>
      <c r="E37" s="15">
        <v>25351</v>
      </c>
      <c r="F37" s="15">
        <v>6970</v>
      </c>
      <c r="G37" s="15">
        <v>39685</v>
      </c>
      <c r="H37" s="15">
        <v>20329</v>
      </c>
      <c r="I37" s="12">
        <v>701</v>
      </c>
      <c r="J37" s="12">
        <v>328</v>
      </c>
      <c r="K37" s="12">
        <v>123142</v>
      </c>
      <c r="L37" s="12">
        <v>2131</v>
      </c>
      <c r="M37" s="12">
        <v>125273</v>
      </c>
      <c r="N37" s="12">
        <v>-771</v>
      </c>
      <c r="O37" s="12">
        <v>6954</v>
      </c>
      <c r="P37" s="12">
        <v>131456</v>
      </c>
    </row>
    <row r="38" spans="1:16" ht="10.5" customHeight="1" x14ac:dyDescent="0.2">
      <c r="A38" s="16" t="s">
        <v>7</v>
      </c>
      <c r="B38" s="15">
        <v>20409</v>
      </c>
      <c r="C38" s="15">
        <v>6417</v>
      </c>
      <c r="D38" s="15">
        <v>22296</v>
      </c>
      <c r="E38" s="15">
        <v>20692</v>
      </c>
      <c r="F38" s="15">
        <v>6955</v>
      </c>
      <c r="G38" s="15">
        <v>32508</v>
      </c>
      <c r="H38" s="15">
        <v>18517</v>
      </c>
      <c r="I38" s="12">
        <v>633</v>
      </c>
      <c r="J38" s="12">
        <v>453</v>
      </c>
      <c r="K38" s="12">
        <v>101771</v>
      </c>
      <c r="L38" s="12">
        <v>2478</v>
      </c>
      <c r="M38" s="12">
        <v>104250</v>
      </c>
      <c r="N38" s="12">
        <v>-517</v>
      </c>
      <c r="O38" s="12">
        <v>5552</v>
      </c>
      <c r="P38" s="12">
        <v>109285</v>
      </c>
    </row>
    <row r="39" spans="1:16" ht="10.5" customHeight="1" x14ac:dyDescent="0.2">
      <c r="A39" s="16" t="s">
        <v>6</v>
      </c>
      <c r="B39" s="15">
        <v>27741</v>
      </c>
      <c r="C39" s="15">
        <v>10374</v>
      </c>
      <c r="D39" s="15">
        <v>21740</v>
      </c>
      <c r="E39" s="15">
        <v>19672</v>
      </c>
      <c r="F39" s="15">
        <v>11188</v>
      </c>
      <c r="G39" s="15">
        <v>30930</v>
      </c>
      <c r="H39" s="15">
        <v>16493</v>
      </c>
      <c r="I39" s="12">
        <v>666</v>
      </c>
      <c r="J39" s="12">
        <v>2397</v>
      </c>
      <c r="K39" s="12">
        <v>111155</v>
      </c>
      <c r="L39" s="12">
        <v>5553</v>
      </c>
      <c r="M39" s="12">
        <v>116707</v>
      </c>
      <c r="N39" s="12">
        <v>-397</v>
      </c>
      <c r="O39" s="12">
        <v>5193</v>
      </c>
      <c r="P39" s="12">
        <v>121503</v>
      </c>
    </row>
    <row r="40" spans="1:16" ht="10.5" customHeight="1" x14ac:dyDescent="0.2">
      <c r="A40" s="6" t="s">
        <v>5</v>
      </c>
      <c r="B40" s="5">
        <v>74975</v>
      </c>
      <c r="C40" s="5">
        <v>27598</v>
      </c>
      <c r="D40" s="5">
        <v>72340</v>
      </c>
      <c r="E40" s="5">
        <v>65715</v>
      </c>
      <c r="F40" s="5">
        <v>25113</v>
      </c>
      <c r="G40" s="5">
        <v>103122</v>
      </c>
      <c r="H40" s="5">
        <v>55339</v>
      </c>
      <c r="I40" s="4">
        <v>2000</v>
      </c>
      <c r="J40" s="4">
        <v>3177</v>
      </c>
      <c r="K40" s="4">
        <v>336068</v>
      </c>
      <c r="L40" s="4">
        <v>10162</v>
      </c>
      <c r="M40" s="4">
        <v>346230</v>
      </c>
      <c r="N40" s="4">
        <v>-1685</v>
      </c>
      <c r="O40" s="4">
        <v>17699</v>
      </c>
      <c r="P40" s="4">
        <v>362244</v>
      </c>
    </row>
    <row r="41" spans="1:16" ht="15" customHeight="1" x14ac:dyDescent="0.2">
      <c r="A41" s="14" t="s">
        <v>4</v>
      </c>
      <c r="B41" s="13"/>
      <c r="C41" s="13"/>
      <c r="D41" s="13"/>
      <c r="E41" s="13"/>
      <c r="F41" s="13"/>
      <c r="G41" s="13"/>
      <c r="H41" s="13"/>
      <c r="I41" s="12"/>
      <c r="J41" s="12"/>
      <c r="K41" s="12"/>
      <c r="L41" s="12"/>
      <c r="M41" s="12"/>
      <c r="N41" s="12"/>
      <c r="O41" s="12"/>
      <c r="P41" s="12"/>
    </row>
    <row r="42" spans="1:16" ht="15" customHeight="1" x14ac:dyDescent="0.2">
      <c r="A42" s="11" t="s">
        <v>3</v>
      </c>
      <c r="B42" s="10">
        <f t="shared" ref="B42:P42" si="1">B40+B35+B30</f>
        <v>217549</v>
      </c>
      <c r="C42" s="10">
        <f t="shared" si="1"/>
        <v>81810</v>
      </c>
      <c r="D42" s="10">
        <f t="shared" si="1"/>
        <v>230858</v>
      </c>
      <c r="E42" s="10">
        <f t="shared" si="1"/>
        <v>213442</v>
      </c>
      <c r="F42" s="10">
        <f t="shared" si="1"/>
        <v>84859</v>
      </c>
      <c r="G42" s="10">
        <f t="shared" si="1"/>
        <v>363039</v>
      </c>
      <c r="H42" s="10">
        <f t="shared" si="1"/>
        <v>177467</v>
      </c>
      <c r="I42" s="9">
        <f t="shared" si="1"/>
        <v>6260</v>
      </c>
      <c r="J42" s="9">
        <f t="shared" si="1"/>
        <v>4851</v>
      </c>
      <c r="K42" s="9">
        <f t="shared" si="1"/>
        <v>1084887</v>
      </c>
      <c r="L42" s="9">
        <f t="shared" si="1"/>
        <v>28595</v>
      </c>
      <c r="M42" s="9">
        <f t="shared" si="1"/>
        <v>1113482</v>
      </c>
      <c r="N42" s="9">
        <f t="shared" si="1"/>
        <v>-3473</v>
      </c>
      <c r="O42" s="9">
        <f t="shared" si="1"/>
        <v>61410</v>
      </c>
      <c r="P42" s="9">
        <f t="shared" si="1"/>
        <v>1171419</v>
      </c>
    </row>
    <row r="43" spans="1:16" ht="15" customHeight="1" x14ac:dyDescent="0.2">
      <c r="A43" s="8" t="s">
        <v>2</v>
      </c>
      <c r="I43" s="7"/>
      <c r="J43" s="7"/>
      <c r="K43" s="7"/>
      <c r="L43" s="7"/>
      <c r="M43" s="7"/>
      <c r="N43" s="7"/>
      <c r="O43" s="7"/>
      <c r="P43" s="7"/>
    </row>
    <row r="44" spans="1:16" ht="15" customHeight="1" x14ac:dyDescent="0.2">
      <c r="A44" s="6" t="s">
        <v>1</v>
      </c>
      <c r="B44" s="5">
        <v>747965</v>
      </c>
      <c r="C44" s="5">
        <v>367184</v>
      </c>
      <c r="D44" s="5">
        <v>501995</v>
      </c>
      <c r="E44" s="5">
        <v>455765</v>
      </c>
      <c r="F44" s="5">
        <v>228101</v>
      </c>
      <c r="G44" s="5">
        <v>769313</v>
      </c>
      <c r="H44" s="5">
        <v>423258</v>
      </c>
      <c r="I44" s="4">
        <v>14517</v>
      </c>
      <c r="J44" s="4">
        <v>11413</v>
      </c>
      <c r="K44" s="4">
        <v>2696561</v>
      </c>
      <c r="L44" s="4">
        <v>108171</v>
      </c>
      <c r="M44" s="4">
        <v>2804732</v>
      </c>
      <c r="N44" s="4">
        <v>-5580</v>
      </c>
      <c r="O44" s="4">
        <v>202681</v>
      </c>
      <c r="P44" s="4">
        <v>3001834</v>
      </c>
    </row>
    <row r="45" spans="1:16" ht="10.5" customHeight="1" x14ac:dyDescent="0.2">
      <c r="A45" s="3" t="s">
        <v>0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</sheetData>
  <mergeCells count="1">
    <mergeCell ref="A3:P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CE,Félkövér"&amp;9 178 &amp;8| ÖNKORMÁNYZATI KÖLTSÉGVETÉS, INGATLANVAGYON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FBB88-322E-459A-8190-5D961313FE86}">
  <dimension ref="A1:P45"/>
  <sheetViews>
    <sheetView zoomScaleNormal="100" workbookViewId="0"/>
  </sheetViews>
  <sheetFormatPr defaultRowHeight="15" x14ac:dyDescent="0.25"/>
  <cols>
    <col min="1" max="1" width="22.5703125" style="32" customWidth="1"/>
    <col min="2" max="2" width="8.7109375" style="32" customWidth="1"/>
    <col min="3" max="3" width="9.5703125" style="32" customWidth="1"/>
    <col min="4" max="8" width="9.28515625" style="32" customWidth="1"/>
    <col min="9" max="16384" width="9.140625" style="32"/>
  </cols>
  <sheetData>
    <row r="1" spans="1:16" ht="15" customHeight="1" x14ac:dyDescent="0.25">
      <c r="A1" s="47" t="s">
        <v>105</v>
      </c>
    </row>
    <row r="2" spans="1:16" ht="15" customHeight="1" x14ac:dyDescent="0.25">
      <c r="A2" s="48" t="s">
        <v>104</v>
      </c>
      <c r="B2" s="47"/>
      <c r="C2" s="47"/>
      <c r="D2" s="47"/>
      <c r="E2" s="47"/>
      <c r="F2" s="47"/>
      <c r="G2" s="46"/>
    </row>
    <row r="3" spans="1:16" ht="9.9499999999999993" customHeight="1" thickBot="1" x14ac:dyDescent="0.3">
      <c r="A3" s="95" t="s">
        <v>103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ht="63" customHeight="1" x14ac:dyDescent="0.25">
      <c r="A4" s="45" t="s">
        <v>71</v>
      </c>
      <c r="B4" s="44" t="s">
        <v>102</v>
      </c>
      <c r="C4" s="44" t="s">
        <v>101</v>
      </c>
      <c r="D4" s="44" t="s">
        <v>100</v>
      </c>
      <c r="E4" s="44" t="s">
        <v>99</v>
      </c>
      <c r="F4" s="44" t="s">
        <v>98</v>
      </c>
      <c r="G4" s="44" t="s">
        <v>97</v>
      </c>
      <c r="H4" s="43" t="s">
        <v>96</v>
      </c>
      <c r="I4" s="44" t="s">
        <v>95</v>
      </c>
      <c r="J4" s="44" t="s">
        <v>94</v>
      </c>
      <c r="K4" s="44" t="s">
        <v>93</v>
      </c>
      <c r="L4" s="44" t="s">
        <v>92</v>
      </c>
      <c r="M4" s="44" t="s">
        <v>91</v>
      </c>
      <c r="N4" s="44" t="s">
        <v>90</v>
      </c>
      <c r="O4" s="44" t="s">
        <v>89</v>
      </c>
      <c r="P4" s="43" t="s">
        <v>1</v>
      </c>
    </row>
    <row r="5" spans="1:16" ht="52.5" customHeight="1" x14ac:dyDescent="0.25">
      <c r="A5" s="42" t="s">
        <v>55</v>
      </c>
      <c r="B5" s="41" t="s">
        <v>88</v>
      </c>
      <c r="C5" s="41" t="s">
        <v>87</v>
      </c>
      <c r="D5" s="41" t="s">
        <v>86</v>
      </c>
      <c r="E5" s="41" t="s">
        <v>85</v>
      </c>
      <c r="F5" s="41" t="s">
        <v>84</v>
      </c>
      <c r="G5" s="41" t="s">
        <v>83</v>
      </c>
      <c r="H5" s="40" t="s">
        <v>82</v>
      </c>
      <c r="I5" s="41" t="s">
        <v>81</v>
      </c>
      <c r="J5" s="41" t="s">
        <v>80</v>
      </c>
      <c r="K5" s="41" t="s">
        <v>79</v>
      </c>
      <c r="L5" s="41" t="s">
        <v>78</v>
      </c>
      <c r="M5" s="41" t="s">
        <v>77</v>
      </c>
      <c r="N5" s="41" t="s">
        <v>76</v>
      </c>
      <c r="O5" s="41" t="s">
        <v>75</v>
      </c>
      <c r="P5" s="40" t="s">
        <v>74</v>
      </c>
    </row>
    <row r="6" spans="1:16" ht="15" customHeight="1" x14ac:dyDescent="0.25">
      <c r="A6" s="16" t="s">
        <v>39</v>
      </c>
      <c r="B6" s="37">
        <v>192594</v>
      </c>
      <c r="C6" s="37">
        <v>62765</v>
      </c>
      <c r="D6" s="37">
        <v>168600</v>
      </c>
      <c r="E6" s="37">
        <v>423959</v>
      </c>
      <c r="F6" s="37">
        <v>101687</v>
      </c>
      <c r="G6" s="37">
        <v>540</v>
      </c>
      <c r="H6" s="37">
        <v>2570</v>
      </c>
      <c r="I6" s="37">
        <v>43512</v>
      </c>
      <c r="J6" s="37">
        <v>11021</v>
      </c>
      <c r="K6" s="37">
        <v>571728</v>
      </c>
      <c r="L6" s="37">
        <v>29311</v>
      </c>
      <c r="M6" s="37">
        <v>601039</v>
      </c>
      <c r="N6" s="37">
        <v>-795</v>
      </c>
      <c r="O6" s="37">
        <v>81922</v>
      </c>
      <c r="P6" s="37">
        <v>682166</v>
      </c>
    </row>
    <row r="7" spans="1:16" ht="10.5" customHeight="1" x14ac:dyDescent="0.25">
      <c r="A7" s="16" t="s">
        <v>38</v>
      </c>
      <c r="B7" s="37">
        <v>82407</v>
      </c>
      <c r="C7" s="37">
        <v>26990</v>
      </c>
      <c r="D7" s="37">
        <v>57489</v>
      </c>
      <c r="E7" s="37">
        <v>166887</v>
      </c>
      <c r="F7" s="37">
        <v>38971</v>
      </c>
      <c r="G7" s="37">
        <v>186</v>
      </c>
      <c r="H7" s="37">
        <v>958</v>
      </c>
      <c r="I7" s="37">
        <v>18387</v>
      </c>
      <c r="J7" s="37">
        <v>8741</v>
      </c>
      <c r="K7" s="37">
        <v>225202</v>
      </c>
      <c r="L7" s="37">
        <v>7910</v>
      </c>
      <c r="M7" s="37">
        <v>233113</v>
      </c>
      <c r="N7" s="37">
        <v>-1120</v>
      </c>
      <c r="O7" s="37">
        <v>16184</v>
      </c>
      <c r="P7" s="37">
        <v>248176</v>
      </c>
    </row>
    <row r="8" spans="1:16" ht="15" customHeight="1" x14ac:dyDescent="0.25">
      <c r="A8" s="11" t="s">
        <v>37</v>
      </c>
      <c r="B8" s="34">
        <v>275001</v>
      </c>
      <c r="C8" s="34">
        <v>89756</v>
      </c>
      <c r="D8" s="34">
        <v>226089</v>
      </c>
      <c r="E8" s="34">
        <v>590846</v>
      </c>
      <c r="F8" s="34">
        <v>140658</v>
      </c>
      <c r="G8" s="34">
        <v>726</v>
      </c>
      <c r="H8" s="34">
        <v>3528</v>
      </c>
      <c r="I8" s="34">
        <v>61899</v>
      </c>
      <c r="J8" s="34">
        <v>19761</v>
      </c>
      <c r="K8" s="34">
        <v>796931</v>
      </c>
      <c r="L8" s="34">
        <v>37221</v>
      </c>
      <c r="M8" s="34">
        <v>834152</v>
      </c>
      <c r="N8" s="34">
        <v>-1915</v>
      </c>
      <c r="O8" s="34">
        <v>98105</v>
      </c>
      <c r="P8" s="34">
        <v>930342</v>
      </c>
    </row>
    <row r="9" spans="1:16" ht="15" customHeight="1" x14ac:dyDescent="0.25">
      <c r="A9" s="8" t="s">
        <v>36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ht="10.5" customHeight="1" x14ac:dyDescent="0.25">
      <c r="A10" s="16" t="s">
        <v>35</v>
      </c>
      <c r="B10" s="37">
        <v>39655</v>
      </c>
      <c r="C10" s="37">
        <v>12919</v>
      </c>
      <c r="D10" s="37">
        <v>29628</v>
      </c>
      <c r="E10" s="37">
        <v>82202</v>
      </c>
      <c r="F10" s="37">
        <v>25910</v>
      </c>
      <c r="G10" s="37">
        <v>57</v>
      </c>
      <c r="H10" s="37">
        <v>509</v>
      </c>
      <c r="I10" s="37">
        <v>6914</v>
      </c>
      <c r="J10" s="37">
        <v>3464</v>
      </c>
      <c r="K10" s="37">
        <v>115535</v>
      </c>
      <c r="L10" s="37">
        <v>2237</v>
      </c>
      <c r="M10" s="37">
        <v>117772</v>
      </c>
      <c r="N10" s="37">
        <v>-770</v>
      </c>
      <c r="O10" s="37">
        <v>7386</v>
      </c>
      <c r="P10" s="37">
        <v>124388</v>
      </c>
    </row>
    <row r="11" spans="1:16" ht="10.5" customHeight="1" x14ac:dyDescent="0.25">
      <c r="A11" s="16" t="s">
        <v>34</v>
      </c>
      <c r="B11" s="37">
        <v>29508</v>
      </c>
      <c r="C11" s="37">
        <v>9696</v>
      </c>
      <c r="D11" s="37">
        <v>19385</v>
      </c>
      <c r="E11" s="37">
        <v>58589</v>
      </c>
      <c r="F11" s="37">
        <v>12758</v>
      </c>
      <c r="G11" s="37">
        <v>196</v>
      </c>
      <c r="H11" s="37">
        <v>267</v>
      </c>
      <c r="I11" s="37">
        <v>5001</v>
      </c>
      <c r="J11" s="37">
        <v>2012</v>
      </c>
      <c r="K11" s="37">
        <v>76615</v>
      </c>
      <c r="L11" s="12">
        <v>1722</v>
      </c>
      <c r="M11" s="37">
        <v>78337</v>
      </c>
      <c r="N11" s="37">
        <v>-193</v>
      </c>
      <c r="O11" s="37">
        <v>6687</v>
      </c>
      <c r="P11" s="37">
        <v>84831</v>
      </c>
    </row>
    <row r="12" spans="1:16" ht="10.5" customHeight="1" x14ac:dyDescent="0.25">
      <c r="A12" s="16" t="s">
        <v>33</v>
      </c>
      <c r="B12" s="37">
        <v>36971</v>
      </c>
      <c r="C12" s="37">
        <v>12090</v>
      </c>
      <c r="D12" s="37">
        <v>25251</v>
      </c>
      <c r="E12" s="37">
        <v>74312</v>
      </c>
      <c r="F12" s="37">
        <v>15801</v>
      </c>
      <c r="G12" s="37">
        <v>75</v>
      </c>
      <c r="H12" s="37">
        <v>308</v>
      </c>
      <c r="I12" s="37">
        <v>6212</v>
      </c>
      <c r="J12" s="37">
        <v>2977</v>
      </c>
      <c r="K12" s="37">
        <v>96633</v>
      </c>
      <c r="L12" s="37">
        <v>2213</v>
      </c>
      <c r="M12" s="37">
        <v>98846</v>
      </c>
      <c r="N12" s="37">
        <v>-847</v>
      </c>
      <c r="O12" s="37">
        <v>9410</v>
      </c>
      <c r="P12" s="37">
        <v>107409</v>
      </c>
    </row>
    <row r="13" spans="1:16" ht="10.5" customHeight="1" x14ac:dyDescent="0.25">
      <c r="A13" s="6" t="s">
        <v>32</v>
      </c>
      <c r="B13" s="34">
        <v>106134</v>
      </c>
      <c r="C13" s="34">
        <v>34705</v>
      </c>
      <c r="D13" s="34">
        <v>74264</v>
      </c>
      <c r="E13" s="34">
        <v>215103</v>
      </c>
      <c r="F13" s="34">
        <v>54470</v>
      </c>
      <c r="G13" s="34">
        <v>328</v>
      </c>
      <c r="H13" s="34">
        <v>1083</v>
      </c>
      <c r="I13" s="34">
        <v>18126</v>
      </c>
      <c r="J13" s="34">
        <v>8452</v>
      </c>
      <c r="K13" s="34">
        <v>288783</v>
      </c>
      <c r="L13" s="34">
        <v>6172</v>
      </c>
      <c r="M13" s="34">
        <v>294955</v>
      </c>
      <c r="N13" s="34">
        <v>-1810</v>
      </c>
      <c r="O13" s="34">
        <v>23483</v>
      </c>
      <c r="P13" s="34">
        <v>316628</v>
      </c>
    </row>
    <row r="14" spans="1:16" ht="15" customHeight="1" x14ac:dyDescent="0.25">
      <c r="A14" s="14" t="s">
        <v>31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ht="10.5" customHeight="1" x14ac:dyDescent="0.25">
      <c r="A15" s="16" t="s">
        <v>30</v>
      </c>
      <c r="B15" s="37">
        <v>41475</v>
      </c>
      <c r="C15" s="37">
        <v>13664</v>
      </c>
      <c r="D15" s="37">
        <v>29028</v>
      </c>
      <c r="E15" s="37">
        <v>84166</v>
      </c>
      <c r="F15" s="37">
        <v>16746</v>
      </c>
      <c r="G15" s="37">
        <v>243</v>
      </c>
      <c r="H15" s="37">
        <v>497</v>
      </c>
      <c r="I15" s="37">
        <v>6566</v>
      </c>
      <c r="J15" s="37">
        <v>2456</v>
      </c>
      <c r="K15" s="37">
        <v>107975</v>
      </c>
      <c r="L15" s="37">
        <v>2820</v>
      </c>
      <c r="M15" s="37">
        <v>110794</v>
      </c>
      <c r="N15" s="37">
        <v>-183</v>
      </c>
      <c r="O15" s="37">
        <v>7906</v>
      </c>
      <c r="P15" s="37">
        <v>118517</v>
      </c>
    </row>
    <row r="16" spans="1:16" ht="10.5" customHeight="1" x14ac:dyDescent="0.25">
      <c r="A16" s="16" t="s">
        <v>29</v>
      </c>
      <c r="B16" s="37">
        <v>26134</v>
      </c>
      <c r="C16" s="37">
        <v>8583</v>
      </c>
      <c r="D16" s="37">
        <v>19289</v>
      </c>
      <c r="E16" s="37">
        <v>54006</v>
      </c>
      <c r="F16" s="37">
        <v>11746</v>
      </c>
      <c r="G16" s="37">
        <v>518</v>
      </c>
      <c r="H16" s="37">
        <v>490</v>
      </c>
      <c r="I16" s="37">
        <v>4601</v>
      </c>
      <c r="J16" s="37">
        <v>1736</v>
      </c>
      <c r="K16" s="37">
        <v>70843</v>
      </c>
      <c r="L16" s="37">
        <v>1535</v>
      </c>
      <c r="M16" s="37">
        <v>72378</v>
      </c>
      <c r="N16" s="37">
        <v>67</v>
      </c>
      <c r="O16" s="37">
        <v>6237</v>
      </c>
      <c r="P16" s="37">
        <v>78682</v>
      </c>
    </row>
    <row r="17" spans="1:16" ht="10.5" customHeight="1" x14ac:dyDescent="0.25">
      <c r="A17" s="16" t="s">
        <v>28</v>
      </c>
      <c r="B17" s="37">
        <v>30878</v>
      </c>
      <c r="C17" s="37">
        <v>10060</v>
      </c>
      <c r="D17" s="37">
        <v>23848</v>
      </c>
      <c r="E17" s="37">
        <v>64786</v>
      </c>
      <c r="F17" s="37">
        <v>15498</v>
      </c>
      <c r="G17" s="37">
        <v>156</v>
      </c>
      <c r="H17" s="37">
        <v>225</v>
      </c>
      <c r="I17" s="37">
        <v>5624</v>
      </c>
      <c r="J17" s="37">
        <v>2502</v>
      </c>
      <c r="K17" s="37">
        <v>86132</v>
      </c>
      <c r="L17" s="37">
        <v>1427</v>
      </c>
      <c r="M17" s="37">
        <v>87559</v>
      </c>
      <c r="N17" s="37">
        <v>-319</v>
      </c>
      <c r="O17" s="37">
        <v>7873</v>
      </c>
      <c r="P17" s="37">
        <v>95114</v>
      </c>
    </row>
    <row r="18" spans="1:16" ht="10.5" customHeight="1" x14ac:dyDescent="0.25">
      <c r="A18" s="6" t="s">
        <v>27</v>
      </c>
      <c r="B18" s="34">
        <v>98487</v>
      </c>
      <c r="C18" s="34">
        <v>32306</v>
      </c>
      <c r="D18" s="34">
        <v>72164</v>
      </c>
      <c r="E18" s="34">
        <v>202957</v>
      </c>
      <c r="F18" s="34">
        <v>43990</v>
      </c>
      <c r="G18" s="34">
        <v>917</v>
      </c>
      <c r="H18" s="34">
        <v>1212</v>
      </c>
      <c r="I18" s="34">
        <v>16791</v>
      </c>
      <c r="J18" s="34">
        <v>6694</v>
      </c>
      <c r="K18" s="34">
        <v>264950</v>
      </c>
      <c r="L18" s="34">
        <v>5781</v>
      </c>
      <c r="M18" s="34">
        <v>270731</v>
      </c>
      <c r="N18" s="34">
        <v>-434</v>
      </c>
      <c r="O18" s="34">
        <v>22016</v>
      </c>
      <c r="P18" s="34">
        <v>292313</v>
      </c>
    </row>
    <row r="19" spans="1:16" ht="15" customHeight="1" x14ac:dyDescent="0.25">
      <c r="A19" s="14" t="s">
        <v>26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1:16" ht="10.5" customHeight="1" x14ac:dyDescent="0.25">
      <c r="A20" s="16" t="s">
        <v>25</v>
      </c>
      <c r="B20" s="37">
        <v>38699</v>
      </c>
      <c r="C20" s="37">
        <v>12569</v>
      </c>
      <c r="D20" s="37">
        <v>24873</v>
      </c>
      <c r="E20" s="37">
        <v>76140</v>
      </c>
      <c r="F20" s="37">
        <v>18512</v>
      </c>
      <c r="G20" s="37">
        <v>356</v>
      </c>
      <c r="H20" s="37">
        <v>371</v>
      </c>
      <c r="I20" s="37">
        <v>10058</v>
      </c>
      <c r="J20" s="37">
        <v>5230</v>
      </c>
      <c r="K20" s="37">
        <v>105081</v>
      </c>
      <c r="L20" s="37">
        <v>1417</v>
      </c>
      <c r="M20" s="37">
        <v>106498</v>
      </c>
      <c r="N20" s="37">
        <v>-1184</v>
      </c>
      <c r="O20" s="37">
        <v>7155</v>
      </c>
      <c r="P20" s="37">
        <v>112469</v>
      </c>
    </row>
    <row r="21" spans="1:16" ht="10.5" customHeight="1" x14ac:dyDescent="0.25">
      <c r="A21" s="16" t="s">
        <v>24</v>
      </c>
      <c r="B21" s="37">
        <v>36880</v>
      </c>
      <c r="C21" s="37">
        <v>12142</v>
      </c>
      <c r="D21" s="37">
        <v>25683</v>
      </c>
      <c r="E21" s="37">
        <v>74704</v>
      </c>
      <c r="F21" s="37">
        <v>15761</v>
      </c>
      <c r="G21" s="37">
        <v>71</v>
      </c>
      <c r="H21" s="37">
        <v>938</v>
      </c>
      <c r="I21" s="37">
        <v>9593</v>
      </c>
      <c r="J21" s="37">
        <v>4838</v>
      </c>
      <c r="K21" s="37">
        <v>100997</v>
      </c>
      <c r="L21" s="37">
        <v>3686</v>
      </c>
      <c r="M21" s="37">
        <v>104682</v>
      </c>
      <c r="N21" s="37">
        <v>-867</v>
      </c>
      <c r="O21" s="37">
        <v>6775</v>
      </c>
      <c r="P21" s="37">
        <v>110590</v>
      </c>
    </row>
    <row r="22" spans="1:16" ht="10.5" customHeight="1" x14ac:dyDescent="0.25">
      <c r="A22" s="16" t="s">
        <v>23</v>
      </c>
      <c r="B22" s="37">
        <v>23703</v>
      </c>
      <c r="C22" s="37">
        <v>7736</v>
      </c>
      <c r="D22" s="37">
        <v>15638</v>
      </c>
      <c r="E22" s="37">
        <v>47077</v>
      </c>
      <c r="F22" s="37">
        <v>11383</v>
      </c>
      <c r="G22" s="37">
        <v>43</v>
      </c>
      <c r="H22" s="37">
        <v>157</v>
      </c>
      <c r="I22" s="37">
        <v>5087</v>
      </c>
      <c r="J22" s="37">
        <v>3060</v>
      </c>
      <c r="K22" s="37">
        <v>63704</v>
      </c>
      <c r="L22" s="37">
        <v>1030</v>
      </c>
      <c r="M22" s="37">
        <v>64734</v>
      </c>
      <c r="N22" s="37">
        <v>-515</v>
      </c>
      <c r="O22" s="37">
        <v>3852</v>
      </c>
      <c r="P22" s="37">
        <v>68072</v>
      </c>
    </row>
    <row r="23" spans="1:16" ht="10.5" customHeight="1" x14ac:dyDescent="0.25">
      <c r="A23" s="6" t="s">
        <v>22</v>
      </c>
      <c r="B23" s="34">
        <v>99282</v>
      </c>
      <c r="C23" s="34">
        <v>32446</v>
      </c>
      <c r="D23" s="34">
        <v>66193</v>
      </c>
      <c r="E23" s="34">
        <v>197922</v>
      </c>
      <c r="F23" s="34">
        <v>45656</v>
      </c>
      <c r="G23" s="34">
        <v>470</v>
      </c>
      <c r="H23" s="34">
        <v>1466</v>
      </c>
      <c r="I23" s="34">
        <v>24738</v>
      </c>
      <c r="J23" s="34">
        <v>13129</v>
      </c>
      <c r="K23" s="34">
        <v>269781</v>
      </c>
      <c r="L23" s="34">
        <v>6133</v>
      </c>
      <c r="M23" s="34">
        <v>275914</v>
      </c>
      <c r="N23" s="34">
        <v>-2565</v>
      </c>
      <c r="O23" s="34">
        <v>17782</v>
      </c>
      <c r="P23" s="34">
        <v>291131</v>
      </c>
    </row>
    <row r="24" spans="1:16" ht="15" customHeight="1" x14ac:dyDescent="0.25">
      <c r="A24" s="14" t="s">
        <v>21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15" customHeight="1" x14ac:dyDescent="0.25">
      <c r="A25" s="11" t="s">
        <v>20</v>
      </c>
      <c r="B25" s="39">
        <f t="shared" ref="B25:P25" si="0">B23+B18+B13</f>
        <v>303903</v>
      </c>
      <c r="C25" s="39">
        <f t="shared" si="0"/>
        <v>99457</v>
      </c>
      <c r="D25" s="39">
        <f t="shared" si="0"/>
        <v>212621</v>
      </c>
      <c r="E25" s="39">
        <f t="shared" si="0"/>
        <v>615982</v>
      </c>
      <c r="F25" s="39">
        <f t="shared" si="0"/>
        <v>144116</v>
      </c>
      <c r="G25" s="39">
        <f t="shared" si="0"/>
        <v>1715</v>
      </c>
      <c r="H25" s="39">
        <f t="shared" si="0"/>
        <v>3761</v>
      </c>
      <c r="I25" s="39">
        <f t="shared" si="0"/>
        <v>59655</v>
      </c>
      <c r="J25" s="39">
        <f t="shared" si="0"/>
        <v>28275</v>
      </c>
      <c r="K25" s="39">
        <f t="shared" si="0"/>
        <v>823514</v>
      </c>
      <c r="L25" s="39">
        <f t="shared" si="0"/>
        <v>18086</v>
      </c>
      <c r="M25" s="39">
        <f t="shared" si="0"/>
        <v>841600</v>
      </c>
      <c r="N25" s="39">
        <f t="shared" si="0"/>
        <v>-4809</v>
      </c>
      <c r="O25" s="39">
        <f t="shared" si="0"/>
        <v>63281</v>
      </c>
      <c r="P25" s="39">
        <f t="shared" si="0"/>
        <v>900072</v>
      </c>
    </row>
    <row r="26" spans="1:16" ht="15" customHeight="1" x14ac:dyDescent="0.25">
      <c r="A26" s="8" t="s">
        <v>19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</row>
    <row r="27" spans="1:16" ht="10.5" customHeight="1" x14ac:dyDescent="0.25">
      <c r="A27" s="16" t="s">
        <v>18</v>
      </c>
      <c r="B27" s="37">
        <v>76730</v>
      </c>
      <c r="C27" s="37">
        <v>25447</v>
      </c>
      <c r="D27" s="37">
        <v>49466</v>
      </c>
      <c r="E27" s="37">
        <v>151644</v>
      </c>
      <c r="F27" s="37">
        <v>36373</v>
      </c>
      <c r="G27" s="37">
        <v>78</v>
      </c>
      <c r="H27" s="37">
        <v>874</v>
      </c>
      <c r="I27" s="37">
        <v>24846</v>
      </c>
      <c r="J27" s="37">
        <v>15984</v>
      </c>
      <c r="K27" s="37">
        <v>213737</v>
      </c>
      <c r="L27" s="37">
        <v>2631</v>
      </c>
      <c r="M27" s="37">
        <v>216368</v>
      </c>
      <c r="N27" s="37">
        <v>100</v>
      </c>
      <c r="O27" s="37">
        <v>13851</v>
      </c>
      <c r="P27" s="37">
        <v>230320</v>
      </c>
    </row>
    <row r="28" spans="1:16" ht="10.5" customHeight="1" x14ac:dyDescent="0.25">
      <c r="A28" s="16" t="s">
        <v>17</v>
      </c>
      <c r="B28" s="37">
        <v>32445</v>
      </c>
      <c r="C28" s="37">
        <v>10703</v>
      </c>
      <c r="D28" s="37">
        <v>20340</v>
      </c>
      <c r="E28" s="37">
        <v>63488</v>
      </c>
      <c r="F28" s="37">
        <v>16983</v>
      </c>
      <c r="G28" s="37">
        <v>123</v>
      </c>
      <c r="H28" s="37">
        <v>102</v>
      </c>
      <c r="I28" s="37">
        <v>5887</v>
      </c>
      <c r="J28" s="37">
        <v>3811</v>
      </c>
      <c r="K28" s="37">
        <v>86460</v>
      </c>
      <c r="L28" s="37">
        <v>1735</v>
      </c>
      <c r="M28" s="37">
        <v>88195</v>
      </c>
      <c r="N28" s="37">
        <v>-602</v>
      </c>
      <c r="O28" s="37">
        <v>7028</v>
      </c>
      <c r="P28" s="37">
        <v>94622</v>
      </c>
    </row>
    <row r="29" spans="1:16" ht="10.5" customHeight="1" x14ac:dyDescent="0.25">
      <c r="A29" s="16" t="s">
        <v>16</v>
      </c>
      <c r="B29" s="37">
        <v>21752</v>
      </c>
      <c r="C29" s="37">
        <v>7167</v>
      </c>
      <c r="D29" s="37">
        <v>14044</v>
      </c>
      <c r="E29" s="37">
        <v>42963</v>
      </c>
      <c r="F29" s="37">
        <v>8023</v>
      </c>
      <c r="G29" s="37">
        <v>13</v>
      </c>
      <c r="H29" s="37">
        <v>66</v>
      </c>
      <c r="I29" s="37">
        <v>5291</v>
      </c>
      <c r="J29" s="37">
        <v>3198</v>
      </c>
      <c r="K29" s="37">
        <v>56342</v>
      </c>
      <c r="L29" s="37">
        <v>1022</v>
      </c>
      <c r="M29" s="37">
        <v>57364</v>
      </c>
      <c r="N29" s="37">
        <v>-88</v>
      </c>
      <c r="O29" s="37">
        <v>3900</v>
      </c>
      <c r="P29" s="37">
        <v>61176</v>
      </c>
    </row>
    <row r="30" spans="1:16" ht="10.5" customHeight="1" x14ac:dyDescent="0.25">
      <c r="A30" s="6" t="s">
        <v>15</v>
      </c>
      <c r="B30" s="34">
        <v>130928</v>
      </c>
      <c r="C30" s="34">
        <v>43317</v>
      </c>
      <c r="D30" s="34">
        <v>83850</v>
      </c>
      <c r="E30" s="34">
        <v>258095</v>
      </c>
      <c r="F30" s="34">
        <v>61379</v>
      </c>
      <c r="G30" s="34">
        <v>214</v>
      </c>
      <c r="H30" s="34">
        <v>1042</v>
      </c>
      <c r="I30" s="34">
        <v>36023</v>
      </c>
      <c r="J30" s="34">
        <v>22993</v>
      </c>
      <c r="K30" s="34">
        <v>356539</v>
      </c>
      <c r="L30" s="34">
        <v>5388</v>
      </c>
      <c r="M30" s="34">
        <v>361928</v>
      </c>
      <c r="N30" s="34">
        <v>-590</v>
      </c>
      <c r="O30" s="34">
        <v>24780</v>
      </c>
      <c r="P30" s="34">
        <v>386117</v>
      </c>
    </row>
    <row r="31" spans="1:16" ht="15" customHeight="1" x14ac:dyDescent="0.25">
      <c r="A31" s="14" t="s">
        <v>14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10.5" customHeight="1" x14ac:dyDescent="0.25">
      <c r="A32" s="16" t="s">
        <v>13</v>
      </c>
      <c r="B32" s="37">
        <v>50054</v>
      </c>
      <c r="C32" s="37">
        <v>16738</v>
      </c>
      <c r="D32" s="37">
        <v>33016</v>
      </c>
      <c r="E32" s="37">
        <v>99809</v>
      </c>
      <c r="F32" s="37">
        <v>23291</v>
      </c>
      <c r="G32" s="37">
        <v>357</v>
      </c>
      <c r="H32" s="37">
        <v>231</v>
      </c>
      <c r="I32" s="37">
        <v>13566</v>
      </c>
      <c r="J32" s="37">
        <v>8843</v>
      </c>
      <c r="K32" s="37">
        <v>136896</v>
      </c>
      <c r="L32" s="37">
        <v>2536</v>
      </c>
      <c r="M32" s="37">
        <v>139432</v>
      </c>
      <c r="N32" s="37">
        <v>-1511</v>
      </c>
      <c r="O32" s="37">
        <v>11327</v>
      </c>
      <c r="P32" s="37">
        <v>149249</v>
      </c>
    </row>
    <row r="33" spans="1:16" ht="10.5" customHeight="1" x14ac:dyDescent="0.25">
      <c r="A33" s="16" t="s">
        <v>12</v>
      </c>
      <c r="B33" s="37">
        <v>41050</v>
      </c>
      <c r="C33" s="37">
        <v>13541</v>
      </c>
      <c r="D33" s="37">
        <v>26927</v>
      </c>
      <c r="E33" s="37">
        <v>81517</v>
      </c>
      <c r="F33" s="37">
        <v>13198</v>
      </c>
      <c r="G33" s="37">
        <v>100</v>
      </c>
      <c r="H33" s="37">
        <v>344</v>
      </c>
      <c r="I33" s="37">
        <v>8399</v>
      </c>
      <c r="J33" s="37">
        <v>5838</v>
      </c>
      <c r="K33" s="37">
        <v>103458</v>
      </c>
      <c r="L33" s="37">
        <v>838</v>
      </c>
      <c r="M33" s="37">
        <v>104296</v>
      </c>
      <c r="N33" s="37">
        <v>-530</v>
      </c>
      <c r="O33" s="37">
        <v>6305</v>
      </c>
      <c r="P33" s="37">
        <v>110071</v>
      </c>
    </row>
    <row r="34" spans="1:16" ht="10.5" customHeight="1" x14ac:dyDescent="0.25">
      <c r="A34" s="16" t="s">
        <v>11</v>
      </c>
      <c r="B34" s="37">
        <v>58527</v>
      </c>
      <c r="C34" s="37">
        <v>19340</v>
      </c>
      <c r="D34" s="37">
        <v>41319</v>
      </c>
      <c r="E34" s="37">
        <v>119187</v>
      </c>
      <c r="F34" s="37">
        <v>18098</v>
      </c>
      <c r="G34" s="37">
        <v>48</v>
      </c>
      <c r="H34" s="37">
        <v>223</v>
      </c>
      <c r="I34" s="37">
        <v>17925</v>
      </c>
      <c r="J34" s="37">
        <v>13184</v>
      </c>
      <c r="K34" s="37">
        <v>155433</v>
      </c>
      <c r="L34" s="37">
        <v>2491</v>
      </c>
      <c r="M34" s="37">
        <v>157924</v>
      </c>
      <c r="N34" s="37">
        <v>-1503</v>
      </c>
      <c r="O34" s="37">
        <v>7318</v>
      </c>
      <c r="P34" s="37">
        <v>163739</v>
      </c>
    </row>
    <row r="35" spans="1:16" ht="10.5" customHeight="1" x14ac:dyDescent="0.25">
      <c r="A35" s="6" t="s">
        <v>10</v>
      </c>
      <c r="B35" s="34">
        <v>149631</v>
      </c>
      <c r="C35" s="34">
        <v>49619</v>
      </c>
      <c r="D35" s="34">
        <v>101262</v>
      </c>
      <c r="E35" s="34">
        <v>300513</v>
      </c>
      <c r="F35" s="34">
        <v>54587</v>
      </c>
      <c r="G35" s="34">
        <v>505</v>
      </c>
      <c r="H35" s="34">
        <v>798</v>
      </c>
      <c r="I35" s="34">
        <v>39890</v>
      </c>
      <c r="J35" s="34">
        <v>27865</v>
      </c>
      <c r="K35" s="34">
        <v>395787</v>
      </c>
      <c r="L35" s="34">
        <v>5865</v>
      </c>
      <c r="M35" s="34">
        <v>401652</v>
      </c>
      <c r="N35" s="34">
        <v>-3543</v>
      </c>
      <c r="O35" s="34">
        <v>24950</v>
      </c>
      <c r="P35" s="34">
        <v>423058</v>
      </c>
    </row>
    <row r="36" spans="1:16" ht="15" customHeight="1" x14ac:dyDescent="0.25">
      <c r="A36" s="14" t="s">
        <v>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0.5" customHeight="1" x14ac:dyDescent="0.25">
      <c r="A37" s="16" t="s">
        <v>8</v>
      </c>
      <c r="B37" s="37">
        <v>48382</v>
      </c>
      <c r="C37" s="37">
        <v>15989</v>
      </c>
      <c r="D37" s="37">
        <v>32339</v>
      </c>
      <c r="E37" s="37">
        <v>96710</v>
      </c>
      <c r="F37" s="37">
        <v>17011</v>
      </c>
      <c r="G37" s="37">
        <v>77</v>
      </c>
      <c r="H37" s="37">
        <v>261</v>
      </c>
      <c r="I37" s="37">
        <v>9670</v>
      </c>
      <c r="J37" s="37">
        <v>5929</v>
      </c>
      <c r="K37" s="37">
        <v>123653</v>
      </c>
      <c r="L37" s="37">
        <v>1354</v>
      </c>
      <c r="M37" s="37">
        <v>125007</v>
      </c>
      <c r="N37" s="37">
        <v>-1237</v>
      </c>
      <c r="O37" s="37">
        <v>7686</v>
      </c>
      <c r="P37" s="37">
        <v>131456</v>
      </c>
    </row>
    <row r="38" spans="1:16" ht="10.5" customHeight="1" x14ac:dyDescent="0.25">
      <c r="A38" s="16" t="s">
        <v>7</v>
      </c>
      <c r="B38" s="37">
        <v>38824</v>
      </c>
      <c r="C38" s="37">
        <v>12914</v>
      </c>
      <c r="D38" s="37">
        <v>25438</v>
      </c>
      <c r="E38" s="37">
        <v>77175</v>
      </c>
      <c r="F38" s="37">
        <v>16236</v>
      </c>
      <c r="G38" s="37">
        <v>190</v>
      </c>
      <c r="H38" s="37">
        <v>348</v>
      </c>
      <c r="I38" s="37">
        <v>7861</v>
      </c>
      <c r="J38" s="37">
        <v>5386</v>
      </c>
      <c r="K38" s="37">
        <v>101622</v>
      </c>
      <c r="L38" s="37">
        <v>1468</v>
      </c>
      <c r="M38" s="37">
        <v>103090</v>
      </c>
      <c r="N38" s="37">
        <v>-1148</v>
      </c>
      <c r="O38" s="37">
        <v>7343</v>
      </c>
      <c r="P38" s="37">
        <v>109285</v>
      </c>
    </row>
    <row r="39" spans="1:16" ht="10.5" customHeight="1" x14ac:dyDescent="0.25">
      <c r="A39" s="16" t="s">
        <v>6</v>
      </c>
      <c r="B39" s="37">
        <v>39416</v>
      </c>
      <c r="C39" s="37">
        <v>12963</v>
      </c>
      <c r="D39" s="37">
        <v>26446</v>
      </c>
      <c r="E39" s="37">
        <v>78825</v>
      </c>
      <c r="F39" s="37">
        <v>23645</v>
      </c>
      <c r="G39" s="37">
        <v>1284</v>
      </c>
      <c r="H39" s="37">
        <v>2072</v>
      </c>
      <c r="I39" s="37">
        <v>10096</v>
      </c>
      <c r="J39" s="37">
        <v>3888</v>
      </c>
      <c r="K39" s="37">
        <v>114638</v>
      </c>
      <c r="L39" s="37">
        <v>1299</v>
      </c>
      <c r="M39" s="37">
        <v>115937</v>
      </c>
      <c r="N39" s="37">
        <v>64</v>
      </c>
      <c r="O39" s="37">
        <v>5502</v>
      </c>
      <c r="P39" s="37">
        <v>121503</v>
      </c>
    </row>
    <row r="40" spans="1:16" ht="10.5" customHeight="1" x14ac:dyDescent="0.25">
      <c r="A40" s="6" t="s">
        <v>5</v>
      </c>
      <c r="B40" s="34">
        <v>126622</v>
      </c>
      <c r="C40" s="34">
        <v>41866</v>
      </c>
      <c r="D40" s="34">
        <v>84222</v>
      </c>
      <c r="E40" s="34">
        <v>252711</v>
      </c>
      <c r="F40" s="34">
        <v>56893</v>
      </c>
      <c r="G40" s="34">
        <v>1551</v>
      </c>
      <c r="H40" s="34">
        <v>2681</v>
      </c>
      <c r="I40" s="34">
        <v>27628</v>
      </c>
      <c r="J40" s="34">
        <v>15203</v>
      </c>
      <c r="K40" s="34">
        <v>339912</v>
      </c>
      <c r="L40" s="34">
        <v>4121</v>
      </c>
      <c r="M40" s="34">
        <v>344033</v>
      </c>
      <c r="N40" s="34">
        <v>-2320</v>
      </c>
      <c r="O40" s="34">
        <v>20530</v>
      </c>
      <c r="P40" s="34">
        <v>362244</v>
      </c>
    </row>
    <row r="41" spans="1:16" ht="15" customHeight="1" x14ac:dyDescent="0.25">
      <c r="A41" s="14" t="s">
        <v>4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1:16" ht="15" customHeight="1" x14ac:dyDescent="0.25">
      <c r="A42" s="11" t="s">
        <v>3</v>
      </c>
      <c r="B42" s="36">
        <f t="shared" ref="B42:P42" si="1">B40+B35+B30</f>
        <v>407181</v>
      </c>
      <c r="C42" s="36">
        <f t="shared" si="1"/>
        <v>134802</v>
      </c>
      <c r="D42" s="36">
        <f t="shared" si="1"/>
        <v>269334</v>
      </c>
      <c r="E42" s="36">
        <f t="shared" si="1"/>
        <v>811319</v>
      </c>
      <c r="F42" s="36">
        <f t="shared" si="1"/>
        <v>172859</v>
      </c>
      <c r="G42" s="36">
        <f t="shared" si="1"/>
        <v>2270</v>
      </c>
      <c r="H42" s="36">
        <f t="shared" si="1"/>
        <v>4521</v>
      </c>
      <c r="I42" s="36">
        <f t="shared" si="1"/>
        <v>103541</v>
      </c>
      <c r="J42" s="36">
        <f t="shared" si="1"/>
        <v>66061</v>
      </c>
      <c r="K42" s="36">
        <f t="shared" si="1"/>
        <v>1092238</v>
      </c>
      <c r="L42" s="36">
        <f t="shared" si="1"/>
        <v>15374</v>
      </c>
      <c r="M42" s="36">
        <f t="shared" si="1"/>
        <v>1107613</v>
      </c>
      <c r="N42" s="36">
        <f t="shared" si="1"/>
        <v>-6453</v>
      </c>
      <c r="O42" s="36">
        <f t="shared" si="1"/>
        <v>70260</v>
      </c>
      <c r="P42" s="36">
        <f t="shared" si="1"/>
        <v>1171419</v>
      </c>
    </row>
    <row r="43" spans="1:16" ht="15" customHeight="1" x14ac:dyDescent="0.25">
      <c r="A43" s="8" t="s">
        <v>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5" customHeight="1" x14ac:dyDescent="0.25">
      <c r="A44" s="6" t="s">
        <v>1</v>
      </c>
      <c r="B44" s="34">
        <v>986085</v>
      </c>
      <c r="C44" s="34">
        <v>324015</v>
      </c>
      <c r="D44" s="34">
        <v>708045</v>
      </c>
      <c r="E44" s="34">
        <v>2018146</v>
      </c>
      <c r="F44" s="34">
        <v>457633</v>
      </c>
      <c r="G44" s="34">
        <v>4710</v>
      </c>
      <c r="H44" s="34">
        <v>11810</v>
      </c>
      <c r="I44" s="34">
        <v>225094</v>
      </c>
      <c r="J44" s="34">
        <v>114097</v>
      </c>
      <c r="K44" s="34">
        <v>2712683</v>
      </c>
      <c r="L44" s="34">
        <v>70682</v>
      </c>
      <c r="M44" s="34">
        <v>2783365</v>
      </c>
      <c r="N44" s="34">
        <v>-13178</v>
      </c>
      <c r="O44" s="34">
        <v>231647</v>
      </c>
      <c r="P44" s="34">
        <v>3001834</v>
      </c>
    </row>
    <row r="45" spans="1:16" ht="10.5" customHeight="1" x14ac:dyDescent="0.25">
      <c r="A45" s="3" t="s">
        <v>0</v>
      </c>
      <c r="B45" s="33"/>
      <c r="C45" s="33"/>
      <c r="D45" s="33"/>
      <c r="E45" s="33"/>
      <c r="F45" s="33"/>
      <c r="G45" s="33"/>
      <c r="H45" s="33"/>
    </row>
  </sheetData>
  <mergeCells count="1">
    <mergeCell ref="A3:P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CE,Félkövér"&amp;9 180&amp;8 | ÖNKORMÁNYZATI KÖLTSÉGVETÉS, INGATLANVAGYON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13646-AB8C-47FB-B107-FC7740FD991C}">
  <dimension ref="A1:H47"/>
  <sheetViews>
    <sheetView zoomScaleNormal="100" workbookViewId="0"/>
  </sheetViews>
  <sheetFormatPr defaultRowHeight="15" x14ac:dyDescent="0.25"/>
  <cols>
    <col min="1" max="1" width="22.28515625" style="32" customWidth="1"/>
    <col min="2" max="2" width="8.5703125" style="32" customWidth="1"/>
    <col min="3" max="3" width="8.7109375" style="32" customWidth="1"/>
    <col min="4" max="4" width="9.7109375" style="32" customWidth="1"/>
    <col min="5" max="5" width="8.7109375" style="32" customWidth="1"/>
    <col min="6" max="6" width="9.140625" style="32"/>
    <col min="7" max="7" width="11" style="32" customWidth="1"/>
    <col min="8" max="8" width="9.5703125" style="32" customWidth="1"/>
    <col min="9" max="16384" width="9.140625" style="32"/>
  </cols>
  <sheetData>
    <row r="1" spans="1:8" ht="15" customHeight="1" x14ac:dyDescent="0.25">
      <c r="A1" s="47" t="s">
        <v>127</v>
      </c>
      <c r="B1" s="47"/>
      <c r="C1" s="47"/>
      <c r="D1" s="47"/>
      <c r="E1" s="47"/>
      <c r="F1" s="47"/>
      <c r="G1" s="46"/>
      <c r="H1" s="58"/>
    </row>
    <row r="2" spans="1:8" ht="24.95" customHeight="1" thickBot="1" x14ac:dyDescent="0.3">
      <c r="A2" s="48" t="s">
        <v>126</v>
      </c>
      <c r="B2" s="47"/>
      <c r="C2" s="47"/>
      <c r="D2" s="47"/>
      <c r="E2" s="47"/>
      <c r="F2" s="47"/>
      <c r="G2" s="46"/>
    </row>
    <row r="3" spans="1:8" ht="11.25" customHeight="1" x14ac:dyDescent="0.25">
      <c r="A3" s="100" t="s">
        <v>71</v>
      </c>
      <c r="B3" s="102" t="s">
        <v>125</v>
      </c>
      <c r="C3" s="109" t="s">
        <v>123</v>
      </c>
      <c r="D3" s="109"/>
      <c r="E3" s="109"/>
      <c r="F3" s="102" t="s">
        <v>124</v>
      </c>
      <c r="G3" s="105" t="s">
        <v>123</v>
      </c>
      <c r="H3" s="106"/>
    </row>
    <row r="4" spans="1:8" ht="30" customHeight="1" x14ac:dyDescent="0.25">
      <c r="A4" s="101"/>
      <c r="B4" s="103"/>
      <c r="C4" s="57" t="s">
        <v>122</v>
      </c>
      <c r="D4" s="57" t="s">
        <v>121</v>
      </c>
      <c r="E4" s="57" t="s">
        <v>120</v>
      </c>
      <c r="F4" s="103"/>
      <c r="G4" s="57" t="s">
        <v>119</v>
      </c>
      <c r="H4" s="56" t="s">
        <v>118</v>
      </c>
    </row>
    <row r="5" spans="1:8" ht="9.9499999999999993" customHeight="1" x14ac:dyDescent="0.25">
      <c r="A5" s="101"/>
      <c r="B5" s="103"/>
      <c r="C5" s="98" t="s">
        <v>117</v>
      </c>
      <c r="D5" s="99"/>
      <c r="E5" s="104"/>
      <c r="F5" s="103"/>
      <c r="G5" s="98" t="s">
        <v>116</v>
      </c>
      <c r="H5" s="99"/>
    </row>
    <row r="6" spans="1:8" ht="9.9499999999999993" customHeight="1" x14ac:dyDescent="0.25">
      <c r="A6" s="96" t="s">
        <v>55</v>
      </c>
      <c r="B6" s="107" t="s">
        <v>115</v>
      </c>
      <c r="C6" s="110" t="s">
        <v>113</v>
      </c>
      <c r="D6" s="111"/>
      <c r="E6" s="111"/>
      <c r="F6" s="107" t="s">
        <v>114</v>
      </c>
      <c r="G6" s="110" t="s">
        <v>113</v>
      </c>
      <c r="H6" s="112"/>
    </row>
    <row r="7" spans="1:8" ht="39.950000000000003" customHeight="1" x14ac:dyDescent="0.25">
      <c r="A7" s="97"/>
      <c r="B7" s="108"/>
      <c r="C7" s="41" t="s">
        <v>112</v>
      </c>
      <c r="D7" s="41" t="s">
        <v>111</v>
      </c>
      <c r="E7" s="41" t="s">
        <v>110</v>
      </c>
      <c r="F7" s="108"/>
      <c r="G7" s="41" t="s">
        <v>109</v>
      </c>
      <c r="H7" s="40" t="s">
        <v>108</v>
      </c>
    </row>
    <row r="8" spans="1:8" ht="15" customHeight="1" x14ac:dyDescent="0.25">
      <c r="A8" s="16" t="s">
        <v>39</v>
      </c>
      <c r="B8" s="37">
        <v>79734</v>
      </c>
      <c r="C8" s="51">
        <v>67.099999999999994</v>
      </c>
      <c r="D8" s="51">
        <v>7.1</v>
      </c>
      <c r="E8" s="51">
        <v>25.8</v>
      </c>
      <c r="F8" s="37">
        <v>14623</v>
      </c>
      <c r="G8" s="51">
        <v>12.9</v>
      </c>
      <c r="H8" s="51">
        <v>72.599999999999994</v>
      </c>
    </row>
    <row r="9" spans="1:8" ht="10.5" customHeight="1" x14ac:dyDescent="0.25">
      <c r="A9" s="16" t="s">
        <v>38</v>
      </c>
      <c r="B9" s="37">
        <v>81625</v>
      </c>
      <c r="C9" s="51">
        <v>26.7</v>
      </c>
      <c r="D9" s="51">
        <v>5.7</v>
      </c>
      <c r="E9" s="51">
        <v>67.599999999999994</v>
      </c>
      <c r="F9" s="37">
        <v>1802</v>
      </c>
      <c r="G9" s="51">
        <v>27.3</v>
      </c>
      <c r="H9" s="51">
        <v>60.8</v>
      </c>
    </row>
    <row r="10" spans="1:8" ht="15" customHeight="1" x14ac:dyDescent="0.25">
      <c r="A10" s="11" t="s">
        <v>37</v>
      </c>
      <c r="B10" s="34">
        <v>161359</v>
      </c>
      <c r="C10" s="50">
        <v>46.7</v>
      </c>
      <c r="D10" s="50">
        <v>6.4</v>
      </c>
      <c r="E10" s="50">
        <v>46.9</v>
      </c>
      <c r="F10" s="34">
        <v>16425</v>
      </c>
      <c r="G10" s="50">
        <v>17</v>
      </c>
      <c r="H10" s="50">
        <v>69.2</v>
      </c>
    </row>
    <row r="11" spans="1:8" ht="15" customHeight="1" x14ac:dyDescent="0.25">
      <c r="A11" s="8" t="s">
        <v>36</v>
      </c>
      <c r="B11" s="34"/>
      <c r="C11" s="50"/>
      <c r="D11" s="50"/>
      <c r="E11" s="50"/>
      <c r="F11" s="34"/>
      <c r="G11" s="50"/>
      <c r="H11" s="50"/>
    </row>
    <row r="12" spans="1:8" ht="10.5" customHeight="1" x14ac:dyDescent="0.25">
      <c r="A12" s="16" t="s">
        <v>35</v>
      </c>
      <c r="B12" s="37">
        <v>32055</v>
      </c>
      <c r="C12" s="51">
        <v>28.9</v>
      </c>
      <c r="D12" s="51">
        <v>7.3</v>
      </c>
      <c r="E12" s="51">
        <v>63.8</v>
      </c>
      <c r="F12" s="37">
        <v>1274</v>
      </c>
      <c r="G12" s="51">
        <v>52</v>
      </c>
      <c r="H12" s="51">
        <v>40</v>
      </c>
    </row>
    <row r="13" spans="1:8" ht="10.5" customHeight="1" x14ac:dyDescent="0.25">
      <c r="A13" s="16" t="s">
        <v>34</v>
      </c>
      <c r="B13" s="37">
        <v>32499</v>
      </c>
      <c r="C13" s="51">
        <v>52.3</v>
      </c>
      <c r="D13" s="51">
        <v>8.6</v>
      </c>
      <c r="E13" s="51">
        <v>39.1</v>
      </c>
      <c r="F13" s="37">
        <v>1342</v>
      </c>
      <c r="G13" s="51">
        <v>31.7</v>
      </c>
      <c r="H13" s="51">
        <v>59.5</v>
      </c>
    </row>
    <row r="14" spans="1:8" ht="10.5" customHeight="1" x14ac:dyDescent="0.25">
      <c r="A14" s="16" t="s">
        <v>33</v>
      </c>
      <c r="B14" s="37">
        <v>42883</v>
      </c>
      <c r="C14" s="51">
        <v>22.8</v>
      </c>
      <c r="D14" s="51">
        <v>11</v>
      </c>
      <c r="E14" s="51">
        <v>66.2</v>
      </c>
      <c r="F14" s="37">
        <v>978</v>
      </c>
      <c r="G14" s="51">
        <v>26.4</v>
      </c>
      <c r="H14" s="51">
        <v>62.4</v>
      </c>
    </row>
    <row r="15" spans="1:8" ht="10.5" customHeight="1" x14ac:dyDescent="0.25">
      <c r="A15" s="6" t="s">
        <v>32</v>
      </c>
      <c r="B15" s="34">
        <v>107437</v>
      </c>
      <c r="C15" s="50">
        <v>33.6</v>
      </c>
      <c r="D15" s="50">
        <v>9.1999999999999993</v>
      </c>
      <c r="E15" s="50">
        <v>57.3</v>
      </c>
      <c r="F15" s="34">
        <v>3594</v>
      </c>
      <c r="G15" s="50">
        <v>38.9</v>
      </c>
      <c r="H15" s="50">
        <v>51.9</v>
      </c>
    </row>
    <row r="16" spans="1:8" ht="15" customHeight="1" x14ac:dyDescent="0.25">
      <c r="A16" s="14" t="s">
        <v>31</v>
      </c>
      <c r="B16" s="37"/>
      <c r="C16" s="51"/>
      <c r="D16" s="51"/>
      <c r="E16" s="51"/>
      <c r="F16" s="37"/>
      <c r="G16" s="51"/>
      <c r="H16" s="51"/>
    </row>
    <row r="17" spans="1:8" ht="10.5" customHeight="1" x14ac:dyDescent="0.25">
      <c r="A17" s="16" t="s">
        <v>30</v>
      </c>
      <c r="B17" s="37">
        <v>43580</v>
      </c>
      <c r="C17" s="51">
        <v>29.7</v>
      </c>
      <c r="D17" s="51">
        <v>8</v>
      </c>
      <c r="E17" s="51">
        <v>62.4</v>
      </c>
      <c r="F17" s="37">
        <v>1722</v>
      </c>
      <c r="G17" s="51">
        <v>22.3</v>
      </c>
      <c r="H17" s="51">
        <v>65.8</v>
      </c>
    </row>
    <row r="18" spans="1:8" ht="10.5" customHeight="1" x14ac:dyDescent="0.25">
      <c r="A18" s="16" t="s">
        <v>29</v>
      </c>
      <c r="B18" s="37">
        <v>39410</v>
      </c>
      <c r="C18" s="51">
        <v>30.8</v>
      </c>
      <c r="D18" s="51">
        <v>10.1</v>
      </c>
      <c r="E18" s="51">
        <v>59.1</v>
      </c>
      <c r="F18" s="37">
        <v>1261</v>
      </c>
      <c r="G18" s="51">
        <v>29</v>
      </c>
      <c r="H18" s="51">
        <v>53.1</v>
      </c>
    </row>
    <row r="19" spans="1:8" ht="10.5" customHeight="1" x14ac:dyDescent="0.25">
      <c r="A19" s="16" t="s">
        <v>28</v>
      </c>
      <c r="B19" s="37">
        <v>60586</v>
      </c>
      <c r="C19" s="51">
        <v>49.2</v>
      </c>
      <c r="D19" s="51">
        <v>6.3</v>
      </c>
      <c r="E19" s="51">
        <v>44.5</v>
      </c>
      <c r="F19" s="37">
        <v>1027</v>
      </c>
      <c r="G19" s="51">
        <v>17.100000000000001</v>
      </c>
      <c r="H19" s="51">
        <v>63</v>
      </c>
    </row>
    <row r="20" spans="1:8" ht="10.5" customHeight="1" x14ac:dyDescent="0.25">
      <c r="A20" s="6" t="s">
        <v>27</v>
      </c>
      <c r="B20" s="34">
        <v>143576</v>
      </c>
      <c r="C20" s="50">
        <v>38.200000000000003</v>
      </c>
      <c r="D20" s="50">
        <v>7.9</v>
      </c>
      <c r="E20" s="50">
        <v>53.9</v>
      </c>
      <c r="F20" s="34">
        <v>4010</v>
      </c>
      <c r="G20" s="50">
        <v>22.4</v>
      </c>
      <c r="H20" s="50">
        <v>61.8</v>
      </c>
    </row>
    <row r="21" spans="1:8" ht="15" customHeight="1" x14ac:dyDescent="0.25">
      <c r="A21" s="14" t="s">
        <v>26</v>
      </c>
      <c r="B21" s="37"/>
      <c r="C21" s="51"/>
      <c r="D21" s="51"/>
      <c r="E21" s="51"/>
      <c r="F21" s="37"/>
      <c r="G21" s="51"/>
      <c r="H21" s="51"/>
    </row>
    <row r="22" spans="1:8" ht="10.5" customHeight="1" x14ac:dyDescent="0.25">
      <c r="A22" s="16" t="s">
        <v>25</v>
      </c>
      <c r="B22" s="37">
        <v>55435</v>
      </c>
      <c r="C22" s="51">
        <v>32</v>
      </c>
      <c r="D22" s="51">
        <v>7.4</v>
      </c>
      <c r="E22" s="51">
        <v>60.6</v>
      </c>
      <c r="F22" s="37">
        <v>1936</v>
      </c>
      <c r="G22" s="51">
        <v>35.5</v>
      </c>
      <c r="H22" s="51">
        <v>43.4</v>
      </c>
    </row>
    <row r="23" spans="1:8" ht="10.5" customHeight="1" x14ac:dyDescent="0.25">
      <c r="A23" s="16" t="s">
        <v>24</v>
      </c>
      <c r="B23" s="37">
        <v>46460</v>
      </c>
      <c r="C23" s="51">
        <v>27.7</v>
      </c>
      <c r="D23" s="51">
        <v>7.7</v>
      </c>
      <c r="E23" s="51">
        <v>64.7</v>
      </c>
      <c r="F23" s="37">
        <v>1079</v>
      </c>
      <c r="G23" s="51">
        <v>22.5</v>
      </c>
      <c r="H23" s="51">
        <v>64.099999999999994</v>
      </c>
    </row>
    <row r="24" spans="1:8" ht="10.5" customHeight="1" x14ac:dyDescent="0.25">
      <c r="A24" s="16" t="s">
        <v>23</v>
      </c>
      <c r="B24" s="37">
        <v>29508</v>
      </c>
      <c r="C24" s="51">
        <v>29.6</v>
      </c>
      <c r="D24" s="51">
        <v>8.6999999999999993</v>
      </c>
      <c r="E24" s="51">
        <v>61.7</v>
      </c>
      <c r="F24" s="37">
        <v>542</v>
      </c>
      <c r="G24" s="51">
        <v>32.700000000000003</v>
      </c>
      <c r="H24" s="51">
        <v>54.1</v>
      </c>
    </row>
    <row r="25" spans="1:8" ht="10.5" customHeight="1" x14ac:dyDescent="0.25">
      <c r="A25" s="6" t="s">
        <v>22</v>
      </c>
      <c r="B25" s="34">
        <v>131403</v>
      </c>
      <c r="C25" s="50">
        <v>29.9</v>
      </c>
      <c r="D25" s="50">
        <v>7.8</v>
      </c>
      <c r="E25" s="50">
        <v>62.3</v>
      </c>
      <c r="F25" s="34">
        <v>3557</v>
      </c>
      <c r="G25" s="50">
        <v>29.9</v>
      </c>
      <c r="H25" s="50">
        <v>53.5</v>
      </c>
    </row>
    <row r="26" spans="1:8" ht="15" customHeight="1" x14ac:dyDescent="0.25">
      <c r="A26" s="14" t="s">
        <v>21</v>
      </c>
      <c r="B26" s="38"/>
      <c r="C26" s="54"/>
      <c r="D26" s="54"/>
      <c r="E26" s="54"/>
      <c r="F26" s="38"/>
      <c r="G26" s="54"/>
      <c r="H26" s="54"/>
    </row>
    <row r="27" spans="1:8" ht="15" customHeight="1" x14ac:dyDescent="0.25">
      <c r="A27" s="11" t="s">
        <v>20</v>
      </c>
      <c r="B27" s="39">
        <f>B25+B20+B15</f>
        <v>382416</v>
      </c>
      <c r="C27" s="55">
        <f>((B15*0.336+B20*0.382+B25*0.299)/B27)*100</f>
        <v>34.055677848207189</v>
      </c>
      <c r="D27" s="55">
        <f>((B15*0.092+B20*0.079+B25*0.078)/B27)*100</f>
        <v>8.2308642943809875</v>
      </c>
      <c r="E27" s="55">
        <f>((B15*0.573+B20*0.539+B25*0.623)/B27)*100</f>
        <v>57.741552131709973</v>
      </c>
      <c r="F27" s="39">
        <f>F15+F20+F25</f>
        <v>11161</v>
      </c>
      <c r="G27" s="55">
        <f>((F15*0.389+F20*0.224+F25*0.299)/F27)*100</f>
        <v>30.103476391004392</v>
      </c>
      <c r="H27" s="55">
        <f>((F15*0.519+F20*0.618+F25*0.535)/F27)*100</f>
        <v>55.96685780844011</v>
      </c>
    </row>
    <row r="28" spans="1:8" ht="15" customHeight="1" x14ac:dyDescent="0.25">
      <c r="A28" s="8" t="s">
        <v>19</v>
      </c>
      <c r="B28" s="37"/>
      <c r="C28" s="51"/>
      <c r="D28" s="51"/>
      <c r="E28" s="51"/>
      <c r="F28" s="37"/>
      <c r="G28" s="51"/>
      <c r="H28" s="51"/>
    </row>
    <row r="29" spans="1:8" ht="10.5" customHeight="1" x14ac:dyDescent="0.25">
      <c r="A29" s="16" t="s">
        <v>18</v>
      </c>
      <c r="B29" s="37">
        <v>101857</v>
      </c>
      <c r="C29" s="51">
        <v>52</v>
      </c>
      <c r="D29" s="51">
        <v>8.3000000000000007</v>
      </c>
      <c r="E29" s="51">
        <v>39.700000000000003</v>
      </c>
      <c r="F29" s="37">
        <v>2939</v>
      </c>
      <c r="G29" s="51">
        <v>21</v>
      </c>
      <c r="H29" s="51">
        <v>69.5</v>
      </c>
    </row>
    <row r="30" spans="1:8" ht="10.5" customHeight="1" x14ac:dyDescent="0.25">
      <c r="A30" s="16" t="s">
        <v>17</v>
      </c>
      <c r="B30" s="37">
        <v>30171</v>
      </c>
      <c r="C30" s="51">
        <v>36.9</v>
      </c>
      <c r="D30" s="51">
        <v>8.9</v>
      </c>
      <c r="E30" s="51">
        <v>54.1</v>
      </c>
      <c r="F30" s="37">
        <v>817</v>
      </c>
      <c r="G30" s="51">
        <v>33.6</v>
      </c>
      <c r="H30" s="51">
        <v>50.5</v>
      </c>
    </row>
    <row r="31" spans="1:8" ht="10.5" customHeight="1" x14ac:dyDescent="0.25">
      <c r="A31" s="16" t="s">
        <v>16</v>
      </c>
      <c r="B31" s="37">
        <v>30104</v>
      </c>
      <c r="C31" s="51">
        <v>39.4</v>
      </c>
      <c r="D31" s="51">
        <v>9.6</v>
      </c>
      <c r="E31" s="51">
        <v>51</v>
      </c>
      <c r="F31" s="37">
        <v>852</v>
      </c>
      <c r="G31" s="51">
        <v>24.9</v>
      </c>
      <c r="H31" s="51">
        <v>48.5</v>
      </c>
    </row>
    <row r="32" spans="1:8" ht="10.5" customHeight="1" x14ac:dyDescent="0.25">
      <c r="A32" s="6" t="s">
        <v>15</v>
      </c>
      <c r="B32" s="34">
        <v>162132</v>
      </c>
      <c r="C32" s="50">
        <v>46.9</v>
      </c>
      <c r="D32" s="50">
        <v>8.6</v>
      </c>
      <c r="E32" s="50">
        <v>44.5</v>
      </c>
      <c r="F32" s="34">
        <v>4608</v>
      </c>
      <c r="G32" s="50">
        <v>24.4</v>
      </c>
      <c r="H32" s="50">
        <v>61</v>
      </c>
    </row>
    <row r="33" spans="1:8" ht="15" customHeight="1" x14ac:dyDescent="0.25">
      <c r="A33" s="14" t="s">
        <v>14</v>
      </c>
      <c r="B33" s="38"/>
      <c r="C33" s="54"/>
      <c r="D33" s="54"/>
      <c r="E33" s="54"/>
      <c r="F33" s="38"/>
      <c r="G33" s="54"/>
      <c r="H33" s="54"/>
    </row>
    <row r="34" spans="1:8" ht="10.5" customHeight="1" x14ac:dyDescent="0.25">
      <c r="A34" s="16" t="s">
        <v>13</v>
      </c>
      <c r="B34" s="37">
        <v>43677</v>
      </c>
      <c r="C34" s="51">
        <v>32.799999999999997</v>
      </c>
      <c r="D34" s="51">
        <v>7.1</v>
      </c>
      <c r="E34" s="51">
        <v>60.1</v>
      </c>
      <c r="F34" s="37">
        <v>1429</v>
      </c>
      <c r="G34" s="51">
        <v>28.2</v>
      </c>
      <c r="H34" s="51">
        <v>60.2</v>
      </c>
    </row>
    <row r="35" spans="1:8" ht="10.5" customHeight="1" x14ac:dyDescent="0.25">
      <c r="A35" s="16" t="s">
        <v>12</v>
      </c>
      <c r="B35" s="37">
        <v>35046</v>
      </c>
      <c r="C35" s="51">
        <v>30.5</v>
      </c>
      <c r="D35" s="51">
        <v>7.6</v>
      </c>
      <c r="E35" s="51">
        <v>61.9</v>
      </c>
      <c r="F35" s="37">
        <v>1178</v>
      </c>
      <c r="G35" s="51">
        <v>34.4</v>
      </c>
      <c r="H35" s="51">
        <v>54.6</v>
      </c>
    </row>
    <row r="36" spans="1:8" ht="10.5" customHeight="1" x14ac:dyDescent="0.25">
      <c r="A36" s="16" t="s">
        <v>11</v>
      </c>
      <c r="B36" s="37">
        <v>50977</v>
      </c>
      <c r="C36" s="51">
        <v>36.200000000000003</v>
      </c>
      <c r="D36" s="51">
        <v>9.1999999999999993</v>
      </c>
      <c r="E36" s="51">
        <v>54.5</v>
      </c>
      <c r="F36" s="37">
        <v>1228</v>
      </c>
      <c r="G36" s="51">
        <v>24.2</v>
      </c>
      <c r="H36" s="51">
        <v>63.4</v>
      </c>
    </row>
    <row r="37" spans="1:8" ht="10.5" customHeight="1" x14ac:dyDescent="0.25">
      <c r="A37" s="6" t="s">
        <v>10</v>
      </c>
      <c r="B37" s="34">
        <v>129700</v>
      </c>
      <c r="C37" s="50">
        <v>33.5</v>
      </c>
      <c r="D37" s="50">
        <v>8.1</v>
      </c>
      <c r="E37" s="50">
        <v>58.4</v>
      </c>
      <c r="F37" s="34">
        <v>3835</v>
      </c>
      <c r="G37" s="50">
        <v>28.9</v>
      </c>
      <c r="H37" s="50">
        <v>59.4</v>
      </c>
    </row>
    <row r="38" spans="1:8" ht="15" customHeight="1" x14ac:dyDescent="0.25">
      <c r="A38" s="14" t="s">
        <v>9</v>
      </c>
      <c r="B38" s="35"/>
      <c r="C38" s="52"/>
      <c r="D38" s="52"/>
      <c r="E38" s="52"/>
      <c r="F38" s="35"/>
      <c r="G38" s="52"/>
      <c r="H38" s="52"/>
    </row>
    <row r="39" spans="1:8" ht="10.5" customHeight="1" x14ac:dyDescent="0.25">
      <c r="A39" s="16" t="s">
        <v>8</v>
      </c>
      <c r="B39" s="37">
        <v>51418</v>
      </c>
      <c r="C39" s="51">
        <v>27.3</v>
      </c>
      <c r="D39" s="51">
        <v>6.6</v>
      </c>
      <c r="E39" s="51">
        <v>66.099999999999994</v>
      </c>
      <c r="F39" s="37">
        <v>1307</v>
      </c>
      <c r="G39" s="51">
        <v>36.9</v>
      </c>
      <c r="H39" s="51">
        <v>54.3</v>
      </c>
    </row>
    <row r="40" spans="1:8" ht="10.5" customHeight="1" x14ac:dyDescent="0.25">
      <c r="A40" s="16" t="s">
        <v>7</v>
      </c>
      <c r="B40" s="37">
        <v>31911</v>
      </c>
      <c r="C40" s="51">
        <v>25.7</v>
      </c>
      <c r="D40" s="51">
        <v>11.3</v>
      </c>
      <c r="E40" s="51">
        <v>63</v>
      </c>
      <c r="F40" s="37">
        <v>1104</v>
      </c>
      <c r="G40" s="51">
        <v>52.9</v>
      </c>
      <c r="H40" s="51">
        <v>41.6</v>
      </c>
    </row>
    <row r="41" spans="1:8" ht="10.5" customHeight="1" x14ac:dyDescent="0.25">
      <c r="A41" s="16" t="s">
        <v>6</v>
      </c>
      <c r="B41" s="37">
        <v>33717</v>
      </c>
      <c r="C41" s="51">
        <v>19.7</v>
      </c>
      <c r="D41" s="51">
        <v>20.2</v>
      </c>
      <c r="E41" s="51">
        <v>60.1</v>
      </c>
      <c r="F41" s="37">
        <v>1782</v>
      </c>
      <c r="G41" s="51">
        <v>38</v>
      </c>
      <c r="H41" s="51">
        <v>44</v>
      </c>
    </row>
    <row r="42" spans="1:8" ht="10.5" customHeight="1" x14ac:dyDescent="0.25">
      <c r="A42" s="6" t="s">
        <v>5</v>
      </c>
      <c r="B42" s="34">
        <v>117046</v>
      </c>
      <c r="C42" s="50">
        <v>24.7</v>
      </c>
      <c r="D42" s="50">
        <v>11.8</v>
      </c>
      <c r="E42" s="50">
        <v>63.6</v>
      </c>
      <c r="F42" s="34">
        <v>4193</v>
      </c>
      <c r="G42" s="50">
        <v>43</v>
      </c>
      <c r="H42" s="50">
        <v>46.6</v>
      </c>
    </row>
    <row r="43" spans="1:8" ht="15" customHeight="1" x14ac:dyDescent="0.25">
      <c r="A43" s="14" t="s">
        <v>4</v>
      </c>
      <c r="B43" s="37"/>
      <c r="C43" s="51"/>
      <c r="D43" s="51"/>
      <c r="E43" s="51"/>
      <c r="F43" s="37"/>
      <c r="G43" s="51"/>
      <c r="H43" s="51"/>
    </row>
    <row r="44" spans="1:8" ht="15" customHeight="1" x14ac:dyDescent="0.25">
      <c r="A44" s="11" t="s">
        <v>3</v>
      </c>
      <c r="B44" s="36">
        <f>B42+B37+B32</f>
        <v>408878</v>
      </c>
      <c r="C44" s="53">
        <f>((B32*0.469+B37*0.335+B42*0.247)/B44)*100</f>
        <v>36.294388546216716</v>
      </c>
      <c r="D44" s="53">
        <f>((B32*0.086+B37*0.081+B42*0.118)/B44)*100</f>
        <v>9.3574318011729645</v>
      </c>
      <c r="E44" s="53">
        <f>((B32*0.445+B37*0.584+B42*0.636)/B44)*100</f>
        <v>54.376805795371716</v>
      </c>
      <c r="F44" s="36">
        <f>F32+F37+F42</f>
        <v>12636</v>
      </c>
      <c r="G44" s="53">
        <f>((F32*0.244+F37*0.289+F42*0.43)/F44)*100</f>
        <v>31.937773029439693</v>
      </c>
      <c r="H44" s="53">
        <f>((F32*0.61+F37*0.594+F42*0.466)/F44)*100</f>
        <v>55.736055713833487</v>
      </c>
    </row>
    <row r="45" spans="1:8" ht="15" customHeight="1" x14ac:dyDescent="0.25">
      <c r="A45" s="8" t="s">
        <v>2</v>
      </c>
      <c r="B45" s="35"/>
      <c r="C45" s="52"/>
      <c r="D45" s="51"/>
      <c r="E45" s="52"/>
      <c r="F45" s="35"/>
      <c r="G45" s="52"/>
      <c r="H45" s="51"/>
    </row>
    <row r="46" spans="1:8" ht="15" customHeight="1" x14ac:dyDescent="0.25">
      <c r="A46" s="6" t="s">
        <v>107</v>
      </c>
      <c r="B46" s="34">
        <v>952653</v>
      </c>
      <c r="C46" s="50">
        <v>37.1</v>
      </c>
      <c r="D46" s="50">
        <v>8.4</v>
      </c>
      <c r="E46" s="50">
        <v>54.5</v>
      </c>
      <c r="F46" s="34">
        <v>40222</v>
      </c>
      <c r="G46" s="50">
        <v>27.5</v>
      </c>
      <c r="H46" s="50">
        <v>59.2</v>
      </c>
    </row>
    <row r="47" spans="1:8" ht="10.5" customHeight="1" x14ac:dyDescent="0.25">
      <c r="A47" s="3" t="s">
        <v>106</v>
      </c>
      <c r="B47" s="33"/>
      <c r="C47" s="49"/>
      <c r="D47" s="49"/>
      <c r="E47" s="49"/>
      <c r="F47" s="33"/>
      <c r="G47" s="49"/>
      <c r="H47" s="49"/>
    </row>
  </sheetData>
  <mergeCells count="12">
    <mergeCell ref="A6:A7"/>
    <mergeCell ref="G5:H5"/>
    <mergeCell ref="A3:A5"/>
    <mergeCell ref="B3:B5"/>
    <mergeCell ref="F3:F5"/>
    <mergeCell ref="C5:E5"/>
    <mergeCell ref="G3:H3"/>
    <mergeCell ref="B6:B7"/>
    <mergeCell ref="F6:F7"/>
    <mergeCell ref="C3:E3"/>
    <mergeCell ref="C6:E6"/>
    <mergeCell ref="G6:H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&amp;9 182 &amp;8| ÖNKORMÁNYZATI KÖLTSÉGVETÉS, INGATLANVAGYON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AFEBF-D4CF-45BA-AE2D-AA999F82D7AF}">
  <dimension ref="A1:I47"/>
  <sheetViews>
    <sheetView zoomScaleNormal="100" workbookViewId="0"/>
  </sheetViews>
  <sheetFormatPr defaultRowHeight="15" x14ac:dyDescent="0.25"/>
  <cols>
    <col min="1" max="1" width="22" style="32" customWidth="1"/>
    <col min="2" max="2" width="8" style="32" customWidth="1"/>
    <col min="3" max="3" width="8.42578125" style="32" customWidth="1"/>
    <col min="4" max="9" width="8.140625" style="32" customWidth="1"/>
    <col min="10" max="16384" width="9.140625" style="32"/>
  </cols>
  <sheetData>
    <row r="1" spans="1:9" ht="15" customHeight="1" x14ac:dyDescent="0.25">
      <c r="A1" s="47" t="s">
        <v>147</v>
      </c>
      <c r="B1" s="47"/>
      <c r="C1" s="47"/>
      <c r="D1" s="47"/>
      <c r="E1" s="47"/>
      <c r="F1" s="47"/>
      <c r="G1" s="47"/>
      <c r="H1" s="46"/>
      <c r="I1" s="58"/>
    </row>
    <row r="2" spans="1:9" ht="24.95" customHeight="1" thickBot="1" x14ac:dyDescent="0.3">
      <c r="A2" s="48" t="s">
        <v>146</v>
      </c>
      <c r="B2" s="47"/>
      <c r="C2" s="47"/>
      <c r="D2" s="47"/>
      <c r="E2" s="47"/>
      <c r="F2" s="47"/>
      <c r="G2" s="47"/>
      <c r="H2" s="46"/>
    </row>
    <row r="3" spans="1:9" ht="9.9499999999999993" customHeight="1" x14ac:dyDescent="0.25">
      <c r="A3" s="100" t="s">
        <v>71</v>
      </c>
      <c r="B3" s="102" t="s">
        <v>145</v>
      </c>
      <c r="C3" s="109" t="s">
        <v>123</v>
      </c>
      <c r="D3" s="109"/>
      <c r="E3" s="109"/>
      <c r="F3" s="109"/>
      <c r="G3" s="109"/>
      <c r="H3" s="109"/>
      <c r="I3" s="115"/>
    </row>
    <row r="4" spans="1:9" ht="30" customHeight="1" x14ac:dyDescent="0.25">
      <c r="A4" s="101"/>
      <c r="B4" s="103"/>
      <c r="C4" s="65" t="s">
        <v>144</v>
      </c>
      <c r="D4" s="65" t="s">
        <v>143</v>
      </c>
      <c r="E4" s="65" t="s">
        <v>142</v>
      </c>
      <c r="F4" s="65" t="s">
        <v>141</v>
      </c>
      <c r="G4" s="65" t="s">
        <v>140</v>
      </c>
      <c r="H4" s="65" t="s">
        <v>139</v>
      </c>
      <c r="I4" s="64" t="s">
        <v>138</v>
      </c>
    </row>
    <row r="5" spans="1:9" ht="9.9499999999999993" customHeight="1" x14ac:dyDescent="0.25">
      <c r="A5" s="101"/>
      <c r="B5" s="103"/>
      <c r="C5" s="113" t="s">
        <v>137</v>
      </c>
      <c r="D5" s="113"/>
      <c r="E5" s="113"/>
      <c r="F5" s="113"/>
      <c r="G5" s="113"/>
      <c r="H5" s="113"/>
      <c r="I5" s="114"/>
    </row>
    <row r="6" spans="1:9" ht="9.9499999999999993" customHeight="1" x14ac:dyDescent="0.25">
      <c r="A6" s="96" t="s">
        <v>55</v>
      </c>
      <c r="B6" s="107" t="s">
        <v>136</v>
      </c>
      <c r="C6" s="110" t="s">
        <v>135</v>
      </c>
      <c r="D6" s="111"/>
      <c r="E6" s="111"/>
      <c r="F6" s="111"/>
      <c r="G6" s="111"/>
      <c r="H6" s="111"/>
      <c r="I6" s="98"/>
    </row>
    <row r="7" spans="1:9" ht="39.950000000000003" customHeight="1" x14ac:dyDescent="0.25">
      <c r="A7" s="97"/>
      <c r="B7" s="108"/>
      <c r="C7" s="63" t="s">
        <v>134</v>
      </c>
      <c r="D7" s="63" t="s">
        <v>133</v>
      </c>
      <c r="E7" s="63" t="s">
        <v>132</v>
      </c>
      <c r="F7" s="63" t="s">
        <v>131</v>
      </c>
      <c r="G7" s="63" t="s">
        <v>130</v>
      </c>
      <c r="H7" s="63" t="s">
        <v>129</v>
      </c>
      <c r="I7" s="62" t="s">
        <v>128</v>
      </c>
    </row>
    <row r="8" spans="1:9" ht="15" customHeight="1" x14ac:dyDescent="0.25">
      <c r="A8" s="16" t="s">
        <v>39</v>
      </c>
      <c r="B8" s="37">
        <v>57587</v>
      </c>
      <c r="C8" s="61">
        <f>2.6+54.9</f>
        <v>57.5</v>
      </c>
      <c r="D8" s="51">
        <v>33.5</v>
      </c>
      <c r="E8" s="51">
        <f>7.5+1.4</f>
        <v>8.9</v>
      </c>
      <c r="F8" s="51">
        <v>25.8</v>
      </c>
      <c r="G8" s="51">
        <v>36.200000000000003</v>
      </c>
      <c r="H8" s="51">
        <v>9.3000000000000007</v>
      </c>
      <c r="I8" s="51">
        <v>24.6</v>
      </c>
    </row>
    <row r="9" spans="1:9" ht="10.5" customHeight="1" x14ac:dyDescent="0.25">
      <c r="A9" s="16" t="s">
        <v>38</v>
      </c>
      <c r="B9" s="37">
        <v>4740</v>
      </c>
      <c r="C9" s="51">
        <f>1.6+35.2</f>
        <v>36.800000000000004</v>
      </c>
      <c r="D9" s="51">
        <v>48.8</v>
      </c>
      <c r="E9" s="51">
        <f>12.4+2</f>
        <v>14.4</v>
      </c>
      <c r="F9" s="51">
        <v>32</v>
      </c>
      <c r="G9" s="51">
        <v>38</v>
      </c>
      <c r="H9" s="51">
        <v>8</v>
      </c>
      <c r="I9" s="51">
        <v>19.399999999999999</v>
      </c>
    </row>
    <row r="10" spans="1:9" ht="15" customHeight="1" x14ac:dyDescent="0.25">
      <c r="A10" s="11" t="s">
        <v>37</v>
      </c>
      <c r="B10" s="34">
        <v>62327</v>
      </c>
      <c r="C10" s="50">
        <v>56</v>
      </c>
      <c r="D10" s="50">
        <v>34.700000000000003</v>
      </c>
      <c r="E10" s="50">
        <v>9.4</v>
      </c>
      <c r="F10" s="50">
        <v>26.3</v>
      </c>
      <c r="G10" s="50">
        <v>36.299999999999997</v>
      </c>
      <c r="H10" s="50">
        <v>9.1999999999999993</v>
      </c>
      <c r="I10" s="50">
        <v>24.2</v>
      </c>
    </row>
    <row r="11" spans="1:9" ht="15" customHeight="1" x14ac:dyDescent="0.25">
      <c r="A11" s="8" t="s">
        <v>36</v>
      </c>
      <c r="B11" s="34"/>
      <c r="C11" s="50"/>
      <c r="D11" s="50"/>
      <c r="E11" s="50"/>
      <c r="F11" s="50"/>
      <c r="G11" s="50"/>
      <c r="H11" s="50"/>
      <c r="I11" s="50"/>
    </row>
    <row r="12" spans="1:9" ht="10.5" customHeight="1" x14ac:dyDescent="0.25">
      <c r="A12" s="16" t="s">
        <v>35</v>
      </c>
      <c r="B12" s="37">
        <v>2771</v>
      </c>
      <c r="C12" s="51">
        <f>0.8+36.8</f>
        <v>37.599999999999994</v>
      </c>
      <c r="D12" s="51">
        <v>48.1</v>
      </c>
      <c r="E12" s="51">
        <f>12.2+2.1</f>
        <v>14.299999999999999</v>
      </c>
      <c r="F12" s="51">
        <v>54.7</v>
      </c>
      <c r="G12" s="51">
        <v>31.1</v>
      </c>
      <c r="H12" s="51">
        <v>3.2</v>
      </c>
      <c r="I12" s="51">
        <v>8.4</v>
      </c>
    </row>
    <row r="13" spans="1:9" ht="10.5" customHeight="1" x14ac:dyDescent="0.25">
      <c r="A13" s="16" t="s">
        <v>34</v>
      </c>
      <c r="B13" s="37">
        <v>4523</v>
      </c>
      <c r="C13" s="51">
        <f>0.6+40.7</f>
        <v>41.300000000000004</v>
      </c>
      <c r="D13" s="51">
        <v>51.2</v>
      </c>
      <c r="E13" s="51">
        <f>6.7+0.9</f>
        <v>7.6000000000000005</v>
      </c>
      <c r="F13" s="51">
        <v>50</v>
      </c>
      <c r="G13" s="51">
        <v>26.8</v>
      </c>
      <c r="H13" s="51">
        <v>3.4</v>
      </c>
      <c r="I13" s="51">
        <v>12.5</v>
      </c>
    </row>
    <row r="14" spans="1:9" ht="10.5" customHeight="1" x14ac:dyDescent="0.25">
      <c r="A14" s="16" t="s">
        <v>33</v>
      </c>
      <c r="B14" s="37">
        <v>2693</v>
      </c>
      <c r="C14" s="51">
        <f>2.3+38.7</f>
        <v>41</v>
      </c>
      <c r="D14" s="51">
        <v>43.8</v>
      </c>
      <c r="E14" s="51">
        <f>11+4.2</f>
        <v>15.2</v>
      </c>
      <c r="F14" s="51">
        <v>38.4</v>
      </c>
      <c r="G14" s="51">
        <v>41.9</v>
      </c>
      <c r="H14" s="51">
        <v>4.5</v>
      </c>
      <c r="I14" s="51">
        <v>10.6</v>
      </c>
    </row>
    <row r="15" spans="1:9" ht="10.5" customHeight="1" x14ac:dyDescent="0.25">
      <c r="A15" s="6" t="s">
        <v>32</v>
      </c>
      <c r="B15" s="34">
        <v>9987</v>
      </c>
      <c r="C15" s="50">
        <v>40.200000000000003</v>
      </c>
      <c r="D15" s="50">
        <v>48.4</v>
      </c>
      <c r="E15" s="50">
        <v>11.4</v>
      </c>
      <c r="F15" s="50">
        <v>48.2</v>
      </c>
      <c r="G15" s="50">
        <v>32.1</v>
      </c>
      <c r="H15" s="50">
        <v>3.6</v>
      </c>
      <c r="I15" s="50">
        <v>10.9</v>
      </c>
    </row>
    <row r="16" spans="1:9" ht="15" customHeight="1" x14ac:dyDescent="0.25">
      <c r="A16" s="14" t="s">
        <v>31</v>
      </c>
      <c r="B16" s="37"/>
      <c r="C16" s="51"/>
      <c r="D16" s="51"/>
      <c r="E16" s="51"/>
      <c r="F16" s="51"/>
      <c r="G16" s="51"/>
      <c r="H16" s="51"/>
      <c r="I16" s="51"/>
    </row>
    <row r="17" spans="1:9" ht="10.5" customHeight="1" x14ac:dyDescent="0.25">
      <c r="A17" s="16" t="s">
        <v>30</v>
      </c>
      <c r="B17" s="37">
        <v>8226</v>
      </c>
      <c r="C17" s="51">
        <f>0.9+38</f>
        <v>38.9</v>
      </c>
      <c r="D17" s="51">
        <v>50.2</v>
      </c>
      <c r="E17" s="51">
        <f>9.3+1.6</f>
        <v>10.9</v>
      </c>
      <c r="F17" s="51">
        <v>44</v>
      </c>
      <c r="G17" s="51">
        <v>34.299999999999997</v>
      </c>
      <c r="H17" s="51">
        <v>6.9</v>
      </c>
      <c r="I17" s="51">
        <v>13.7</v>
      </c>
    </row>
    <row r="18" spans="1:9" ht="10.5" customHeight="1" x14ac:dyDescent="0.25">
      <c r="A18" s="16" t="s">
        <v>29</v>
      </c>
      <c r="B18" s="37">
        <v>5062</v>
      </c>
      <c r="C18" s="51">
        <f>1.5+41.5</f>
        <v>43</v>
      </c>
      <c r="D18" s="51">
        <v>45.7</v>
      </c>
      <c r="E18" s="51">
        <f>9.7+1.6</f>
        <v>11.299999999999999</v>
      </c>
      <c r="F18" s="51">
        <v>41.5</v>
      </c>
      <c r="G18" s="51">
        <v>39.4</v>
      </c>
      <c r="H18" s="51">
        <v>4.9000000000000004</v>
      </c>
      <c r="I18" s="51">
        <v>12.5</v>
      </c>
    </row>
    <row r="19" spans="1:9" ht="10.5" customHeight="1" x14ac:dyDescent="0.25">
      <c r="A19" s="16" t="s">
        <v>28</v>
      </c>
      <c r="B19" s="37">
        <v>4037</v>
      </c>
      <c r="C19" s="51">
        <f>2.6+31.3</f>
        <v>33.9</v>
      </c>
      <c r="D19" s="51">
        <v>53.5</v>
      </c>
      <c r="E19" s="51">
        <f>11+1.7</f>
        <v>12.7</v>
      </c>
      <c r="F19" s="51">
        <v>28.9</v>
      </c>
      <c r="G19" s="51">
        <v>44.6</v>
      </c>
      <c r="H19" s="51">
        <v>4</v>
      </c>
      <c r="I19" s="51">
        <v>18.899999999999999</v>
      </c>
    </row>
    <row r="20" spans="1:9" ht="10.5" customHeight="1" x14ac:dyDescent="0.25">
      <c r="A20" s="6" t="s">
        <v>27</v>
      </c>
      <c r="B20" s="34">
        <v>17325</v>
      </c>
      <c r="C20" s="50">
        <v>39</v>
      </c>
      <c r="D20" s="50">
        <v>49.6</v>
      </c>
      <c r="E20" s="50">
        <v>11.4</v>
      </c>
      <c r="F20" s="50">
        <v>39.700000000000003</v>
      </c>
      <c r="G20" s="50">
        <v>38.200000000000003</v>
      </c>
      <c r="H20" s="50">
        <v>5.6</v>
      </c>
      <c r="I20" s="50">
        <v>14.6</v>
      </c>
    </row>
    <row r="21" spans="1:9" ht="15" customHeight="1" x14ac:dyDescent="0.25">
      <c r="A21" s="14" t="s">
        <v>26</v>
      </c>
      <c r="B21" s="37"/>
      <c r="C21" s="51"/>
      <c r="D21" s="51"/>
      <c r="E21" s="51"/>
      <c r="F21" s="51"/>
      <c r="G21" s="51"/>
      <c r="H21" s="51"/>
      <c r="I21" s="51"/>
    </row>
    <row r="22" spans="1:9" ht="10.5" customHeight="1" x14ac:dyDescent="0.25">
      <c r="A22" s="16" t="s">
        <v>25</v>
      </c>
      <c r="B22" s="37">
        <v>6608</v>
      </c>
      <c r="C22" s="51">
        <f>1.8+39.6</f>
        <v>41.4</v>
      </c>
      <c r="D22" s="51">
        <v>45.3</v>
      </c>
      <c r="E22" s="51">
        <f>11.4+1.9</f>
        <v>13.3</v>
      </c>
      <c r="F22" s="51">
        <v>41.8</v>
      </c>
      <c r="G22" s="51">
        <v>28.2</v>
      </c>
      <c r="H22" s="51">
        <v>7.2</v>
      </c>
      <c r="I22" s="51">
        <v>20.2</v>
      </c>
    </row>
    <row r="23" spans="1:9" ht="10.5" customHeight="1" x14ac:dyDescent="0.25">
      <c r="A23" s="16" t="s">
        <v>24</v>
      </c>
      <c r="B23" s="37">
        <v>3696</v>
      </c>
      <c r="C23" s="51">
        <f>0.5+26.6</f>
        <v>27.1</v>
      </c>
      <c r="D23" s="51">
        <v>54.9</v>
      </c>
      <c r="E23" s="51">
        <f>15.3+2.7</f>
        <v>18</v>
      </c>
      <c r="F23" s="51">
        <v>46.6</v>
      </c>
      <c r="G23" s="51">
        <v>39.299999999999997</v>
      </c>
      <c r="H23" s="51">
        <v>3.6</v>
      </c>
      <c r="I23" s="51">
        <v>8.4</v>
      </c>
    </row>
    <row r="24" spans="1:9" ht="10.5" customHeight="1" x14ac:dyDescent="0.25">
      <c r="A24" s="16" t="s">
        <v>23</v>
      </c>
      <c r="B24" s="37">
        <v>1844</v>
      </c>
      <c r="C24" s="51">
        <f>1.5+43.1</f>
        <v>44.6</v>
      </c>
      <c r="D24" s="51">
        <v>36.1</v>
      </c>
      <c r="E24" s="51">
        <f>17.1+2.2</f>
        <v>19.3</v>
      </c>
      <c r="F24" s="51">
        <v>47.3</v>
      </c>
      <c r="G24" s="51">
        <v>34.799999999999997</v>
      </c>
      <c r="H24" s="51">
        <v>2.8</v>
      </c>
      <c r="I24" s="51">
        <v>13.4</v>
      </c>
    </row>
    <row r="25" spans="1:9" ht="10.5" customHeight="1" x14ac:dyDescent="0.25">
      <c r="A25" s="6" t="s">
        <v>22</v>
      </c>
      <c r="B25" s="34">
        <v>12148</v>
      </c>
      <c r="C25" s="50">
        <v>37.6</v>
      </c>
      <c r="D25" s="50">
        <v>46.8</v>
      </c>
      <c r="E25" s="50">
        <v>15.7</v>
      </c>
      <c r="F25" s="50">
        <v>44.1</v>
      </c>
      <c r="G25" s="50">
        <v>32.6</v>
      </c>
      <c r="H25" s="50">
        <v>5.4</v>
      </c>
      <c r="I25" s="50">
        <v>15.6</v>
      </c>
    </row>
    <row r="26" spans="1:9" ht="15" customHeight="1" x14ac:dyDescent="0.25">
      <c r="A26" s="14" t="s">
        <v>21</v>
      </c>
      <c r="B26" s="38"/>
      <c r="C26" s="54"/>
      <c r="D26" s="54"/>
      <c r="E26" s="54"/>
      <c r="F26" s="54"/>
      <c r="G26" s="54"/>
      <c r="H26" s="54"/>
      <c r="I26" s="54"/>
    </row>
    <row r="27" spans="1:9" ht="15" customHeight="1" x14ac:dyDescent="0.25">
      <c r="A27" s="11" t="s">
        <v>20</v>
      </c>
      <c r="B27" s="39">
        <f>B15+B20+B25</f>
        <v>39460</v>
      </c>
      <c r="C27" s="55">
        <f>((B15*0.402+B20*0.39+B25*0.376)/B27)*100</f>
        <v>38.872711606690324</v>
      </c>
      <c r="D27" s="55">
        <f>((B15*0.484+B20*0.496+B25*0.468)/B27)*100</f>
        <v>48.434292954891021</v>
      </c>
      <c r="E27" s="55">
        <f>((B15*0.114+B20*0.114+B25*0.157)/B27)*100</f>
        <v>12.723781044095286</v>
      </c>
      <c r="F27" s="55">
        <f>((B15*0.482+B20*0.397+B25*0.441)/B27)*100</f>
        <v>43.205846426761276</v>
      </c>
      <c r="G27" s="55">
        <f>((B15*0.321+B20*0.382+B25*0.326)/B27)*100</f>
        <v>34.932146477445514</v>
      </c>
      <c r="H27" s="55">
        <f>((B15*0.036+B20*0.056+B25*0.054)/B27)*100</f>
        <v>5.0322453117080581</v>
      </c>
      <c r="I27" s="55">
        <f>((B15*0.109+B20*0.146+B25*0.156)/B27)*100</f>
        <v>13.971416624429803</v>
      </c>
    </row>
    <row r="28" spans="1:9" ht="15" customHeight="1" x14ac:dyDescent="0.25">
      <c r="A28" s="8" t="s">
        <v>19</v>
      </c>
      <c r="B28" s="37"/>
      <c r="C28" s="51"/>
      <c r="D28" s="51"/>
      <c r="E28" s="51"/>
      <c r="F28" s="51"/>
      <c r="G28" s="51"/>
      <c r="H28" s="51"/>
      <c r="I28" s="51"/>
    </row>
    <row r="29" spans="1:9" ht="10.5" customHeight="1" x14ac:dyDescent="0.25">
      <c r="A29" s="16" t="s">
        <v>18</v>
      </c>
      <c r="B29" s="37">
        <v>10983</v>
      </c>
      <c r="C29" s="51">
        <f>0.5+33.9</f>
        <v>34.4</v>
      </c>
      <c r="D29" s="51">
        <v>53</v>
      </c>
      <c r="E29" s="51">
        <f>11+1.5</f>
        <v>12.5</v>
      </c>
      <c r="F29" s="51">
        <v>46.7</v>
      </c>
      <c r="G29" s="51">
        <v>27</v>
      </c>
      <c r="H29" s="51">
        <v>6.6</v>
      </c>
      <c r="I29" s="51">
        <v>17.399999999999999</v>
      </c>
    </row>
    <row r="30" spans="1:9" ht="10.5" customHeight="1" x14ac:dyDescent="0.25">
      <c r="A30" s="16" t="s">
        <v>17</v>
      </c>
      <c r="B30" s="37">
        <v>2459</v>
      </c>
      <c r="C30" s="51">
        <f>0.9+38.6</f>
        <v>39.5</v>
      </c>
      <c r="D30" s="51">
        <v>46</v>
      </c>
      <c r="E30" s="51">
        <f>12.7+1.8</f>
        <v>14.5</v>
      </c>
      <c r="F30" s="51">
        <v>44.2</v>
      </c>
      <c r="G30" s="51">
        <v>38.799999999999997</v>
      </c>
      <c r="H30" s="51">
        <v>4.4000000000000004</v>
      </c>
      <c r="I30" s="51">
        <v>11</v>
      </c>
    </row>
    <row r="31" spans="1:9" ht="10.5" customHeight="1" x14ac:dyDescent="0.25">
      <c r="A31" s="16" t="s">
        <v>16</v>
      </c>
      <c r="B31" s="37">
        <v>2695</v>
      </c>
      <c r="C31" s="51">
        <f>0.6+55.8</f>
        <v>56.4</v>
      </c>
      <c r="D31" s="51">
        <v>36.299999999999997</v>
      </c>
      <c r="E31" s="51">
        <f>5.6+1.6</f>
        <v>7.1999999999999993</v>
      </c>
      <c r="F31" s="51">
        <v>22.9</v>
      </c>
      <c r="G31" s="51">
        <v>38.6</v>
      </c>
      <c r="H31" s="51">
        <v>3.8</v>
      </c>
      <c r="I31" s="51">
        <v>34.1</v>
      </c>
    </row>
    <row r="32" spans="1:9" ht="10.5" customHeight="1" x14ac:dyDescent="0.25">
      <c r="A32" s="6" t="s">
        <v>15</v>
      </c>
      <c r="B32" s="34">
        <v>16137</v>
      </c>
      <c r="C32" s="50">
        <v>38.9</v>
      </c>
      <c r="D32" s="50">
        <v>49.2</v>
      </c>
      <c r="E32" s="50">
        <v>11.9</v>
      </c>
      <c r="F32" s="50">
        <v>42.4</v>
      </c>
      <c r="G32" s="50">
        <v>30.7</v>
      </c>
      <c r="H32" s="50">
        <v>5.8</v>
      </c>
      <c r="I32" s="50">
        <v>15.6</v>
      </c>
    </row>
    <row r="33" spans="1:9" ht="15" customHeight="1" x14ac:dyDescent="0.25">
      <c r="A33" s="14" t="s">
        <v>14</v>
      </c>
      <c r="B33" s="38"/>
      <c r="C33" s="54"/>
      <c r="D33" s="54"/>
      <c r="E33" s="54"/>
      <c r="F33" s="54"/>
      <c r="G33" s="54"/>
      <c r="H33" s="54"/>
      <c r="I33" s="54"/>
    </row>
    <row r="34" spans="1:9" ht="10.5" customHeight="1" x14ac:dyDescent="0.25">
      <c r="A34" s="16" t="s">
        <v>13</v>
      </c>
      <c r="B34" s="37">
        <v>6495</v>
      </c>
      <c r="C34" s="51">
        <f>0.8+34.1</f>
        <v>34.9</v>
      </c>
      <c r="D34" s="51">
        <v>53</v>
      </c>
      <c r="E34" s="51">
        <f>10.8+1.2</f>
        <v>12</v>
      </c>
      <c r="F34" s="51">
        <v>54.6</v>
      </c>
      <c r="G34" s="51">
        <v>30.5</v>
      </c>
      <c r="H34" s="51">
        <v>3.2</v>
      </c>
      <c r="I34" s="51">
        <v>10.199999999999999</v>
      </c>
    </row>
    <row r="35" spans="1:9" ht="10.5" customHeight="1" x14ac:dyDescent="0.25">
      <c r="A35" s="16" t="s">
        <v>12</v>
      </c>
      <c r="B35" s="37">
        <v>3696</v>
      </c>
      <c r="C35" s="51">
        <f>0.7+35.2</f>
        <v>35.900000000000006</v>
      </c>
      <c r="D35" s="51">
        <v>50.6</v>
      </c>
      <c r="E35" s="51">
        <f>11.2+2.3</f>
        <v>13.5</v>
      </c>
      <c r="F35" s="51">
        <v>34.5</v>
      </c>
      <c r="G35" s="51">
        <v>44.4</v>
      </c>
      <c r="H35" s="51">
        <v>4.7</v>
      </c>
      <c r="I35" s="51">
        <v>15.2</v>
      </c>
    </row>
    <row r="36" spans="1:9" ht="10.5" customHeight="1" x14ac:dyDescent="0.25">
      <c r="A36" s="16" t="s">
        <v>11</v>
      </c>
      <c r="B36" s="37">
        <v>4551</v>
      </c>
      <c r="C36" s="51">
        <f>1.8+36.6</f>
        <v>38.4</v>
      </c>
      <c r="D36" s="51">
        <v>44.3</v>
      </c>
      <c r="E36" s="51">
        <f>14.9+2.3</f>
        <v>17.2</v>
      </c>
      <c r="F36" s="51">
        <v>51.3</v>
      </c>
      <c r="G36" s="51">
        <v>26</v>
      </c>
      <c r="H36" s="51">
        <v>6.8</v>
      </c>
      <c r="I36" s="51">
        <v>13.2</v>
      </c>
    </row>
    <row r="37" spans="1:9" ht="10.5" customHeight="1" x14ac:dyDescent="0.25">
      <c r="A37" s="6" t="s">
        <v>10</v>
      </c>
      <c r="B37" s="34">
        <v>14742</v>
      </c>
      <c r="C37" s="50">
        <v>36.299999999999997</v>
      </c>
      <c r="D37" s="50">
        <v>49.7</v>
      </c>
      <c r="E37" s="50">
        <v>14</v>
      </c>
      <c r="F37" s="50">
        <v>48.5</v>
      </c>
      <c r="G37" s="50">
        <v>32.6</v>
      </c>
      <c r="H37" s="50">
        <v>4.7</v>
      </c>
      <c r="I37" s="50">
        <v>12.4</v>
      </c>
    </row>
    <row r="38" spans="1:9" ht="15" customHeight="1" x14ac:dyDescent="0.25">
      <c r="A38" s="14" t="s">
        <v>9</v>
      </c>
      <c r="B38" s="35"/>
      <c r="C38" s="52"/>
      <c r="D38" s="52"/>
      <c r="E38" s="52"/>
      <c r="F38" s="52"/>
      <c r="G38" s="52"/>
      <c r="H38" s="52"/>
      <c r="I38" s="52"/>
    </row>
    <row r="39" spans="1:9" ht="10.5" customHeight="1" x14ac:dyDescent="0.25">
      <c r="A39" s="16" t="s">
        <v>8</v>
      </c>
      <c r="B39" s="37">
        <v>4651</v>
      </c>
      <c r="C39" s="51">
        <f>0.9+38</f>
        <v>38.9</v>
      </c>
      <c r="D39" s="51">
        <v>47.3</v>
      </c>
      <c r="E39" s="51">
        <f>11.7+2.2</f>
        <v>13.899999999999999</v>
      </c>
      <c r="F39" s="51">
        <v>39.700000000000003</v>
      </c>
      <c r="G39" s="51">
        <v>43</v>
      </c>
      <c r="H39" s="51">
        <v>4.5999999999999996</v>
      </c>
      <c r="I39" s="51">
        <v>10.9</v>
      </c>
    </row>
    <row r="40" spans="1:9" ht="10.5" customHeight="1" x14ac:dyDescent="0.25">
      <c r="A40" s="16" t="s">
        <v>7</v>
      </c>
      <c r="B40" s="37">
        <v>3338</v>
      </c>
      <c r="C40" s="51">
        <f>2.5+34.1</f>
        <v>36.6</v>
      </c>
      <c r="D40" s="51">
        <v>50.2</v>
      </c>
      <c r="E40" s="51">
        <f>11.1+2.1</f>
        <v>13.2</v>
      </c>
      <c r="F40" s="51">
        <v>42.2</v>
      </c>
      <c r="G40" s="51">
        <v>43</v>
      </c>
      <c r="H40" s="51">
        <v>5.0999999999999996</v>
      </c>
      <c r="I40" s="51">
        <v>7.2</v>
      </c>
    </row>
    <row r="41" spans="1:9" ht="10.5" customHeight="1" x14ac:dyDescent="0.25">
      <c r="A41" s="16" t="s">
        <v>6</v>
      </c>
      <c r="B41" s="37">
        <v>7651</v>
      </c>
      <c r="C41" s="51">
        <f>0.7+35.7</f>
        <v>36.400000000000006</v>
      </c>
      <c r="D41" s="51">
        <v>48</v>
      </c>
      <c r="E41" s="51">
        <f>12.9+2.6</f>
        <v>15.5</v>
      </c>
      <c r="F41" s="51">
        <v>47.1</v>
      </c>
      <c r="G41" s="51">
        <v>34.1</v>
      </c>
      <c r="H41" s="51">
        <v>4.2</v>
      </c>
      <c r="I41" s="51">
        <v>13.7</v>
      </c>
    </row>
    <row r="42" spans="1:9" ht="10.5" customHeight="1" x14ac:dyDescent="0.25">
      <c r="A42" s="6" t="s">
        <v>5</v>
      </c>
      <c r="B42" s="34">
        <v>15640</v>
      </c>
      <c r="C42" s="50">
        <v>37.1</v>
      </c>
      <c r="D42" s="50">
        <v>48.3</v>
      </c>
      <c r="E42" s="50">
        <v>14.6</v>
      </c>
      <c r="F42" s="50">
        <v>43.8</v>
      </c>
      <c r="G42" s="50">
        <v>38.6</v>
      </c>
      <c r="H42" s="50">
        <v>4.5</v>
      </c>
      <c r="I42" s="50">
        <v>11.5</v>
      </c>
    </row>
    <row r="43" spans="1:9" ht="15" customHeight="1" x14ac:dyDescent="0.25">
      <c r="A43" s="14" t="s">
        <v>4</v>
      </c>
      <c r="B43" s="37"/>
      <c r="C43" s="51"/>
      <c r="D43" s="51"/>
      <c r="E43" s="51"/>
      <c r="F43" s="51"/>
      <c r="G43" s="51"/>
      <c r="H43" s="51"/>
      <c r="I43" s="51"/>
    </row>
    <row r="44" spans="1:9" ht="15" customHeight="1" x14ac:dyDescent="0.25">
      <c r="A44" s="11" t="s">
        <v>3</v>
      </c>
      <c r="B44" s="36">
        <f>B32+B37+B42</f>
        <v>46519</v>
      </c>
      <c r="C44" s="53">
        <f>((B32*0.389+B37*0.363+B42*0.371)/B44)*100</f>
        <v>37.470880715406601</v>
      </c>
      <c r="D44" s="53">
        <f>((B32*0.492+B37*0.497+B42*0.483)/B44)*100</f>
        <v>49.05586534534276</v>
      </c>
      <c r="E44" s="53">
        <f>((B32*0.119+B37*0.14+B42*0.146)/B44)*100</f>
        <v>13.473253939250629</v>
      </c>
      <c r="F44" s="53">
        <f>((B32*0.424+B37*0.485+B42*0.438)/B44)*100</f>
        <v>44.80379629828672</v>
      </c>
      <c r="G44" s="53">
        <f>((B32*0.307+B37*0.326+B42*0.386)/B44)*100</f>
        <v>33.958148283497067</v>
      </c>
      <c r="H44" s="53">
        <f>((B32*0.058+B37*0.047+B42*0.045)/B44)*100</f>
        <v>5.014338227390958</v>
      </c>
      <c r="I44" s="53">
        <f>((B32*0.156+B37*0.124+B42*0.115)/B44)*100</f>
        <v>13.207463617016705</v>
      </c>
    </row>
    <row r="45" spans="1:9" ht="15" customHeight="1" x14ac:dyDescent="0.25">
      <c r="A45" s="8" t="s">
        <v>2</v>
      </c>
      <c r="B45" s="35"/>
      <c r="C45" s="52"/>
      <c r="D45" s="52"/>
      <c r="E45" s="52"/>
      <c r="F45" s="52"/>
      <c r="G45" s="52"/>
      <c r="H45" s="52"/>
      <c r="I45" s="52"/>
    </row>
    <row r="46" spans="1:9" ht="15" customHeight="1" x14ac:dyDescent="0.25">
      <c r="A46" s="60" t="s">
        <v>107</v>
      </c>
      <c r="B46" s="34">
        <v>148306</v>
      </c>
      <c r="C46" s="50">
        <v>45.6</v>
      </c>
      <c r="D46" s="50">
        <v>42.8</v>
      </c>
      <c r="E46" s="50">
        <v>11.5</v>
      </c>
      <c r="F46" s="50">
        <v>36.6</v>
      </c>
      <c r="G46" s="50">
        <v>35.200000000000003</v>
      </c>
      <c r="H46" s="50">
        <v>6.8</v>
      </c>
      <c r="I46" s="50">
        <v>18.399999999999999</v>
      </c>
    </row>
    <row r="47" spans="1:9" x14ac:dyDescent="0.25">
      <c r="A47" s="59" t="s">
        <v>0</v>
      </c>
    </row>
  </sheetData>
  <mergeCells count="7">
    <mergeCell ref="C5:I5"/>
    <mergeCell ref="A6:A7"/>
    <mergeCell ref="B6:B7"/>
    <mergeCell ref="C3:I3"/>
    <mergeCell ref="C6:I6"/>
    <mergeCell ref="A3:A5"/>
    <mergeCell ref="B3:B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 &amp;"Arial CE,Félkövér"&amp;8ÖNKORMÁNYZATI KÖLTSÉGVETÉS, INGATLANVAGYON | &amp;9 183&amp;8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8D18C-9DEF-40F9-A0FD-3E5396B534A8}">
  <dimension ref="A1:G47"/>
  <sheetViews>
    <sheetView zoomScaleNormal="100" workbookViewId="0"/>
  </sheetViews>
  <sheetFormatPr defaultRowHeight="15" x14ac:dyDescent="0.25"/>
  <cols>
    <col min="1" max="1" width="22.140625" style="32" customWidth="1"/>
    <col min="2" max="3" width="11" style="32" customWidth="1"/>
    <col min="4" max="4" width="10.28515625" style="32" customWidth="1"/>
    <col min="5" max="5" width="10.85546875" style="32" customWidth="1"/>
    <col min="6" max="6" width="11" style="32" customWidth="1"/>
    <col min="7" max="7" width="11.5703125" style="32" customWidth="1"/>
    <col min="8" max="16384" width="9.140625" style="32"/>
  </cols>
  <sheetData>
    <row r="1" spans="1:7" ht="15" customHeight="1" x14ac:dyDescent="0.25">
      <c r="A1" s="47" t="s">
        <v>164</v>
      </c>
      <c r="B1" s="47"/>
      <c r="C1" s="47"/>
      <c r="D1" s="47"/>
      <c r="E1" s="47"/>
      <c r="F1" s="47"/>
      <c r="G1" s="58"/>
    </row>
    <row r="2" spans="1:7" ht="15" customHeight="1" x14ac:dyDescent="0.25">
      <c r="A2" s="48" t="s">
        <v>163</v>
      </c>
      <c r="B2" s="75"/>
      <c r="C2" s="75"/>
      <c r="D2" s="75"/>
      <c r="E2" s="75"/>
      <c r="F2" s="75"/>
      <c r="G2" s="74"/>
    </row>
    <row r="3" spans="1:7" ht="9.9499999999999993" customHeight="1" thickBot="1" x14ac:dyDescent="0.3">
      <c r="B3" s="73"/>
      <c r="C3" s="73"/>
      <c r="D3" s="73"/>
      <c r="E3" s="73"/>
      <c r="F3" s="72"/>
      <c r="G3" s="71" t="s">
        <v>162</v>
      </c>
    </row>
    <row r="4" spans="1:7" s="70" customFormat="1" ht="30" customHeight="1" x14ac:dyDescent="0.25">
      <c r="A4" s="100" t="s">
        <v>71</v>
      </c>
      <c r="B4" s="102" t="s">
        <v>161</v>
      </c>
      <c r="C4" s="65" t="s">
        <v>160</v>
      </c>
      <c r="D4" s="65" t="s">
        <v>159</v>
      </c>
      <c r="E4" s="65" t="s">
        <v>158</v>
      </c>
      <c r="F4" s="65" t="s">
        <v>157</v>
      </c>
      <c r="G4" s="64" t="s">
        <v>156</v>
      </c>
    </row>
    <row r="5" spans="1:7" s="70" customFormat="1" ht="9.9499999999999993" customHeight="1" x14ac:dyDescent="0.25">
      <c r="A5" s="101"/>
      <c r="B5" s="103"/>
      <c r="C5" s="116" t="s">
        <v>155</v>
      </c>
      <c r="D5" s="117"/>
      <c r="E5" s="117"/>
      <c r="F5" s="117"/>
      <c r="G5" s="118"/>
    </row>
    <row r="6" spans="1:7" s="70" customFormat="1" ht="9.9499999999999993" customHeight="1" x14ac:dyDescent="0.25">
      <c r="A6" s="96" t="s">
        <v>55</v>
      </c>
      <c r="B6" s="119" t="s">
        <v>154</v>
      </c>
      <c r="C6" s="112" t="s">
        <v>153</v>
      </c>
      <c r="D6" s="120"/>
      <c r="E6" s="120"/>
      <c r="F6" s="120"/>
      <c r="G6" s="120"/>
    </row>
    <row r="7" spans="1:7" s="70" customFormat="1" ht="30" customHeight="1" x14ac:dyDescent="0.25">
      <c r="A7" s="97"/>
      <c r="B7" s="110"/>
      <c r="C7" s="63" t="s">
        <v>152</v>
      </c>
      <c r="D7" s="63" t="s">
        <v>151</v>
      </c>
      <c r="E7" s="63" t="s">
        <v>150</v>
      </c>
      <c r="F7" s="63" t="s">
        <v>149</v>
      </c>
      <c r="G7" s="62" t="s">
        <v>148</v>
      </c>
    </row>
    <row r="8" spans="1:7" ht="15" customHeight="1" x14ac:dyDescent="0.25">
      <c r="A8" s="16" t="s">
        <v>39</v>
      </c>
      <c r="B8" s="69">
        <v>64.900000000000006</v>
      </c>
      <c r="C8" s="69">
        <v>18.2</v>
      </c>
      <c r="D8" s="69">
        <v>1.9</v>
      </c>
      <c r="E8" s="69">
        <v>2.4</v>
      </c>
      <c r="F8" s="69">
        <v>1.2</v>
      </c>
      <c r="G8" s="69">
        <v>11.4</v>
      </c>
    </row>
    <row r="9" spans="1:7" ht="10.5" customHeight="1" x14ac:dyDescent="0.25">
      <c r="A9" s="16" t="s">
        <v>38</v>
      </c>
      <c r="B9" s="69">
        <v>40.799999999999997</v>
      </c>
      <c r="C9" s="69">
        <v>18</v>
      </c>
      <c r="D9" s="69">
        <v>11.9</v>
      </c>
      <c r="E9" s="69">
        <v>14.3</v>
      </c>
      <c r="F9" s="69">
        <v>12.8</v>
      </c>
      <c r="G9" s="69">
        <v>2.1</v>
      </c>
    </row>
    <row r="10" spans="1:7" ht="15" customHeight="1" x14ac:dyDescent="0.25">
      <c r="A10" s="11" t="s">
        <v>37</v>
      </c>
      <c r="B10" s="67">
        <v>63.1</v>
      </c>
      <c r="C10" s="67">
        <v>18.100000000000001</v>
      </c>
      <c r="D10" s="67">
        <v>2.7</v>
      </c>
      <c r="E10" s="67">
        <v>3.3</v>
      </c>
      <c r="F10" s="67">
        <v>2.1</v>
      </c>
      <c r="G10" s="67">
        <v>10.7</v>
      </c>
    </row>
    <row r="11" spans="1:7" ht="15" customHeight="1" x14ac:dyDescent="0.25">
      <c r="A11" s="8" t="s">
        <v>36</v>
      </c>
      <c r="B11" s="67"/>
      <c r="C11" s="67"/>
      <c r="D11" s="67"/>
      <c r="E11" s="67"/>
      <c r="F11" s="67"/>
      <c r="G11" s="67"/>
    </row>
    <row r="12" spans="1:7" ht="10.5" customHeight="1" x14ac:dyDescent="0.25">
      <c r="A12" s="16" t="s">
        <v>35</v>
      </c>
      <c r="B12" s="69">
        <v>62.5</v>
      </c>
      <c r="C12" s="69">
        <v>11.9</v>
      </c>
      <c r="D12" s="69">
        <v>10</v>
      </c>
      <c r="E12" s="69">
        <v>9.3000000000000007</v>
      </c>
      <c r="F12" s="69">
        <v>4.7</v>
      </c>
      <c r="G12" s="69">
        <v>1.5</v>
      </c>
    </row>
    <row r="13" spans="1:7" ht="10.5" customHeight="1" x14ac:dyDescent="0.25">
      <c r="A13" s="16" t="s">
        <v>34</v>
      </c>
      <c r="B13" s="69">
        <v>8.6</v>
      </c>
      <c r="C13" s="69">
        <v>66.2</v>
      </c>
      <c r="D13" s="69">
        <v>1.1000000000000001</v>
      </c>
      <c r="E13" s="69">
        <v>19.399999999999999</v>
      </c>
      <c r="F13" s="69">
        <v>4.5</v>
      </c>
      <c r="G13" s="69">
        <v>0.2</v>
      </c>
    </row>
    <row r="14" spans="1:7" ht="10.5" customHeight="1" x14ac:dyDescent="0.25">
      <c r="A14" s="16" t="s">
        <v>33</v>
      </c>
      <c r="B14" s="69">
        <v>28.9</v>
      </c>
      <c r="C14" s="69">
        <v>43</v>
      </c>
      <c r="D14" s="69">
        <v>5.6</v>
      </c>
      <c r="E14" s="69">
        <v>12</v>
      </c>
      <c r="F14" s="69">
        <v>9</v>
      </c>
      <c r="G14" s="69">
        <v>1.4</v>
      </c>
    </row>
    <row r="15" spans="1:7" ht="10.5" customHeight="1" x14ac:dyDescent="0.25">
      <c r="A15" s="6" t="s">
        <v>32</v>
      </c>
      <c r="B15" s="67">
        <v>29</v>
      </c>
      <c r="C15" s="67">
        <v>44.9</v>
      </c>
      <c r="D15" s="67">
        <v>4.8</v>
      </c>
      <c r="E15" s="67">
        <v>14.6</v>
      </c>
      <c r="F15" s="67">
        <v>5.8</v>
      </c>
      <c r="G15" s="67">
        <v>0.9</v>
      </c>
    </row>
    <row r="16" spans="1:7" ht="15" customHeight="1" x14ac:dyDescent="0.25">
      <c r="A16" s="14" t="s">
        <v>31</v>
      </c>
      <c r="B16" s="69"/>
      <c r="C16" s="69"/>
      <c r="D16" s="69"/>
      <c r="E16" s="69"/>
      <c r="F16" s="69"/>
      <c r="G16" s="69"/>
    </row>
    <row r="17" spans="1:7" ht="10.5" customHeight="1" x14ac:dyDescent="0.25">
      <c r="A17" s="16" t="s">
        <v>30</v>
      </c>
      <c r="B17" s="69">
        <v>71.900000000000006</v>
      </c>
      <c r="C17" s="69">
        <v>19.3</v>
      </c>
      <c r="D17" s="69">
        <v>1.7</v>
      </c>
      <c r="E17" s="69">
        <v>3.7</v>
      </c>
      <c r="F17" s="69">
        <v>3.1</v>
      </c>
      <c r="G17" s="69">
        <v>0.2</v>
      </c>
    </row>
    <row r="18" spans="1:7" ht="10.5" customHeight="1" x14ac:dyDescent="0.25">
      <c r="A18" s="16" t="s">
        <v>29</v>
      </c>
      <c r="B18" s="69">
        <v>49.2</v>
      </c>
      <c r="C18" s="69">
        <v>34.200000000000003</v>
      </c>
      <c r="D18" s="69">
        <v>2.9</v>
      </c>
      <c r="E18" s="69">
        <v>8.3000000000000007</v>
      </c>
      <c r="F18" s="69">
        <v>4.9000000000000004</v>
      </c>
      <c r="G18" s="69">
        <v>0.5</v>
      </c>
    </row>
    <row r="19" spans="1:7" ht="10.5" customHeight="1" x14ac:dyDescent="0.25">
      <c r="A19" s="16" t="s">
        <v>28</v>
      </c>
      <c r="B19" s="69">
        <v>67.8</v>
      </c>
      <c r="C19" s="69">
        <v>9.4</v>
      </c>
      <c r="D19" s="69">
        <v>3.8</v>
      </c>
      <c r="E19" s="69">
        <v>4.5999999999999996</v>
      </c>
      <c r="F19" s="69">
        <v>11.8</v>
      </c>
      <c r="G19" s="69">
        <v>2.6</v>
      </c>
    </row>
    <row r="20" spans="1:7" ht="10.5" customHeight="1" x14ac:dyDescent="0.25">
      <c r="A20" s="6" t="s">
        <v>27</v>
      </c>
      <c r="B20" s="67">
        <v>64.3</v>
      </c>
      <c r="C20" s="67">
        <v>21.3</v>
      </c>
      <c r="D20" s="67">
        <v>2.5</v>
      </c>
      <c r="E20" s="67">
        <v>5.3</v>
      </c>
      <c r="F20" s="67">
        <v>5.7</v>
      </c>
      <c r="G20" s="67">
        <v>0.9</v>
      </c>
    </row>
    <row r="21" spans="1:7" ht="15" customHeight="1" x14ac:dyDescent="0.25">
      <c r="A21" s="14" t="s">
        <v>26</v>
      </c>
      <c r="B21" s="69"/>
      <c r="C21" s="69"/>
      <c r="D21" s="69"/>
      <c r="E21" s="69"/>
      <c r="F21" s="69"/>
      <c r="G21" s="69"/>
    </row>
    <row r="22" spans="1:7" ht="10.5" customHeight="1" x14ac:dyDescent="0.25">
      <c r="A22" s="16" t="s">
        <v>25</v>
      </c>
      <c r="B22" s="69">
        <v>35.4</v>
      </c>
      <c r="C22" s="69">
        <v>38.6</v>
      </c>
      <c r="D22" s="69">
        <v>2.4</v>
      </c>
      <c r="E22" s="69">
        <v>16</v>
      </c>
      <c r="F22" s="69">
        <v>7.2</v>
      </c>
      <c r="G22" s="69">
        <v>0.3</v>
      </c>
    </row>
    <row r="23" spans="1:7" ht="10.5" customHeight="1" x14ac:dyDescent="0.25">
      <c r="A23" s="16" t="s">
        <v>24</v>
      </c>
      <c r="B23" s="69">
        <v>60.2</v>
      </c>
      <c r="C23" s="69">
        <v>12.1</v>
      </c>
      <c r="D23" s="69">
        <v>7.6</v>
      </c>
      <c r="E23" s="69">
        <v>15.4</v>
      </c>
      <c r="F23" s="69">
        <v>3.9</v>
      </c>
      <c r="G23" s="69">
        <v>0.7</v>
      </c>
    </row>
    <row r="24" spans="1:7" ht="10.5" customHeight="1" x14ac:dyDescent="0.25">
      <c r="A24" s="16" t="s">
        <v>23</v>
      </c>
      <c r="B24" s="69">
        <v>35.5</v>
      </c>
      <c r="C24" s="69">
        <v>30.5</v>
      </c>
      <c r="D24" s="69">
        <v>7.7</v>
      </c>
      <c r="E24" s="69">
        <v>14.4</v>
      </c>
      <c r="F24" s="69">
        <v>10.4</v>
      </c>
      <c r="G24" s="69">
        <v>1.5</v>
      </c>
    </row>
    <row r="25" spans="1:7" ht="10.5" customHeight="1" x14ac:dyDescent="0.25">
      <c r="A25" s="6" t="s">
        <v>22</v>
      </c>
      <c r="B25" s="67">
        <v>43</v>
      </c>
      <c r="C25" s="67">
        <v>29.3</v>
      </c>
      <c r="D25" s="67">
        <v>4.8</v>
      </c>
      <c r="E25" s="67">
        <v>15.6</v>
      </c>
      <c r="F25" s="67">
        <v>6.7</v>
      </c>
      <c r="G25" s="67">
        <v>0.6</v>
      </c>
    </row>
    <row r="26" spans="1:7" ht="15" customHeight="1" x14ac:dyDescent="0.25">
      <c r="A26" s="14" t="s">
        <v>21</v>
      </c>
      <c r="B26" s="49"/>
      <c r="C26" s="49"/>
      <c r="D26" s="49"/>
      <c r="E26" s="49"/>
      <c r="F26" s="49"/>
      <c r="G26" s="49"/>
    </row>
    <row r="27" spans="1:7" ht="15" customHeight="1" x14ac:dyDescent="0.25">
      <c r="A27" s="11" t="s">
        <v>20</v>
      </c>
      <c r="B27" s="67">
        <v>48.808527622909274</v>
      </c>
      <c r="C27" s="67">
        <v>29.735813482007096</v>
      </c>
      <c r="D27" s="67">
        <v>3.7901799290420679</v>
      </c>
      <c r="E27" s="67">
        <v>10.824670552458185</v>
      </c>
      <c r="F27" s="67">
        <v>6.0331652306132799</v>
      </c>
      <c r="G27" s="67">
        <v>0.80764318297009641</v>
      </c>
    </row>
    <row r="28" spans="1:7" ht="15" customHeight="1" x14ac:dyDescent="0.25">
      <c r="A28" s="8" t="s">
        <v>19</v>
      </c>
      <c r="B28" s="69"/>
      <c r="C28" s="69"/>
      <c r="D28" s="69"/>
      <c r="E28" s="69"/>
      <c r="F28" s="69"/>
      <c r="G28" s="69"/>
    </row>
    <row r="29" spans="1:7" ht="10.5" customHeight="1" x14ac:dyDescent="0.25">
      <c r="A29" s="16" t="s">
        <v>18</v>
      </c>
      <c r="B29" s="69">
        <v>54.1</v>
      </c>
      <c r="C29" s="69">
        <v>19.3</v>
      </c>
      <c r="D29" s="69">
        <v>4.3</v>
      </c>
      <c r="E29" s="69">
        <v>7.8</v>
      </c>
      <c r="F29" s="69">
        <v>14.1</v>
      </c>
      <c r="G29" s="69">
        <v>0.4</v>
      </c>
    </row>
    <row r="30" spans="1:7" ht="10.5" customHeight="1" x14ac:dyDescent="0.25">
      <c r="A30" s="16" t="s">
        <v>17</v>
      </c>
      <c r="B30" s="69">
        <v>54.4</v>
      </c>
      <c r="C30" s="69">
        <v>22.1</v>
      </c>
      <c r="D30" s="69">
        <v>7.7</v>
      </c>
      <c r="E30" s="69">
        <v>9.6</v>
      </c>
      <c r="F30" s="69">
        <v>5.5</v>
      </c>
      <c r="G30" s="69">
        <v>0.7</v>
      </c>
    </row>
    <row r="31" spans="1:7" ht="10.5" customHeight="1" x14ac:dyDescent="0.25">
      <c r="A31" s="16" t="s">
        <v>16</v>
      </c>
      <c r="B31" s="69">
        <v>29.8</v>
      </c>
      <c r="C31" s="69">
        <v>29.8</v>
      </c>
      <c r="D31" s="69">
        <v>4</v>
      </c>
      <c r="E31" s="69">
        <v>6.5</v>
      </c>
      <c r="F31" s="69">
        <v>26.3</v>
      </c>
      <c r="G31" s="69">
        <v>3.7</v>
      </c>
    </row>
    <row r="32" spans="1:7" ht="10.5" customHeight="1" x14ac:dyDescent="0.25">
      <c r="A32" s="6" t="s">
        <v>15</v>
      </c>
      <c r="B32" s="67">
        <v>50.1</v>
      </c>
      <c r="C32" s="67">
        <v>21.5</v>
      </c>
      <c r="D32" s="67">
        <v>4.8</v>
      </c>
      <c r="E32" s="67">
        <v>7.8</v>
      </c>
      <c r="F32" s="67">
        <v>14.8</v>
      </c>
      <c r="G32" s="67">
        <v>1</v>
      </c>
    </row>
    <row r="33" spans="1:7" ht="15" customHeight="1" x14ac:dyDescent="0.25">
      <c r="A33" s="14" t="s">
        <v>14</v>
      </c>
      <c r="B33" s="49"/>
      <c r="C33" s="49"/>
      <c r="D33" s="49"/>
      <c r="E33" s="49"/>
      <c r="F33" s="49"/>
      <c r="G33" s="49"/>
    </row>
    <row r="34" spans="1:7" ht="10.5" customHeight="1" x14ac:dyDescent="0.25">
      <c r="A34" s="16" t="s">
        <v>13</v>
      </c>
      <c r="B34" s="69">
        <v>54.3</v>
      </c>
      <c r="C34" s="69">
        <v>28.2</v>
      </c>
      <c r="D34" s="69">
        <v>5.4</v>
      </c>
      <c r="E34" s="69">
        <v>5.9</v>
      </c>
      <c r="F34" s="69">
        <v>5.4</v>
      </c>
      <c r="G34" s="69">
        <v>0.8</v>
      </c>
    </row>
    <row r="35" spans="1:7" ht="10.5" customHeight="1" x14ac:dyDescent="0.25">
      <c r="A35" s="16" t="s">
        <v>12</v>
      </c>
      <c r="B35" s="69">
        <v>46.8</v>
      </c>
      <c r="C35" s="69">
        <v>21.7</v>
      </c>
      <c r="D35" s="69">
        <v>7</v>
      </c>
      <c r="E35" s="69">
        <v>14.8</v>
      </c>
      <c r="F35" s="69">
        <v>9</v>
      </c>
      <c r="G35" s="69">
        <v>0.6</v>
      </c>
    </row>
    <row r="36" spans="1:7" ht="10.5" customHeight="1" x14ac:dyDescent="0.25">
      <c r="A36" s="16" t="s">
        <v>11</v>
      </c>
      <c r="B36" s="69">
        <v>39</v>
      </c>
      <c r="C36" s="69">
        <v>29.2</v>
      </c>
      <c r="D36" s="69">
        <v>10.1</v>
      </c>
      <c r="E36" s="69">
        <v>7.9</v>
      </c>
      <c r="F36" s="69">
        <v>13</v>
      </c>
      <c r="G36" s="69">
        <v>0.7</v>
      </c>
    </row>
    <row r="37" spans="1:7" ht="10.5" customHeight="1" x14ac:dyDescent="0.25">
      <c r="A37" s="6" t="s">
        <v>10</v>
      </c>
      <c r="B37" s="67">
        <v>47.7</v>
      </c>
      <c r="C37" s="67">
        <v>26.9</v>
      </c>
      <c r="D37" s="67">
        <v>7.3</v>
      </c>
      <c r="E37" s="67">
        <v>8.6999999999999993</v>
      </c>
      <c r="F37" s="67">
        <v>8.6999999999999993</v>
      </c>
      <c r="G37" s="67">
        <v>0.7</v>
      </c>
    </row>
    <row r="38" spans="1:7" ht="15" customHeight="1" x14ac:dyDescent="0.25">
      <c r="A38" s="14" t="s">
        <v>9</v>
      </c>
      <c r="B38" s="68"/>
      <c r="C38" s="68"/>
      <c r="D38" s="68"/>
      <c r="E38" s="68"/>
      <c r="F38" s="68"/>
      <c r="G38" s="68"/>
    </row>
    <row r="39" spans="1:7" ht="10.5" customHeight="1" x14ac:dyDescent="0.25">
      <c r="A39" s="16" t="s">
        <v>8</v>
      </c>
      <c r="B39" s="69">
        <v>47.1</v>
      </c>
      <c r="C39" s="69">
        <v>18.5</v>
      </c>
      <c r="D39" s="69">
        <v>15.7</v>
      </c>
      <c r="E39" s="69">
        <v>11.2</v>
      </c>
      <c r="F39" s="69">
        <v>6.2</v>
      </c>
      <c r="G39" s="69">
        <v>1.3</v>
      </c>
    </row>
    <row r="40" spans="1:7" ht="10.5" customHeight="1" x14ac:dyDescent="0.25">
      <c r="A40" s="16" t="s">
        <v>7</v>
      </c>
      <c r="B40" s="69">
        <v>60.2</v>
      </c>
      <c r="C40" s="69">
        <v>7.2</v>
      </c>
      <c r="D40" s="69">
        <v>16.600000000000001</v>
      </c>
      <c r="E40" s="69">
        <v>9.6</v>
      </c>
      <c r="F40" s="69">
        <v>5.6</v>
      </c>
      <c r="G40" s="69">
        <v>0.9</v>
      </c>
    </row>
    <row r="41" spans="1:7" ht="10.5" customHeight="1" x14ac:dyDescent="0.25">
      <c r="A41" s="16" t="s">
        <v>6</v>
      </c>
      <c r="B41" s="69">
        <v>69.400000000000006</v>
      </c>
      <c r="C41" s="69">
        <v>13.9</v>
      </c>
      <c r="D41" s="69">
        <v>5.9</v>
      </c>
      <c r="E41" s="69">
        <v>5.4</v>
      </c>
      <c r="F41" s="69">
        <v>4.4000000000000004</v>
      </c>
      <c r="G41" s="69">
        <v>1</v>
      </c>
    </row>
    <row r="42" spans="1:7" ht="10.5" customHeight="1" x14ac:dyDescent="0.25">
      <c r="A42" s="6" t="s">
        <v>5</v>
      </c>
      <c r="B42" s="67">
        <v>60.8</v>
      </c>
      <c r="C42" s="67">
        <v>13.8</v>
      </c>
      <c r="D42" s="67">
        <v>11.1</v>
      </c>
      <c r="E42" s="67">
        <v>8</v>
      </c>
      <c r="F42" s="67">
        <v>5.2</v>
      </c>
      <c r="G42" s="67">
        <v>1.1000000000000001</v>
      </c>
    </row>
    <row r="43" spans="1:7" ht="15" customHeight="1" x14ac:dyDescent="0.25">
      <c r="A43" s="14" t="s">
        <v>4</v>
      </c>
      <c r="B43" s="69"/>
      <c r="C43" s="69"/>
      <c r="D43" s="69"/>
      <c r="E43" s="69"/>
      <c r="F43" s="69"/>
      <c r="G43" s="69"/>
    </row>
    <row r="44" spans="1:7" ht="15" customHeight="1" x14ac:dyDescent="0.25">
      <c r="A44" s="11" t="s">
        <v>3</v>
      </c>
      <c r="B44" s="67">
        <v>52.936845160042132</v>
      </c>
      <c r="C44" s="67">
        <v>20.622483286399103</v>
      </c>
      <c r="D44" s="67">
        <v>7.7103592080655217</v>
      </c>
      <c r="E44" s="67">
        <v>8.1524538360669823</v>
      </c>
      <c r="F44" s="67">
        <v>9.6393086695758718</v>
      </c>
      <c r="G44" s="67">
        <v>0.93854983985038387</v>
      </c>
    </row>
    <row r="45" spans="1:7" ht="15" customHeight="1" x14ac:dyDescent="0.25">
      <c r="A45" s="8" t="s">
        <v>2</v>
      </c>
      <c r="B45" s="68"/>
      <c r="C45" s="68"/>
      <c r="D45" s="68"/>
      <c r="E45" s="68"/>
      <c r="F45" s="68"/>
      <c r="G45" s="68"/>
    </row>
    <row r="46" spans="1:7" ht="15" customHeight="1" x14ac:dyDescent="0.25">
      <c r="A46" s="6" t="s">
        <v>107</v>
      </c>
      <c r="B46" s="67">
        <v>56.1</v>
      </c>
      <c r="C46" s="67">
        <v>22</v>
      </c>
      <c r="D46" s="67">
        <v>4.5</v>
      </c>
      <c r="E46" s="67">
        <v>6.8</v>
      </c>
      <c r="F46" s="67">
        <v>5.5</v>
      </c>
      <c r="G46" s="67">
        <v>5</v>
      </c>
    </row>
    <row r="47" spans="1:7" ht="10.5" customHeight="1" x14ac:dyDescent="0.25">
      <c r="A47" s="3" t="s">
        <v>106</v>
      </c>
      <c r="B47" s="66"/>
      <c r="C47" s="66"/>
      <c r="D47" s="66"/>
      <c r="E47" s="66"/>
      <c r="F47" s="66"/>
      <c r="G47" s="66"/>
    </row>
  </sheetData>
  <mergeCells count="6">
    <mergeCell ref="C5:G5"/>
    <mergeCell ref="A4:A5"/>
    <mergeCell ref="A6:A7"/>
    <mergeCell ref="B6:B7"/>
    <mergeCell ref="B4:B5"/>
    <mergeCell ref="C6:G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&amp;9 184 |&amp;8 ÖNKORMÁNYZATI KÖLTSÉGVETÉS, INGATLANVAGYON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3037A-9BE6-46B6-8126-770614EC02FB}">
  <dimension ref="A1:H46"/>
  <sheetViews>
    <sheetView zoomScaleNormal="100" workbookViewId="0"/>
  </sheetViews>
  <sheetFormatPr defaultRowHeight="15" x14ac:dyDescent="0.25"/>
  <cols>
    <col min="1" max="1" width="23.28515625" style="32" customWidth="1"/>
    <col min="2" max="2" width="9.85546875" style="32" customWidth="1"/>
    <col min="3" max="6" width="9" style="32" customWidth="1"/>
    <col min="7" max="7" width="9.5703125" style="32" customWidth="1"/>
    <col min="8" max="16384" width="9.140625" style="32"/>
  </cols>
  <sheetData>
    <row r="1" spans="1:8" ht="15" customHeight="1" x14ac:dyDescent="0.25">
      <c r="A1" s="47" t="s">
        <v>183</v>
      </c>
      <c r="B1" s="47"/>
      <c r="C1" s="47"/>
      <c r="D1" s="47"/>
      <c r="E1" s="47"/>
      <c r="F1" s="47"/>
      <c r="G1" s="46"/>
    </row>
    <row r="2" spans="1:8" ht="24.95" customHeight="1" thickBot="1" x14ac:dyDescent="0.3">
      <c r="A2" s="48" t="s">
        <v>182</v>
      </c>
      <c r="B2" s="47"/>
      <c r="C2" s="47"/>
      <c r="D2" s="47"/>
      <c r="E2" s="47"/>
      <c r="F2" s="47"/>
      <c r="G2" s="46"/>
      <c r="H2" s="46"/>
    </row>
    <row r="3" spans="1:8" ht="30" customHeight="1" x14ac:dyDescent="0.25">
      <c r="A3" s="100" t="s">
        <v>71</v>
      </c>
      <c r="B3" s="102" t="s">
        <v>181</v>
      </c>
      <c r="C3" s="44" t="s">
        <v>180</v>
      </c>
      <c r="D3" s="44" t="s">
        <v>179</v>
      </c>
      <c r="E3" s="44" t="s">
        <v>178</v>
      </c>
      <c r="F3" s="44" t="s">
        <v>177</v>
      </c>
      <c r="G3" s="44" t="s">
        <v>176</v>
      </c>
      <c r="H3" s="43" t="s">
        <v>175</v>
      </c>
    </row>
    <row r="4" spans="1:8" ht="9.9499999999999993" customHeight="1" x14ac:dyDescent="0.25">
      <c r="A4" s="101"/>
      <c r="B4" s="103"/>
      <c r="C4" s="113" t="s">
        <v>174</v>
      </c>
      <c r="D4" s="113"/>
      <c r="E4" s="113"/>
      <c r="F4" s="113"/>
      <c r="G4" s="113"/>
      <c r="H4" s="114"/>
    </row>
    <row r="5" spans="1:8" ht="30" customHeight="1" x14ac:dyDescent="0.25">
      <c r="A5" s="96" t="s">
        <v>55</v>
      </c>
      <c r="B5" s="107" t="s">
        <v>173</v>
      </c>
      <c r="C5" s="84" t="s">
        <v>172</v>
      </c>
      <c r="D5" s="84" t="s">
        <v>171</v>
      </c>
      <c r="E5" s="84" t="s">
        <v>170</v>
      </c>
      <c r="F5" s="83" t="s">
        <v>169</v>
      </c>
      <c r="G5" s="83" t="s">
        <v>168</v>
      </c>
      <c r="H5" s="82" t="s">
        <v>167</v>
      </c>
    </row>
    <row r="6" spans="1:8" ht="9.9499999999999993" customHeight="1" x14ac:dyDescent="0.25">
      <c r="A6" s="97"/>
      <c r="B6" s="108"/>
      <c r="C6" s="121" t="s">
        <v>166</v>
      </c>
      <c r="D6" s="113"/>
      <c r="E6" s="113"/>
      <c r="F6" s="113"/>
      <c r="G6" s="113"/>
      <c r="H6" s="114"/>
    </row>
    <row r="7" spans="1:8" ht="15" customHeight="1" x14ac:dyDescent="0.25">
      <c r="A7" s="16" t="s">
        <v>39</v>
      </c>
      <c r="B7" s="81">
        <v>20333</v>
      </c>
      <c r="C7" s="76">
        <v>54</v>
      </c>
      <c r="D7" s="81">
        <v>1</v>
      </c>
      <c r="E7" s="81">
        <v>48</v>
      </c>
      <c r="F7" s="81">
        <v>119</v>
      </c>
      <c r="G7" s="81">
        <v>20</v>
      </c>
      <c r="H7" s="81">
        <v>12</v>
      </c>
    </row>
    <row r="8" spans="1:8" ht="10.5" customHeight="1" x14ac:dyDescent="0.25">
      <c r="A8" s="16" t="s">
        <v>38</v>
      </c>
      <c r="B8" s="81">
        <v>2207</v>
      </c>
      <c r="C8" s="38" t="s">
        <v>165</v>
      </c>
      <c r="D8" s="81">
        <v>6</v>
      </c>
      <c r="E8" s="81">
        <v>26</v>
      </c>
      <c r="F8" s="81">
        <v>101</v>
      </c>
      <c r="G8" s="81">
        <v>110</v>
      </c>
      <c r="H8" s="81">
        <v>12</v>
      </c>
    </row>
    <row r="9" spans="1:8" ht="15" customHeight="1" x14ac:dyDescent="0.25">
      <c r="A9" s="11" t="s">
        <v>37</v>
      </c>
      <c r="B9" s="77">
        <v>22540</v>
      </c>
      <c r="C9" s="78">
        <v>54</v>
      </c>
      <c r="D9" s="77">
        <v>7</v>
      </c>
      <c r="E9" s="77">
        <v>74</v>
      </c>
      <c r="F9" s="77">
        <v>220</v>
      </c>
      <c r="G9" s="77">
        <v>130</v>
      </c>
      <c r="H9" s="77">
        <v>24</v>
      </c>
    </row>
    <row r="10" spans="1:8" ht="15" customHeight="1" x14ac:dyDescent="0.25">
      <c r="A10" s="8" t="s">
        <v>36</v>
      </c>
      <c r="B10" s="77"/>
      <c r="C10" s="78"/>
      <c r="D10" s="77"/>
      <c r="E10" s="77"/>
      <c r="F10" s="77"/>
      <c r="G10" s="77"/>
      <c r="H10" s="77"/>
    </row>
    <row r="11" spans="1:8" ht="10.5" customHeight="1" x14ac:dyDescent="0.25">
      <c r="A11" s="16" t="s">
        <v>35</v>
      </c>
      <c r="B11" s="81">
        <v>1542</v>
      </c>
      <c r="C11" s="38" t="s">
        <v>165</v>
      </c>
      <c r="D11" s="81">
        <v>1</v>
      </c>
      <c r="E11" s="81">
        <v>7</v>
      </c>
      <c r="F11" s="81">
        <v>55</v>
      </c>
      <c r="G11" s="81">
        <v>13</v>
      </c>
      <c r="H11" s="81">
        <v>1</v>
      </c>
    </row>
    <row r="12" spans="1:8" ht="10.5" customHeight="1" x14ac:dyDescent="0.25">
      <c r="A12" s="16" t="s">
        <v>34</v>
      </c>
      <c r="B12" s="81">
        <v>1173</v>
      </c>
      <c r="C12" s="38" t="s">
        <v>165</v>
      </c>
      <c r="D12" s="81">
        <v>3</v>
      </c>
      <c r="E12" s="81">
        <v>11</v>
      </c>
      <c r="F12" s="81">
        <v>32</v>
      </c>
      <c r="G12" s="81">
        <v>8</v>
      </c>
      <c r="H12" s="38" t="s">
        <v>165</v>
      </c>
    </row>
    <row r="13" spans="1:8" ht="10.5" customHeight="1" x14ac:dyDescent="0.25">
      <c r="A13" s="16" t="s">
        <v>33</v>
      </c>
      <c r="B13" s="81">
        <v>2257</v>
      </c>
      <c r="C13" s="76">
        <v>3</v>
      </c>
      <c r="D13" s="81">
        <v>2</v>
      </c>
      <c r="E13" s="81">
        <v>44</v>
      </c>
      <c r="F13" s="81">
        <v>127</v>
      </c>
      <c r="G13" s="81">
        <v>66</v>
      </c>
      <c r="H13" s="38" t="s">
        <v>165</v>
      </c>
    </row>
    <row r="14" spans="1:8" ht="10.5" customHeight="1" x14ac:dyDescent="0.25">
      <c r="A14" s="6" t="s">
        <v>32</v>
      </c>
      <c r="B14" s="77">
        <v>4972</v>
      </c>
      <c r="C14" s="78">
        <v>3</v>
      </c>
      <c r="D14" s="77">
        <v>6</v>
      </c>
      <c r="E14" s="77">
        <v>62</v>
      </c>
      <c r="F14" s="77">
        <v>214</v>
      </c>
      <c r="G14" s="77">
        <v>87</v>
      </c>
      <c r="H14" s="77">
        <v>1</v>
      </c>
    </row>
    <row r="15" spans="1:8" ht="15" customHeight="1" x14ac:dyDescent="0.25">
      <c r="A15" s="14" t="s">
        <v>31</v>
      </c>
      <c r="B15" s="81"/>
      <c r="C15" s="76"/>
      <c r="D15" s="81"/>
      <c r="E15" s="81"/>
      <c r="F15" s="81"/>
      <c r="G15" s="81"/>
      <c r="H15" s="33"/>
    </row>
    <row r="16" spans="1:8" ht="10.5" customHeight="1" x14ac:dyDescent="0.25">
      <c r="A16" s="16" t="s">
        <v>30</v>
      </c>
      <c r="B16" s="81">
        <v>2834</v>
      </c>
      <c r="C16" s="76">
        <v>1</v>
      </c>
      <c r="D16" s="81">
        <v>1</v>
      </c>
      <c r="E16" s="81">
        <v>38</v>
      </c>
      <c r="F16" s="81">
        <v>103</v>
      </c>
      <c r="G16" s="81">
        <v>39</v>
      </c>
      <c r="H16" s="81">
        <v>2</v>
      </c>
    </row>
    <row r="17" spans="1:8" ht="10.5" customHeight="1" x14ac:dyDescent="0.25">
      <c r="A17" s="16" t="s">
        <v>29</v>
      </c>
      <c r="B17" s="81">
        <v>2014</v>
      </c>
      <c r="C17" s="38" t="s">
        <v>165</v>
      </c>
      <c r="D17" s="38" t="s">
        <v>165</v>
      </c>
      <c r="E17" s="81">
        <v>43</v>
      </c>
      <c r="F17" s="81">
        <v>114</v>
      </c>
      <c r="G17" s="81">
        <v>48</v>
      </c>
      <c r="H17" s="81">
        <v>1</v>
      </c>
    </row>
    <row r="18" spans="1:8" ht="10.5" customHeight="1" x14ac:dyDescent="0.25">
      <c r="A18" s="16" t="s">
        <v>28</v>
      </c>
      <c r="B18" s="81">
        <v>1661</v>
      </c>
      <c r="C18" s="76">
        <v>3</v>
      </c>
      <c r="D18" s="81">
        <v>1</v>
      </c>
      <c r="E18" s="81">
        <v>27</v>
      </c>
      <c r="F18" s="81">
        <v>75</v>
      </c>
      <c r="G18" s="81">
        <v>18</v>
      </c>
      <c r="H18" s="81">
        <v>1</v>
      </c>
    </row>
    <row r="19" spans="1:8" ht="10.5" customHeight="1" x14ac:dyDescent="0.25">
      <c r="A19" s="6" t="s">
        <v>27</v>
      </c>
      <c r="B19" s="77">
        <v>6509</v>
      </c>
      <c r="C19" s="78">
        <v>4</v>
      </c>
      <c r="D19" s="77">
        <v>2</v>
      </c>
      <c r="E19" s="77">
        <v>108</v>
      </c>
      <c r="F19" s="77">
        <v>292</v>
      </c>
      <c r="G19" s="77">
        <v>105</v>
      </c>
      <c r="H19" s="77">
        <v>4</v>
      </c>
    </row>
    <row r="20" spans="1:8" ht="15" customHeight="1" x14ac:dyDescent="0.25">
      <c r="A20" s="14" t="s">
        <v>26</v>
      </c>
      <c r="B20" s="81"/>
      <c r="C20" s="76"/>
      <c r="D20" s="81"/>
      <c r="E20" s="81"/>
      <c r="F20" s="81"/>
      <c r="G20" s="81"/>
      <c r="H20" s="81"/>
    </row>
    <row r="21" spans="1:8" ht="10.5" customHeight="1" x14ac:dyDescent="0.25">
      <c r="A21" s="16" t="s">
        <v>25</v>
      </c>
      <c r="B21" s="81">
        <v>1442</v>
      </c>
      <c r="C21" s="38" t="s">
        <v>165</v>
      </c>
      <c r="D21" s="38" t="s">
        <v>165</v>
      </c>
      <c r="E21" s="81">
        <v>8</v>
      </c>
      <c r="F21" s="81">
        <v>88</v>
      </c>
      <c r="G21" s="81">
        <v>16</v>
      </c>
      <c r="H21" s="38" t="s">
        <v>165</v>
      </c>
    </row>
    <row r="22" spans="1:8" ht="10.5" customHeight="1" x14ac:dyDescent="0.25">
      <c r="A22" s="16" t="s">
        <v>24</v>
      </c>
      <c r="B22" s="81">
        <v>1235</v>
      </c>
      <c r="C22" s="38" t="s">
        <v>165</v>
      </c>
      <c r="D22" s="81">
        <v>2</v>
      </c>
      <c r="E22" s="81">
        <v>19</v>
      </c>
      <c r="F22" s="81">
        <v>74</v>
      </c>
      <c r="G22" s="81">
        <v>52</v>
      </c>
      <c r="H22" s="81">
        <v>5</v>
      </c>
    </row>
    <row r="23" spans="1:8" ht="10.5" customHeight="1" x14ac:dyDescent="0.25">
      <c r="A23" s="16" t="s">
        <v>23</v>
      </c>
      <c r="B23" s="81">
        <v>656</v>
      </c>
      <c r="C23" s="76">
        <v>2</v>
      </c>
      <c r="D23" s="81">
        <v>1</v>
      </c>
      <c r="E23" s="81">
        <v>7</v>
      </c>
      <c r="F23" s="81">
        <v>56</v>
      </c>
      <c r="G23" s="81">
        <v>20</v>
      </c>
      <c r="H23" s="38" t="s">
        <v>165</v>
      </c>
    </row>
    <row r="24" spans="1:8" ht="10.5" customHeight="1" x14ac:dyDescent="0.25">
      <c r="A24" s="6" t="s">
        <v>22</v>
      </c>
      <c r="B24" s="77">
        <v>3333</v>
      </c>
      <c r="C24" s="78">
        <v>2</v>
      </c>
      <c r="D24" s="77">
        <v>3</v>
      </c>
      <c r="E24" s="77">
        <v>34</v>
      </c>
      <c r="F24" s="77">
        <v>218</v>
      </c>
      <c r="G24" s="77">
        <v>88</v>
      </c>
      <c r="H24" s="77">
        <v>5</v>
      </c>
    </row>
    <row r="25" spans="1:8" ht="15" customHeight="1" x14ac:dyDescent="0.25">
      <c r="A25" s="14" t="s">
        <v>21</v>
      </c>
      <c r="B25" s="33"/>
      <c r="C25" s="76"/>
      <c r="D25" s="33"/>
      <c r="E25" s="33"/>
      <c r="F25" s="33"/>
      <c r="G25" s="33"/>
      <c r="H25" s="33"/>
    </row>
    <row r="26" spans="1:8" ht="15" customHeight="1" x14ac:dyDescent="0.25">
      <c r="A26" s="11" t="s">
        <v>20</v>
      </c>
      <c r="B26" s="77">
        <f t="shared" ref="B26:H26" si="0">B14+B19+B24</f>
        <v>14814</v>
      </c>
      <c r="C26" s="77">
        <f t="shared" si="0"/>
        <v>9</v>
      </c>
      <c r="D26" s="77">
        <f t="shared" si="0"/>
        <v>11</v>
      </c>
      <c r="E26" s="77">
        <f t="shared" si="0"/>
        <v>204</v>
      </c>
      <c r="F26" s="77">
        <f t="shared" si="0"/>
        <v>724</v>
      </c>
      <c r="G26" s="77">
        <f t="shared" si="0"/>
        <v>280</v>
      </c>
      <c r="H26" s="77">
        <f t="shared" si="0"/>
        <v>10</v>
      </c>
    </row>
    <row r="27" spans="1:8" ht="15" customHeight="1" x14ac:dyDescent="0.25">
      <c r="A27" s="8" t="s">
        <v>19</v>
      </c>
      <c r="B27" s="81"/>
      <c r="C27" s="33"/>
      <c r="D27" s="33"/>
      <c r="E27" s="81"/>
      <c r="F27" s="81"/>
      <c r="G27" s="81"/>
      <c r="H27" s="33"/>
    </row>
    <row r="28" spans="1:8" ht="10.5" customHeight="1" x14ac:dyDescent="0.25">
      <c r="A28" s="16" t="s">
        <v>18</v>
      </c>
      <c r="B28" s="81">
        <v>3102</v>
      </c>
      <c r="C28" s="38" t="s">
        <v>165</v>
      </c>
      <c r="D28" s="81">
        <v>4</v>
      </c>
      <c r="E28" s="81">
        <v>20</v>
      </c>
      <c r="F28" s="81">
        <v>107</v>
      </c>
      <c r="G28" s="81">
        <v>40</v>
      </c>
      <c r="H28" s="81">
        <v>2</v>
      </c>
    </row>
    <row r="29" spans="1:8" ht="10.5" customHeight="1" x14ac:dyDescent="0.25">
      <c r="A29" s="16" t="s">
        <v>17</v>
      </c>
      <c r="B29" s="81">
        <v>986</v>
      </c>
      <c r="C29" s="38" t="s">
        <v>165</v>
      </c>
      <c r="D29" s="81">
        <v>2</v>
      </c>
      <c r="E29" s="81">
        <v>27</v>
      </c>
      <c r="F29" s="81">
        <v>57</v>
      </c>
      <c r="G29" s="81">
        <v>21</v>
      </c>
      <c r="H29" s="81">
        <v>2</v>
      </c>
    </row>
    <row r="30" spans="1:8" ht="10.5" customHeight="1" x14ac:dyDescent="0.25">
      <c r="A30" s="16" t="s">
        <v>16</v>
      </c>
      <c r="B30" s="81">
        <v>820</v>
      </c>
      <c r="C30" s="38" t="s">
        <v>165</v>
      </c>
      <c r="D30" s="38" t="s">
        <v>165</v>
      </c>
      <c r="E30" s="81">
        <v>28</v>
      </c>
      <c r="F30" s="81">
        <v>98</v>
      </c>
      <c r="G30" s="81">
        <v>63</v>
      </c>
      <c r="H30" s="38" t="s">
        <v>165</v>
      </c>
    </row>
    <row r="31" spans="1:8" ht="10.5" customHeight="1" x14ac:dyDescent="0.25">
      <c r="A31" s="6" t="s">
        <v>15</v>
      </c>
      <c r="B31" s="77">
        <v>4908</v>
      </c>
      <c r="C31" s="38" t="s">
        <v>165</v>
      </c>
      <c r="D31" s="77">
        <v>6</v>
      </c>
      <c r="E31" s="77">
        <v>75</v>
      </c>
      <c r="F31" s="77">
        <v>262</v>
      </c>
      <c r="G31" s="77">
        <v>124</v>
      </c>
      <c r="H31" s="77">
        <v>4</v>
      </c>
    </row>
    <row r="32" spans="1:8" ht="15" customHeight="1" x14ac:dyDescent="0.25">
      <c r="A32" s="14" t="s">
        <v>14</v>
      </c>
      <c r="B32" s="33"/>
      <c r="C32" s="76"/>
      <c r="D32" s="33"/>
      <c r="E32" s="33"/>
      <c r="F32" s="33"/>
      <c r="G32" s="33"/>
      <c r="H32" s="33"/>
    </row>
    <row r="33" spans="1:8" ht="10.5" customHeight="1" x14ac:dyDescent="0.25">
      <c r="A33" s="16" t="s">
        <v>13</v>
      </c>
      <c r="B33" s="81">
        <v>1326</v>
      </c>
      <c r="C33" s="38" t="s">
        <v>165</v>
      </c>
      <c r="D33" s="76">
        <v>4</v>
      </c>
      <c r="E33" s="81">
        <v>22</v>
      </c>
      <c r="F33" s="81">
        <v>42</v>
      </c>
      <c r="G33" s="81">
        <v>35</v>
      </c>
      <c r="H33" s="81">
        <v>1</v>
      </c>
    </row>
    <row r="34" spans="1:8" ht="10.5" customHeight="1" x14ac:dyDescent="0.25">
      <c r="A34" s="16" t="s">
        <v>12</v>
      </c>
      <c r="B34" s="81">
        <v>1531</v>
      </c>
      <c r="C34" s="38" t="s">
        <v>165</v>
      </c>
      <c r="D34" s="81">
        <v>9</v>
      </c>
      <c r="E34" s="81">
        <v>10</v>
      </c>
      <c r="F34" s="81">
        <v>46</v>
      </c>
      <c r="G34" s="81">
        <v>75</v>
      </c>
      <c r="H34" s="38" t="s">
        <v>165</v>
      </c>
    </row>
    <row r="35" spans="1:8" ht="10.5" customHeight="1" x14ac:dyDescent="0.25">
      <c r="A35" s="16" t="s">
        <v>11</v>
      </c>
      <c r="B35" s="81">
        <v>1216</v>
      </c>
      <c r="C35" s="76">
        <v>1</v>
      </c>
      <c r="D35" s="81">
        <v>1</v>
      </c>
      <c r="E35" s="81">
        <v>27</v>
      </c>
      <c r="F35" s="81">
        <v>75</v>
      </c>
      <c r="G35" s="81">
        <v>40</v>
      </c>
      <c r="H35" s="81">
        <v>1</v>
      </c>
    </row>
    <row r="36" spans="1:8" ht="10.5" customHeight="1" x14ac:dyDescent="0.25">
      <c r="A36" s="6" t="s">
        <v>10</v>
      </c>
      <c r="B36" s="77">
        <v>4073</v>
      </c>
      <c r="C36" s="78">
        <v>1</v>
      </c>
      <c r="D36" s="77">
        <v>14</v>
      </c>
      <c r="E36" s="77">
        <v>59</v>
      </c>
      <c r="F36" s="77">
        <v>163</v>
      </c>
      <c r="G36" s="77">
        <v>150</v>
      </c>
      <c r="H36" s="77">
        <v>2</v>
      </c>
    </row>
    <row r="37" spans="1:8" ht="15" customHeight="1" x14ac:dyDescent="0.25">
      <c r="A37" s="14" t="s">
        <v>9</v>
      </c>
      <c r="B37" s="79"/>
      <c r="C37" s="76"/>
      <c r="D37" s="79"/>
      <c r="E37" s="79"/>
      <c r="F37" s="79"/>
      <c r="G37" s="79"/>
      <c r="H37" s="79"/>
    </row>
    <row r="38" spans="1:8" ht="10.5" customHeight="1" x14ac:dyDescent="0.25">
      <c r="A38" s="16" t="s">
        <v>8</v>
      </c>
      <c r="B38" s="81">
        <v>1157</v>
      </c>
      <c r="C38" s="38" t="s">
        <v>165</v>
      </c>
      <c r="D38" s="76">
        <v>1</v>
      </c>
      <c r="E38" s="81">
        <v>6</v>
      </c>
      <c r="F38" s="81">
        <v>64</v>
      </c>
      <c r="G38" s="81">
        <v>20</v>
      </c>
      <c r="H38" s="81">
        <v>20</v>
      </c>
    </row>
    <row r="39" spans="1:8" ht="10.5" customHeight="1" x14ac:dyDescent="0.25">
      <c r="A39" s="16" t="s">
        <v>7</v>
      </c>
      <c r="B39" s="81">
        <v>1274</v>
      </c>
      <c r="C39" s="38" t="s">
        <v>165</v>
      </c>
      <c r="D39" s="38" t="s">
        <v>165</v>
      </c>
      <c r="E39" s="81">
        <v>5</v>
      </c>
      <c r="F39" s="81">
        <v>34</v>
      </c>
      <c r="G39" s="81">
        <v>21</v>
      </c>
      <c r="H39" s="81">
        <v>1</v>
      </c>
    </row>
    <row r="40" spans="1:8" ht="10.5" customHeight="1" x14ac:dyDescent="0.25">
      <c r="A40" s="16" t="s">
        <v>6</v>
      </c>
      <c r="B40" s="81">
        <v>2566</v>
      </c>
      <c r="C40" s="76">
        <v>3</v>
      </c>
      <c r="D40" s="81">
        <v>1</v>
      </c>
      <c r="E40" s="81">
        <v>26</v>
      </c>
      <c r="F40" s="81">
        <v>70</v>
      </c>
      <c r="G40" s="81">
        <v>37</v>
      </c>
      <c r="H40" s="81">
        <v>1</v>
      </c>
    </row>
    <row r="41" spans="1:8" ht="10.5" customHeight="1" x14ac:dyDescent="0.25">
      <c r="A41" s="6" t="s">
        <v>5</v>
      </c>
      <c r="B41" s="77">
        <v>4997</v>
      </c>
      <c r="C41" s="78">
        <v>3</v>
      </c>
      <c r="D41" s="77">
        <v>2</v>
      </c>
      <c r="E41" s="77">
        <v>37</v>
      </c>
      <c r="F41" s="77">
        <v>168</v>
      </c>
      <c r="G41" s="77">
        <v>78</v>
      </c>
      <c r="H41" s="77">
        <v>22</v>
      </c>
    </row>
    <row r="42" spans="1:8" ht="15" customHeight="1" x14ac:dyDescent="0.25">
      <c r="A42" s="14" t="s">
        <v>4</v>
      </c>
      <c r="B42" s="81"/>
      <c r="C42" s="33"/>
      <c r="D42" s="81"/>
      <c r="E42" s="81"/>
      <c r="F42" s="81"/>
      <c r="G42" s="81"/>
      <c r="H42" s="33"/>
    </row>
    <row r="43" spans="1:8" ht="15" customHeight="1" x14ac:dyDescent="0.25">
      <c r="A43" s="11" t="s">
        <v>3</v>
      </c>
      <c r="B43" s="80">
        <f>B31+B36+B41</f>
        <v>13978</v>
      </c>
      <c r="C43" s="80">
        <f>C36+C41</f>
        <v>4</v>
      </c>
      <c r="D43" s="80">
        <f>D31+D36+D41</f>
        <v>22</v>
      </c>
      <c r="E43" s="80">
        <f>E31+E36+E41</f>
        <v>171</v>
      </c>
      <c r="F43" s="80">
        <f>F31+F36+F41</f>
        <v>593</v>
      </c>
      <c r="G43" s="80">
        <f>G31+G36+G41</f>
        <v>352</v>
      </c>
      <c r="H43" s="80">
        <f>H31+H36+H41</f>
        <v>28</v>
      </c>
    </row>
    <row r="44" spans="1:8" ht="15" customHeight="1" x14ac:dyDescent="0.25">
      <c r="A44" s="8" t="s">
        <v>2</v>
      </c>
      <c r="B44" s="79"/>
      <c r="C44" s="76"/>
      <c r="D44" s="79"/>
      <c r="E44" s="79"/>
      <c r="F44" s="79"/>
      <c r="G44" s="79"/>
      <c r="H44" s="79"/>
    </row>
    <row r="45" spans="1:8" ht="15" customHeight="1" x14ac:dyDescent="0.25">
      <c r="A45" s="6" t="s">
        <v>107</v>
      </c>
      <c r="B45" s="77">
        <v>51332</v>
      </c>
      <c r="C45" s="78">
        <v>67</v>
      </c>
      <c r="D45" s="77">
        <v>40</v>
      </c>
      <c r="E45" s="77">
        <v>449</v>
      </c>
      <c r="F45" s="77">
        <v>1537</v>
      </c>
      <c r="G45" s="77">
        <v>762</v>
      </c>
      <c r="H45" s="77">
        <v>62</v>
      </c>
    </row>
    <row r="46" spans="1:8" ht="10.5" customHeight="1" x14ac:dyDescent="0.25">
      <c r="A46" s="3" t="s">
        <v>106</v>
      </c>
      <c r="B46" s="33"/>
      <c r="C46" s="76"/>
      <c r="D46" s="33"/>
      <c r="E46" s="33"/>
      <c r="F46" s="33"/>
      <c r="G46" s="33"/>
      <c r="H46" s="33"/>
    </row>
  </sheetData>
  <mergeCells count="6">
    <mergeCell ref="A3:A4"/>
    <mergeCell ref="A5:A6"/>
    <mergeCell ref="C4:H4"/>
    <mergeCell ref="C6:H6"/>
    <mergeCell ref="B3:B4"/>
    <mergeCell ref="B5:B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ÖNKORMÁNYZATI KÖLTSÉGVETÉS, INGATLANVAGYON | &amp;9 185&amp;"Arial CE,Normál"&amp;10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50E73-6E85-4299-8028-2AFDDA094F9A}">
  <dimension ref="A1:N46"/>
  <sheetViews>
    <sheetView zoomScaleNormal="100" workbookViewId="0"/>
  </sheetViews>
  <sheetFormatPr defaultRowHeight="15" x14ac:dyDescent="0.25"/>
  <cols>
    <col min="1" max="1" width="22" style="32" customWidth="1"/>
    <col min="2" max="2" width="10.140625" style="32" customWidth="1"/>
    <col min="3" max="3" width="11.5703125" style="32" customWidth="1"/>
    <col min="4" max="4" width="11.85546875" style="32" customWidth="1"/>
    <col min="5" max="5" width="12.7109375" style="32" customWidth="1"/>
    <col min="6" max="6" width="11.5703125" style="32" customWidth="1"/>
    <col min="7" max="7" width="12.28515625" style="32" customWidth="1"/>
    <col min="8" max="8" width="11" style="32" customWidth="1"/>
    <col min="9" max="9" width="10.28515625" style="32" customWidth="1"/>
    <col min="10" max="10" width="14.5703125" style="32" customWidth="1"/>
    <col min="11" max="11" width="13.85546875" style="32" customWidth="1"/>
    <col min="12" max="12" width="9.140625" style="32"/>
    <col min="13" max="13" width="12.42578125" style="32" customWidth="1"/>
    <col min="14" max="14" width="13.5703125" style="32" customWidth="1"/>
    <col min="15" max="16384" width="9.140625" style="32"/>
  </cols>
  <sheetData>
    <row r="1" spans="1:14" ht="15" customHeight="1" x14ac:dyDescent="0.25">
      <c r="A1" s="47" t="s">
        <v>212</v>
      </c>
      <c r="B1" s="47"/>
      <c r="C1" s="47"/>
      <c r="D1" s="47"/>
      <c r="E1" s="47"/>
      <c r="F1" s="47"/>
      <c r="G1" s="46"/>
    </row>
    <row r="2" spans="1:14" ht="24.95" customHeight="1" thickBot="1" x14ac:dyDescent="0.3">
      <c r="A2" s="48" t="s">
        <v>211</v>
      </c>
      <c r="B2" s="47"/>
      <c r="C2" s="47"/>
      <c r="D2" s="47"/>
      <c r="E2" s="47"/>
      <c r="F2" s="47"/>
      <c r="G2" s="46"/>
    </row>
    <row r="3" spans="1:14" ht="24.75" customHeight="1" x14ac:dyDescent="0.25">
      <c r="A3" s="100" t="s">
        <v>71</v>
      </c>
      <c r="B3" s="102" t="s">
        <v>210</v>
      </c>
      <c r="C3" s="105" t="s">
        <v>123</v>
      </c>
      <c r="D3" s="105"/>
      <c r="E3" s="102" t="s">
        <v>209</v>
      </c>
      <c r="F3" s="105" t="s">
        <v>123</v>
      </c>
      <c r="G3" s="105"/>
      <c r="H3" s="106"/>
      <c r="I3" s="102" t="s">
        <v>208</v>
      </c>
      <c r="J3" s="105" t="s">
        <v>123</v>
      </c>
      <c r="K3" s="105"/>
      <c r="L3" s="102" t="s">
        <v>207</v>
      </c>
      <c r="M3" s="109" t="s">
        <v>123</v>
      </c>
      <c r="N3" s="115"/>
    </row>
    <row r="4" spans="1:14" ht="30.75" customHeight="1" x14ac:dyDescent="0.25">
      <c r="A4" s="101"/>
      <c r="B4" s="103"/>
      <c r="C4" s="119" t="s">
        <v>194</v>
      </c>
      <c r="D4" s="123"/>
      <c r="E4" s="103"/>
      <c r="F4" s="119" t="s">
        <v>194</v>
      </c>
      <c r="G4" s="119"/>
      <c r="H4" s="122"/>
      <c r="I4" s="103"/>
      <c r="J4" s="57" t="s">
        <v>206</v>
      </c>
      <c r="K4" s="57" t="s">
        <v>205</v>
      </c>
      <c r="L4" s="103"/>
      <c r="M4" s="65" t="s">
        <v>204</v>
      </c>
      <c r="N4" s="64" t="s">
        <v>203</v>
      </c>
    </row>
    <row r="5" spans="1:14" ht="39.75" customHeight="1" x14ac:dyDescent="0.25">
      <c r="A5" s="101"/>
      <c r="B5" s="107" t="s">
        <v>202</v>
      </c>
      <c r="C5" s="88" t="s">
        <v>201</v>
      </c>
      <c r="D5" s="88" t="s">
        <v>200</v>
      </c>
      <c r="E5" s="65"/>
      <c r="F5" s="88" t="s">
        <v>199</v>
      </c>
      <c r="G5" s="88" t="s">
        <v>198</v>
      </c>
      <c r="H5" s="87" t="s">
        <v>197</v>
      </c>
      <c r="I5" s="107" t="s">
        <v>196</v>
      </c>
      <c r="J5" s="121" t="s">
        <v>194</v>
      </c>
      <c r="K5" s="113"/>
      <c r="L5" s="107" t="s">
        <v>195</v>
      </c>
      <c r="M5" s="121" t="s">
        <v>194</v>
      </c>
      <c r="N5" s="114"/>
    </row>
    <row r="6" spans="1:14" ht="39.75" customHeight="1" x14ac:dyDescent="0.25">
      <c r="A6" s="86" t="s">
        <v>55</v>
      </c>
      <c r="B6" s="108"/>
      <c r="C6" s="41" t="s">
        <v>193</v>
      </c>
      <c r="D6" s="41" t="s">
        <v>192</v>
      </c>
      <c r="E6" s="41" t="s">
        <v>191</v>
      </c>
      <c r="F6" s="41" t="s">
        <v>190</v>
      </c>
      <c r="G6" s="41" t="s">
        <v>189</v>
      </c>
      <c r="H6" s="40" t="s">
        <v>188</v>
      </c>
      <c r="I6" s="108"/>
      <c r="J6" s="41" t="s">
        <v>187</v>
      </c>
      <c r="K6" s="41" t="s">
        <v>186</v>
      </c>
      <c r="L6" s="108"/>
      <c r="M6" s="41" t="s">
        <v>185</v>
      </c>
      <c r="N6" s="40" t="s">
        <v>184</v>
      </c>
    </row>
    <row r="7" spans="1:14" ht="15" customHeight="1" x14ac:dyDescent="0.25">
      <c r="A7" s="16" t="s">
        <v>39</v>
      </c>
      <c r="B7" s="81">
        <v>881</v>
      </c>
      <c r="C7" s="69">
        <v>33.1</v>
      </c>
      <c r="D7" s="69">
        <v>7.9</v>
      </c>
      <c r="E7" s="81">
        <v>358</v>
      </c>
      <c r="F7" s="69">
        <v>41.3</v>
      </c>
      <c r="G7" s="69">
        <v>36.6</v>
      </c>
      <c r="H7" s="69">
        <v>20.100000000000001</v>
      </c>
      <c r="I7" s="37">
        <v>1281</v>
      </c>
      <c r="J7" s="51">
        <v>32.1</v>
      </c>
      <c r="K7" s="51">
        <v>34.1</v>
      </c>
      <c r="L7" s="37">
        <v>164</v>
      </c>
      <c r="M7" s="51">
        <v>46.3</v>
      </c>
      <c r="N7" s="51">
        <v>12.8</v>
      </c>
    </row>
    <row r="8" spans="1:14" ht="10.5" customHeight="1" x14ac:dyDescent="0.25">
      <c r="A8" s="16" t="s">
        <v>38</v>
      </c>
      <c r="B8" s="81">
        <v>635</v>
      </c>
      <c r="C8" s="69">
        <v>7.9</v>
      </c>
      <c r="D8" s="69">
        <v>34.799999999999997</v>
      </c>
      <c r="E8" s="81">
        <v>393</v>
      </c>
      <c r="F8" s="69">
        <v>7.6</v>
      </c>
      <c r="G8" s="69">
        <v>58.3</v>
      </c>
      <c r="H8" s="69">
        <v>28.8</v>
      </c>
      <c r="I8" s="37">
        <v>1201</v>
      </c>
      <c r="J8" s="51">
        <v>36.700000000000003</v>
      </c>
      <c r="K8" s="51">
        <v>45.2</v>
      </c>
      <c r="L8" s="37">
        <v>324</v>
      </c>
      <c r="M8" s="51">
        <v>51.5</v>
      </c>
      <c r="N8" s="51">
        <v>19.100000000000001</v>
      </c>
    </row>
    <row r="9" spans="1:14" ht="15" customHeight="1" x14ac:dyDescent="0.25">
      <c r="A9" s="11" t="s">
        <v>37</v>
      </c>
      <c r="B9" s="77">
        <v>1516</v>
      </c>
      <c r="C9" s="67">
        <v>22.6</v>
      </c>
      <c r="D9" s="67">
        <v>19.2</v>
      </c>
      <c r="E9" s="77">
        <v>751</v>
      </c>
      <c r="F9" s="67">
        <v>23.7</v>
      </c>
      <c r="G9" s="67">
        <v>47.9</v>
      </c>
      <c r="H9" s="67">
        <v>24.6</v>
      </c>
      <c r="I9" s="34">
        <v>2482</v>
      </c>
      <c r="J9" s="53">
        <v>34.299999999999997</v>
      </c>
      <c r="K9" s="53">
        <v>39.5</v>
      </c>
      <c r="L9" s="34">
        <v>488</v>
      </c>
      <c r="M9" s="50">
        <v>49.8</v>
      </c>
      <c r="N9" s="50">
        <v>17</v>
      </c>
    </row>
    <row r="10" spans="1:14" ht="15" customHeight="1" x14ac:dyDescent="0.25">
      <c r="A10" s="8" t="s">
        <v>36</v>
      </c>
      <c r="B10" s="77"/>
      <c r="C10" s="67"/>
      <c r="D10" s="67"/>
      <c r="E10" s="77"/>
      <c r="F10" s="67"/>
      <c r="G10" s="67"/>
      <c r="H10" s="67"/>
      <c r="I10" s="34"/>
      <c r="J10" s="53"/>
      <c r="K10" s="53"/>
      <c r="L10" s="34"/>
      <c r="M10" s="50"/>
      <c r="N10" s="50"/>
    </row>
    <row r="11" spans="1:14" ht="10.5" customHeight="1" x14ac:dyDescent="0.25">
      <c r="A11" s="16" t="s">
        <v>35</v>
      </c>
      <c r="B11" s="81">
        <v>327</v>
      </c>
      <c r="C11" s="69">
        <v>3.4</v>
      </c>
      <c r="D11" s="69">
        <v>33.9</v>
      </c>
      <c r="E11" s="81">
        <v>196</v>
      </c>
      <c r="F11" s="69">
        <v>10.7</v>
      </c>
      <c r="G11" s="69">
        <v>55.1</v>
      </c>
      <c r="H11" s="69">
        <v>20.399999999999999</v>
      </c>
      <c r="I11" s="37">
        <v>521</v>
      </c>
      <c r="J11" s="51">
        <v>34</v>
      </c>
      <c r="K11" s="51">
        <v>42</v>
      </c>
      <c r="L11" s="37">
        <v>160</v>
      </c>
      <c r="M11" s="51">
        <v>52.5</v>
      </c>
      <c r="N11" s="51">
        <v>18.8</v>
      </c>
    </row>
    <row r="12" spans="1:14" ht="10.5" customHeight="1" x14ac:dyDescent="0.25">
      <c r="A12" s="16" t="s">
        <v>34</v>
      </c>
      <c r="B12" s="81">
        <v>250</v>
      </c>
      <c r="C12" s="69">
        <v>2.4</v>
      </c>
      <c r="D12" s="69">
        <v>33.200000000000003</v>
      </c>
      <c r="E12" s="81">
        <v>139</v>
      </c>
      <c r="F12" s="69">
        <v>15.8</v>
      </c>
      <c r="G12" s="69">
        <v>55.4</v>
      </c>
      <c r="H12" s="69">
        <v>16.5</v>
      </c>
      <c r="I12" s="37">
        <v>428</v>
      </c>
      <c r="J12" s="51">
        <v>32.200000000000003</v>
      </c>
      <c r="K12" s="51">
        <v>42.1</v>
      </c>
      <c r="L12" s="37">
        <v>147</v>
      </c>
      <c r="M12" s="51">
        <v>51</v>
      </c>
      <c r="N12" s="51">
        <v>17</v>
      </c>
    </row>
    <row r="13" spans="1:14" ht="10.5" customHeight="1" x14ac:dyDescent="0.25">
      <c r="A13" s="16" t="s">
        <v>33</v>
      </c>
      <c r="B13" s="81">
        <v>581</v>
      </c>
      <c r="C13" s="69">
        <v>4</v>
      </c>
      <c r="D13" s="69">
        <v>30.5</v>
      </c>
      <c r="E13" s="81">
        <v>250</v>
      </c>
      <c r="F13" s="69">
        <v>20.8</v>
      </c>
      <c r="G13" s="69">
        <v>62.4</v>
      </c>
      <c r="H13" s="69">
        <v>14.8</v>
      </c>
      <c r="I13" s="37">
        <v>602</v>
      </c>
      <c r="J13" s="51">
        <v>28.7</v>
      </c>
      <c r="K13" s="51">
        <v>45</v>
      </c>
      <c r="L13" s="37">
        <v>308</v>
      </c>
      <c r="M13" s="51">
        <v>60.1</v>
      </c>
      <c r="N13" s="51">
        <v>13</v>
      </c>
    </row>
    <row r="14" spans="1:14" ht="10.5" customHeight="1" x14ac:dyDescent="0.25">
      <c r="A14" s="6" t="s">
        <v>32</v>
      </c>
      <c r="B14" s="77">
        <v>1158</v>
      </c>
      <c r="C14" s="67">
        <v>3.5</v>
      </c>
      <c r="D14" s="67">
        <v>32</v>
      </c>
      <c r="E14" s="77">
        <v>585</v>
      </c>
      <c r="F14" s="67">
        <v>16.2</v>
      </c>
      <c r="G14" s="67">
        <v>58.3</v>
      </c>
      <c r="H14" s="67">
        <v>17.100000000000001</v>
      </c>
      <c r="I14" s="34">
        <v>1551</v>
      </c>
      <c r="J14" s="53">
        <v>31.5</v>
      </c>
      <c r="K14" s="53">
        <v>43.2</v>
      </c>
      <c r="L14" s="34">
        <v>615</v>
      </c>
      <c r="M14" s="50">
        <v>55.9</v>
      </c>
      <c r="N14" s="50">
        <v>15.4</v>
      </c>
    </row>
    <row r="15" spans="1:14" ht="15" customHeight="1" x14ac:dyDescent="0.25">
      <c r="A15" s="14" t="s">
        <v>31</v>
      </c>
      <c r="B15" s="81"/>
      <c r="C15" s="69"/>
      <c r="D15" s="69"/>
      <c r="E15" s="81"/>
      <c r="F15" s="69"/>
      <c r="G15" s="69"/>
      <c r="H15" s="69"/>
      <c r="I15" s="37"/>
      <c r="J15" s="51"/>
      <c r="K15" s="51"/>
      <c r="L15" s="37"/>
      <c r="M15" s="51"/>
      <c r="N15" s="51"/>
    </row>
    <row r="16" spans="1:14" ht="10.5" customHeight="1" x14ac:dyDescent="0.25">
      <c r="A16" s="16" t="s">
        <v>30</v>
      </c>
      <c r="B16" s="81">
        <v>433</v>
      </c>
      <c r="C16" s="69">
        <v>5.8</v>
      </c>
      <c r="D16" s="69">
        <v>36.299999999999997</v>
      </c>
      <c r="E16" s="81">
        <v>281</v>
      </c>
      <c r="F16" s="69">
        <v>14.9</v>
      </c>
      <c r="G16" s="69">
        <v>53.4</v>
      </c>
      <c r="H16" s="69">
        <v>22.8</v>
      </c>
      <c r="I16" s="37">
        <v>750</v>
      </c>
      <c r="J16" s="51">
        <v>29.7</v>
      </c>
      <c r="K16" s="51">
        <v>45.3</v>
      </c>
      <c r="L16" s="37">
        <v>263</v>
      </c>
      <c r="M16" s="51">
        <v>63.1</v>
      </c>
      <c r="N16" s="51">
        <v>10.6</v>
      </c>
    </row>
    <row r="17" spans="1:14" ht="10.5" customHeight="1" x14ac:dyDescent="0.25">
      <c r="A17" s="16" t="s">
        <v>29</v>
      </c>
      <c r="B17" s="81">
        <v>442</v>
      </c>
      <c r="C17" s="69">
        <v>2.2999999999999998</v>
      </c>
      <c r="D17" s="69">
        <v>31.7</v>
      </c>
      <c r="E17" s="81">
        <v>236</v>
      </c>
      <c r="F17" s="69">
        <v>12.7</v>
      </c>
      <c r="G17" s="69">
        <v>63.1</v>
      </c>
      <c r="H17" s="69">
        <v>12.7</v>
      </c>
      <c r="I17" s="37">
        <v>466</v>
      </c>
      <c r="J17" s="51">
        <v>31.8</v>
      </c>
      <c r="K17" s="51">
        <v>47.9</v>
      </c>
      <c r="L17" s="37">
        <v>254</v>
      </c>
      <c r="M17" s="51">
        <v>76.400000000000006</v>
      </c>
      <c r="N17" s="51">
        <v>8.3000000000000007</v>
      </c>
    </row>
    <row r="18" spans="1:14" ht="10.5" customHeight="1" x14ac:dyDescent="0.25">
      <c r="A18" s="16" t="s">
        <v>28</v>
      </c>
      <c r="B18" s="81">
        <v>415</v>
      </c>
      <c r="C18" s="69">
        <v>1</v>
      </c>
      <c r="D18" s="69">
        <v>40.5</v>
      </c>
      <c r="E18" s="81">
        <v>247</v>
      </c>
      <c r="F18" s="69">
        <v>20.6</v>
      </c>
      <c r="G18" s="69">
        <v>62.3</v>
      </c>
      <c r="H18" s="69">
        <v>14.6</v>
      </c>
      <c r="I18" s="37">
        <v>496</v>
      </c>
      <c r="J18" s="51">
        <v>33.9</v>
      </c>
      <c r="K18" s="51">
        <v>42.5</v>
      </c>
      <c r="L18" s="37">
        <v>247</v>
      </c>
      <c r="M18" s="51">
        <v>72.5</v>
      </c>
      <c r="N18" s="51">
        <v>8.9</v>
      </c>
    </row>
    <row r="19" spans="1:14" ht="10.5" customHeight="1" x14ac:dyDescent="0.25">
      <c r="A19" s="6" t="s">
        <v>27</v>
      </c>
      <c r="B19" s="77">
        <v>1290</v>
      </c>
      <c r="C19" s="67">
        <v>3</v>
      </c>
      <c r="D19" s="67">
        <v>36</v>
      </c>
      <c r="E19" s="77">
        <v>764</v>
      </c>
      <c r="F19" s="67">
        <v>16.100000000000001</v>
      </c>
      <c r="G19" s="67">
        <v>59.3</v>
      </c>
      <c r="H19" s="67">
        <v>17</v>
      </c>
      <c r="I19" s="34">
        <v>1712</v>
      </c>
      <c r="J19" s="53">
        <v>31.5</v>
      </c>
      <c r="K19" s="53">
        <v>45.2</v>
      </c>
      <c r="L19" s="34">
        <v>764</v>
      </c>
      <c r="M19" s="50">
        <v>70.5</v>
      </c>
      <c r="N19" s="50">
        <v>9.3000000000000007</v>
      </c>
    </row>
    <row r="20" spans="1:14" ht="15" customHeight="1" x14ac:dyDescent="0.25">
      <c r="A20" s="14" t="s">
        <v>26</v>
      </c>
      <c r="B20" s="81"/>
      <c r="C20" s="69"/>
      <c r="D20" s="69"/>
      <c r="E20" s="81"/>
      <c r="F20" s="69"/>
      <c r="G20" s="69"/>
      <c r="H20" s="69"/>
      <c r="I20" s="37"/>
      <c r="J20" s="51"/>
      <c r="K20" s="51"/>
      <c r="L20" s="37"/>
      <c r="M20" s="51"/>
      <c r="N20" s="51"/>
    </row>
    <row r="21" spans="1:14" ht="10.5" customHeight="1" x14ac:dyDescent="0.25">
      <c r="A21" s="16" t="s">
        <v>25</v>
      </c>
      <c r="B21" s="81">
        <v>529</v>
      </c>
      <c r="C21" s="69">
        <v>3.8</v>
      </c>
      <c r="D21" s="69">
        <v>42.7</v>
      </c>
      <c r="E21" s="81">
        <v>233</v>
      </c>
      <c r="F21" s="69">
        <v>10.7</v>
      </c>
      <c r="G21" s="69">
        <v>53.2</v>
      </c>
      <c r="H21" s="69">
        <v>27.9</v>
      </c>
      <c r="I21" s="37">
        <v>549</v>
      </c>
      <c r="J21" s="51">
        <v>33.9</v>
      </c>
      <c r="K21" s="51">
        <v>43.5</v>
      </c>
      <c r="L21" s="37">
        <v>368</v>
      </c>
      <c r="M21" s="51">
        <v>68.5</v>
      </c>
      <c r="N21" s="51">
        <v>10.6</v>
      </c>
    </row>
    <row r="22" spans="1:14" ht="10.5" customHeight="1" x14ac:dyDescent="0.25">
      <c r="A22" s="16" t="s">
        <v>24</v>
      </c>
      <c r="B22" s="81">
        <v>439</v>
      </c>
      <c r="C22" s="69">
        <v>2.5</v>
      </c>
      <c r="D22" s="69">
        <v>48.3</v>
      </c>
      <c r="E22" s="81">
        <v>234</v>
      </c>
      <c r="F22" s="69">
        <v>4.7</v>
      </c>
      <c r="G22" s="69">
        <v>68.8</v>
      </c>
      <c r="H22" s="69">
        <v>10.7</v>
      </c>
      <c r="I22" s="37">
        <v>624</v>
      </c>
      <c r="J22" s="51">
        <v>32.4</v>
      </c>
      <c r="K22" s="51">
        <v>39.700000000000003</v>
      </c>
      <c r="L22" s="37">
        <v>315</v>
      </c>
      <c r="M22" s="51">
        <v>62.5</v>
      </c>
      <c r="N22" s="51">
        <v>17.8</v>
      </c>
    </row>
    <row r="23" spans="1:14" ht="10.5" customHeight="1" x14ac:dyDescent="0.25">
      <c r="A23" s="16" t="s">
        <v>23</v>
      </c>
      <c r="B23" s="81">
        <v>339</v>
      </c>
      <c r="C23" s="69">
        <v>2.1</v>
      </c>
      <c r="D23" s="69">
        <v>30.1</v>
      </c>
      <c r="E23" s="81">
        <v>194</v>
      </c>
      <c r="F23" s="69">
        <v>11.3</v>
      </c>
      <c r="G23" s="69">
        <v>53.1</v>
      </c>
      <c r="H23" s="69">
        <v>29.4</v>
      </c>
      <c r="I23" s="37">
        <v>423</v>
      </c>
      <c r="J23" s="51">
        <v>35.5</v>
      </c>
      <c r="K23" s="51">
        <v>40.700000000000003</v>
      </c>
      <c r="L23" s="37">
        <v>193</v>
      </c>
      <c r="M23" s="51">
        <v>61.1</v>
      </c>
      <c r="N23" s="51">
        <v>16.600000000000001</v>
      </c>
    </row>
    <row r="24" spans="1:14" ht="10.5" customHeight="1" x14ac:dyDescent="0.25">
      <c r="A24" s="6" t="s">
        <v>22</v>
      </c>
      <c r="B24" s="77">
        <v>1307</v>
      </c>
      <c r="C24" s="67">
        <v>2.9</v>
      </c>
      <c r="D24" s="67">
        <v>41.3</v>
      </c>
      <c r="E24" s="77">
        <v>661</v>
      </c>
      <c r="F24" s="67">
        <v>8.8000000000000007</v>
      </c>
      <c r="G24" s="67">
        <v>58.7</v>
      </c>
      <c r="H24" s="67">
        <v>22.2</v>
      </c>
      <c r="I24" s="34">
        <v>1596</v>
      </c>
      <c r="J24" s="53">
        <v>33.700000000000003</v>
      </c>
      <c r="K24" s="53">
        <v>41.3</v>
      </c>
      <c r="L24" s="34">
        <v>876</v>
      </c>
      <c r="M24" s="50">
        <v>64.7</v>
      </c>
      <c r="N24" s="50">
        <v>14.5</v>
      </c>
    </row>
    <row r="25" spans="1:14" ht="15" customHeight="1" x14ac:dyDescent="0.25">
      <c r="A25" s="14" t="s">
        <v>21</v>
      </c>
      <c r="B25" s="33"/>
      <c r="C25" s="49"/>
      <c r="D25" s="49"/>
      <c r="E25" s="33"/>
      <c r="F25" s="49"/>
      <c r="G25" s="49"/>
      <c r="H25" s="49"/>
      <c r="I25" s="38"/>
      <c r="J25" s="51"/>
      <c r="K25" s="51"/>
      <c r="L25" s="38"/>
      <c r="M25" s="54"/>
      <c r="N25" s="54"/>
    </row>
    <row r="26" spans="1:14" ht="15" customHeight="1" x14ac:dyDescent="0.25">
      <c r="A26" s="11" t="s">
        <v>20</v>
      </c>
      <c r="B26" s="77">
        <f>B14+B19+B24</f>
        <v>3755</v>
      </c>
      <c r="C26" s="67">
        <f>((B14*0.035+B19*0.03+B24*0.029)/B26)*100</f>
        <v>3.1193874833555255</v>
      </c>
      <c r="D26" s="67">
        <f>((B14*0.32+B19*0.36+B24*0.413)/B26)*100</f>
        <v>36.611211717709722</v>
      </c>
      <c r="E26" s="77">
        <f>E14+E19+E24</f>
        <v>2010</v>
      </c>
      <c r="F26" s="67">
        <f>((E14*0.162+E19*0.161+E24*0.088)/E26)*100</f>
        <v>13.728457711442788</v>
      </c>
      <c r="G26" s="67">
        <f>((E14*0.583+E19*0.593+E24*0.587)/E26)*100</f>
        <v>58.811641791044778</v>
      </c>
      <c r="H26" s="67">
        <f>((E14*0.171+E19*0.17+E24*0.222)/E26)*100</f>
        <v>18.739154228855721</v>
      </c>
      <c r="I26" s="39">
        <f>I24+I19+I14</f>
        <v>4859</v>
      </c>
      <c r="J26" s="53">
        <f>((I14*0.315+I19*0.315+I24*0.337)/I26)*100</f>
        <v>32.222617822597243</v>
      </c>
      <c r="K26" s="53">
        <f>((I14*0.432+I19*0.452+I24*0.413)/I26)*100</f>
        <v>43.280592714550316</v>
      </c>
      <c r="L26" s="39">
        <f>L24+L19+L14</f>
        <v>2255</v>
      </c>
      <c r="M26" s="55">
        <f>((L14*0.559+L19*0.705+L24*0.647)/L26)*100</f>
        <v>64.265055432372506</v>
      </c>
      <c r="N26" s="55">
        <f>((L14*0.154+L19*0.093+L24*0.145)/L26)*100</f>
        <v>12.983680709534367</v>
      </c>
    </row>
    <row r="27" spans="1:14" ht="15" customHeight="1" x14ac:dyDescent="0.25">
      <c r="A27" s="8" t="s">
        <v>19</v>
      </c>
      <c r="B27" s="81"/>
      <c r="C27" s="69"/>
      <c r="D27" s="69"/>
      <c r="E27" s="81"/>
      <c r="F27" s="69"/>
      <c r="G27" s="69"/>
      <c r="H27" s="69"/>
      <c r="I27" s="37"/>
      <c r="J27" s="51"/>
      <c r="K27" s="51"/>
      <c r="L27" s="37"/>
      <c r="M27" s="51"/>
      <c r="N27" s="51"/>
    </row>
    <row r="28" spans="1:14" ht="10.5" customHeight="1" x14ac:dyDescent="0.25">
      <c r="A28" s="16" t="s">
        <v>18</v>
      </c>
      <c r="B28" s="81">
        <v>853</v>
      </c>
      <c r="C28" s="69">
        <v>8.6</v>
      </c>
      <c r="D28" s="69">
        <v>39.6</v>
      </c>
      <c r="E28" s="81">
        <v>448</v>
      </c>
      <c r="F28" s="69">
        <v>19.2</v>
      </c>
      <c r="G28" s="69">
        <v>58.5</v>
      </c>
      <c r="H28" s="69">
        <v>17</v>
      </c>
      <c r="I28" s="37">
        <v>1184</v>
      </c>
      <c r="J28" s="51">
        <v>32.200000000000003</v>
      </c>
      <c r="K28" s="51">
        <v>48.4</v>
      </c>
      <c r="L28" s="37">
        <v>422</v>
      </c>
      <c r="M28" s="51">
        <v>68.7</v>
      </c>
      <c r="N28" s="51">
        <v>14.2</v>
      </c>
    </row>
    <row r="29" spans="1:14" ht="10.5" customHeight="1" x14ac:dyDescent="0.25">
      <c r="A29" s="16" t="s">
        <v>17</v>
      </c>
      <c r="B29" s="81">
        <v>399</v>
      </c>
      <c r="C29" s="69">
        <v>4.8</v>
      </c>
      <c r="D29" s="69">
        <v>32.6</v>
      </c>
      <c r="E29" s="81">
        <v>219</v>
      </c>
      <c r="F29" s="69">
        <v>18.7</v>
      </c>
      <c r="G29" s="69">
        <v>49.8</v>
      </c>
      <c r="H29" s="69">
        <v>26.5</v>
      </c>
      <c r="I29" s="37">
        <v>455</v>
      </c>
      <c r="J29" s="51">
        <v>33</v>
      </c>
      <c r="K29" s="51">
        <v>43.3</v>
      </c>
      <c r="L29" s="37">
        <v>193</v>
      </c>
      <c r="M29" s="51">
        <v>61.7</v>
      </c>
      <c r="N29" s="51">
        <v>17.600000000000001</v>
      </c>
    </row>
    <row r="30" spans="1:14" ht="10.5" customHeight="1" x14ac:dyDescent="0.25">
      <c r="A30" s="16" t="s">
        <v>16</v>
      </c>
      <c r="B30" s="81">
        <v>334</v>
      </c>
      <c r="C30" s="69">
        <v>8.1</v>
      </c>
      <c r="D30" s="69">
        <v>36.799999999999997</v>
      </c>
      <c r="E30" s="81">
        <v>174</v>
      </c>
      <c r="F30" s="69">
        <v>10.9</v>
      </c>
      <c r="G30" s="69">
        <v>64.400000000000006</v>
      </c>
      <c r="H30" s="69">
        <v>23</v>
      </c>
      <c r="I30" s="37">
        <v>379</v>
      </c>
      <c r="J30" s="51">
        <v>36.4</v>
      </c>
      <c r="K30" s="51">
        <v>44.1</v>
      </c>
      <c r="L30" s="37">
        <v>220</v>
      </c>
      <c r="M30" s="51">
        <v>67.3</v>
      </c>
      <c r="N30" s="51">
        <v>13.6</v>
      </c>
    </row>
    <row r="31" spans="1:14" ht="10.5" customHeight="1" x14ac:dyDescent="0.25">
      <c r="A31" s="6" t="s">
        <v>15</v>
      </c>
      <c r="B31" s="77">
        <v>1586</v>
      </c>
      <c r="C31" s="67">
        <v>7.5</v>
      </c>
      <c r="D31" s="67">
        <v>37.299999999999997</v>
      </c>
      <c r="E31" s="77">
        <v>841</v>
      </c>
      <c r="F31" s="67">
        <v>17.399999999999999</v>
      </c>
      <c r="G31" s="67">
        <v>57.4</v>
      </c>
      <c r="H31" s="67">
        <v>20.7</v>
      </c>
      <c r="I31" s="34">
        <v>2018</v>
      </c>
      <c r="J31" s="53">
        <v>33.200000000000003</v>
      </c>
      <c r="K31" s="53">
        <v>46.4</v>
      </c>
      <c r="L31" s="34">
        <v>835</v>
      </c>
      <c r="M31" s="50">
        <v>66.7</v>
      </c>
      <c r="N31" s="50">
        <v>14.9</v>
      </c>
    </row>
    <row r="32" spans="1:14" ht="15" customHeight="1" x14ac:dyDescent="0.25">
      <c r="A32" s="14" t="s">
        <v>14</v>
      </c>
      <c r="B32" s="33"/>
      <c r="C32" s="49"/>
      <c r="D32" s="49"/>
      <c r="E32" s="33"/>
      <c r="F32" s="49"/>
      <c r="G32" s="49"/>
      <c r="H32" s="49"/>
      <c r="I32" s="38"/>
      <c r="J32" s="51"/>
      <c r="K32" s="51"/>
      <c r="L32" s="38"/>
      <c r="M32" s="54"/>
      <c r="N32" s="54"/>
    </row>
    <row r="33" spans="1:14" ht="10.5" customHeight="1" x14ac:dyDescent="0.25">
      <c r="A33" s="16" t="s">
        <v>13</v>
      </c>
      <c r="B33" s="81">
        <v>411</v>
      </c>
      <c r="C33" s="69">
        <v>8.3000000000000007</v>
      </c>
      <c r="D33" s="69">
        <v>22.6</v>
      </c>
      <c r="E33" s="81">
        <v>238</v>
      </c>
      <c r="F33" s="69">
        <v>10.9</v>
      </c>
      <c r="G33" s="69">
        <v>57.6</v>
      </c>
      <c r="H33" s="69">
        <v>29</v>
      </c>
      <c r="I33" s="37">
        <v>865</v>
      </c>
      <c r="J33" s="51">
        <v>27.4</v>
      </c>
      <c r="K33" s="51">
        <v>48.1</v>
      </c>
      <c r="L33" s="37">
        <v>224</v>
      </c>
      <c r="M33" s="51">
        <v>49.6</v>
      </c>
      <c r="N33" s="51">
        <v>17.899999999999999</v>
      </c>
    </row>
    <row r="34" spans="1:14" ht="10.5" customHeight="1" x14ac:dyDescent="0.25">
      <c r="A34" s="16" t="s">
        <v>12</v>
      </c>
      <c r="B34" s="81">
        <v>429</v>
      </c>
      <c r="C34" s="69">
        <v>2.6</v>
      </c>
      <c r="D34" s="69">
        <v>23.3</v>
      </c>
      <c r="E34" s="81">
        <v>183</v>
      </c>
      <c r="F34" s="69">
        <v>15.8</v>
      </c>
      <c r="G34" s="69">
        <v>55.2</v>
      </c>
      <c r="H34" s="69">
        <v>23</v>
      </c>
      <c r="I34" s="37">
        <v>762</v>
      </c>
      <c r="J34" s="51">
        <v>26.5</v>
      </c>
      <c r="K34" s="51">
        <v>40.4</v>
      </c>
      <c r="L34" s="37">
        <v>186</v>
      </c>
      <c r="M34" s="51">
        <v>39.799999999999997</v>
      </c>
      <c r="N34" s="51">
        <v>20.399999999999999</v>
      </c>
    </row>
    <row r="35" spans="1:14" ht="10.5" customHeight="1" x14ac:dyDescent="0.25">
      <c r="A35" s="16" t="s">
        <v>11</v>
      </c>
      <c r="B35" s="81">
        <v>635</v>
      </c>
      <c r="C35" s="69">
        <v>6</v>
      </c>
      <c r="D35" s="69">
        <v>35.700000000000003</v>
      </c>
      <c r="E35" s="81">
        <v>341</v>
      </c>
      <c r="F35" s="69">
        <v>13.2</v>
      </c>
      <c r="G35" s="69">
        <v>57.5</v>
      </c>
      <c r="H35" s="69">
        <v>27.6</v>
      </c>
      <c r="I35" s="37">
        <v>998</v>
      </c>
      <c r="J35" s="51">
        <v>31.6</v>
      </c>
      <c r="K35" s="51">
        <v>47.9</v>
      </c>
      <c r="L35" s="37">
        <v>321</v>
      </c>
      <c r="M35" s="51">
        <v>68.5</v>
      </c>
      <c r="N35" s="51">
        <v>14.6</v>
      </c>
    </row>
    <row r="36" spans="1:14" ht="10.5" customHeight="1" x14ac:dyDescent="0.25">
      <c r="A36" s="6" t="s">
        <v>10</v>
      </c>
      <c r="B36" s="77">
        <v>1475</v>
      </c>
      <c r="C36" s="67">
        <v>5.6</v>
      </c>
      <c r="D36" s="67">
        <v>28.5</v>
      </c>
      <c r="E36" s="77">
        <v>762</v>
      </c>
      <c r="F36" s="67">
        <v>13.1</v>
      </c>
      <c r="G36" s="67">
        <v>57</v>
      </c>
      <c r="H36" s="67">
        <v>26.9</v>
      </c>
      <c r="I36" s="34">
        <v>2625</v>
      </c>
      <c r="J36" s="53">
        <v>28.7</v>
      </c>
      <c r="K36" s="53">
        <v>45.8</v>
      </c>
      <c r="L36" s="34">
        <v>731</v>
      </c>
      <c r="M36" s="50">
        <v>55.4</v>
      </c>
      <c r="N36" s="50">
        <v>17.100000000000001</v>
      </c>
    </row>
    <row r="37" spans="1:14" ht="15" customHeight="1" x14ac:dyDescent="0.25">
      <c r="A37" s="14" t="s">
        <v>9</v>
      </c>
      <c r="B37" s="79"/>
      <c r="C37" s="68"/>
      <c r="D37" s="69"/>
      <c r="E37" s="79"/>
      <c r="F37" s="68"/>
      <c r="G37" s="68"/>
      <c r="H37" s="68"/>
      <c r="I37" s="35"/>
      <c r="J37" s="51"/>
      <c r="K37" s="51"/>
      <c r="L37" s="35"/>
      <c r="M37" s="52"/>
      <c r="N37" s="52"/>
    </row>
    <row r="38" spans="1:14" ht="10.5" customHeight="1" x14ac:dyDescent="0.25">
      <c r="A38" s="16" t="s">
        <v>8</v>
      </c>
      <c r="B38" s="81">
        <v>432</v>
      </c>
      <c r="C38" s="69">
        <v>8.6</v>
      </c>
      <c r="D38" s="69">
        <v>30.1</v>
      </c>
      <c r="E38" s="81">
        <v>272</v>
      </c>
      <c r="F38" s="69">
        <v>20.2</v>
      </c>
      <c r="G38" s="69">
        <v>43.8</v>
      </c>
      <c r="H38" s="69">
        <v>33.1</v>
      </c>
      <c r="I38" s="37">
        <v>785</v>
      </c>
      <c r="J38" s="51">
        <v>32.5</v>
      </c>
      <c r="K38" s="51">
        <v>39.9</v>
      </c>
      <c r="L38" s="37">
        <v>271</v>
      </c>
      <c r="M38" s="51">
        <v>52</v>
      </c>
      <c r="N38" s="51">
        <v>18.8</v>
      </c>
    </row>
    <row r="39" spans="1:14" ht="10.5" customHeight="1" x14ac:dyDescent="0.25">
      <c r="A39" s="16" t="s">
        <v>7</v>
      </c>
      <c r="B39" s="81">
        <v>436</v>
      </c>
      <c r="C39" s="69">
        <v>7.6</v>
      </c>
      <c r="D39" s="69">
        <v>22.2</v>
      </c>
      <c r="E39" s="81">
        <v>180</v>
      </c>
      <c r="F39" s="69">
        <v>17.2</v>
      </c>
      <c r="G39" s="69">
        <v>42.2</v>
      </c>
      <c r="H39" s="69">
        <v>36.700000000000003</v>
      </c>
      <c r="I39" s="37">
        <v>709</v>
      </c>
      <c r="J39" s="51">
        <v>25.2</v>
      </c>
      <c r="K39" s="51">
        <v>37.1</v>
      </c>
      <c r="L39" s="37">
        <v>249</v>
      </c>
      <c r="M39" s="51">
        <v>44.6</v>
      </c>
      <c r="N39" s="51">
        <v>19.3</v>
      </c>
    </row>
    <row r="40" spans="1:14" ht="10.5" customHeight="1" x14ac:dyDescent="0.25">
      <c r="A40" s="16" t="s">
        <v>6</v>
      </c>
      <c r="B40" s="81">
        <v>312</v>
      </c>
      <c r="C40" s="69">
        <v>6.4</v>
      </c>
      <c r="D40" s="69">
        <v>25.3</v>
      </c>
      <c r="E40" s="81">
        <v>189</v>
      </c>
      <c r="F40" s="69">
        <v>28</v>
      </c>
      <c r="G40" s="69">
        <v>36</v>
      </c>
      <c r="H40" s="69">
        <v>20.6</v>
      </c>
      <c r="I40" s="37">
        <v>656</v>
      </c>
      <c r="J40" s="51">
        <v>26.8</v>
      </c>
      <c r="K40" s="51">
        <v>41.8</v>
      </c>
      <c r="L40" s="37">
        <v>192</v>
      </c>
      <c r="M40" s="51">
        <v>37</v>
      </c>
      <c r="N40" s="51">
        <v>15.6</v>
      </c>
    </row>
    <row r="41" spans="1:14" ht="10.5" customHeight="1" x14ac:dyDescent="0.25">
      <c r="A41" s="6" t="s">
        <v>5</v>
      </c>
      <c r="B41" s="77">
        <v>1180</v>
      </c>
      <c r="C41" s="67">
        <v>7.6</v>
      </c>
      <c r="D41" s="67">
        <v>25.9</v>
      </c>
      <c r="E41" s="77">
        <v>641</v>
      </c>
      <c r="F41" s="67">
        <v>21.7</v>
      </c>
      <c r="G41" s="67">
        <v>41</v>
      </c>
      <c r="H41" s="67">
        <v>30.4</v>
      </c>
      <c r="I41" s="34">
        <v>2150</v>
      </c>
      <c r="J41" s="53">
        <v>28.4</v>
      </c>
      <c r="K41" s="53">
        <v>39.5</v>
      </c>
      <c r="L41" s="34">
        <v>712</v>
      </c>
      <c r="M41" s="50">
        <v>45.4</v>
      </c>
      <c r="N41" s="50">
        <v>18.100000000000001</v>
      </c>
    </row>
    <row r="42" spans="1:14" ht="15" customHeight="1" x14ac:dyDescent="0.25">
      <c r="A42" s="14" t="s">
        <v>4</v>
      </c>
      <c r="B42" s="81"/>
      <c r="C42" s="69"/>
      <c r="D42" s="69"/>
      <c r="E42" s="81"/>
      <c r="F42" s="69"/>
      <c r="G42" s="69"/>
      <c r="H42" s="69"/>
      <c r="I42" s="37"/>
      <c r="J42" s="51"/>
      <c r="K42" s="51"/>
      <c r="L42" s="37"/>
      <c r="M42" s="51"/>
      <c r="N42" s="51"/>
    </row>
    <row r="43" spans="1:14" ht="15" customHeight="1" x14ac:dyDescent="0.25">
      <c r="A43" s="11" t="s">
        <v>3</v>
      </c>
      <c r="B43" s="77">
        <f>B31+B36+B41</f>
        <v>4241</v>
      </c>
      <c r="C43" s="67">
        <f>((B31*0.075+B36*0.056+B41*0.076)/B43)*100</f>
        <v>6.867012497052583</v>
      </c>
      <c r="D43" s="67">
        <f>((B31*0.373+B36*0.285+B41*0.259)/B43)*100</f>
        <v>31.067507663286957</v>
      </c>
      <c r="E43" s="77">
        <f>E31+E36+E41</f>
        <v>2244</v>
      </c>
      <c r="F43" s="67">
        <f>((E31*0.174+E36*0.131+E41*0.217)/E43)*100</f>
        <v>17.168137254901964</v>
      </c>
      <c r="G43" s="67">
        <f>((E31*0.574+E36*0.57+E41*0.41)/E43)*100</f>
        <v>52.579500891265596</v>
      </c>
      <c r="H43" s="67">
        <f>((E31*0.207+E36*0.269+E41*0.304)/E43)*100</f>
        <v>25.576158645276294</v>
      </c>
      <c r="I43" s="34">
        <f>I41+I36+I31</f>
        <v>6793</v>
      </c>
      <c r="J43" s="53">
        <f>((I31*0.332+I36*0.287+I41*0.284)/I43)*100</f>
        <v>29.941866627410569</v>
      </c>
      <c r="K43" s="53">
        <f>((I31*0.464+I36*0.458+I41*0.395)/I43)*100</f>
        <v>43.984277933166496</v>
      </c>
      <c r="L43" s="36">
        <f>L41+L36+L31</f>
        <v>2278</v>
      </c>
      <c r="M43" s="53">
        <f>((L31*0.667+L36*0.554+L41*0.454)/L43)*100</f>
        <v>56.416461808604048</v>
      </c>
      <c r="N43" s="53">
        <f>((L31*0.149+L36*0.171+L41*0.181)/L43)*100</f>
        <v>16.606145741878841</v>
      </c>
    </row>
    <row r="44" spans="1:14" ht="15" customHeight="1" x14ac:dyDescent="0.25">
      <c r="A44" s="8" t="s">
        <v>2</v>
      </c>
      <c r="B44" s="79"/>
      <c r="C44" s="68"/>
      <c r="D44" s="68"/>
      <c r="E44" s="79"/>
      <c r="F44" s="68"/>
      <c r="G44" s="68"/>
      <c r="H44" s="68"/>
      <c r="I44" s="35"/>
      <c r="J44" s="51"/>
      <c r="K44" s="51"/>
      <c r="L44" s="35"/>
      <c r="M44" s="52"/>
      <c r="N44" s="52"/>
    </row>
    <row r="45" spans="1:14" ht="15" customHeight="1" x14ac:dyDescent="0.25">
      <c r="A45" s="6" t="s">
        <v>107</v>
      </c>
      <c r="B45" s="77">
        <v>9512</v>
      </c>
      <c r="C45" s="67">
        <v>7.9</v>
      </c>
      <c r="D45" s="67">
        <v>31.4</v>
      </c>
      <c r="E45" s="77">
        <v>5005</v>
      </c>
      <c r="F45" s="67">
        <v>16.8</v>
      </c>
      <c r="G45" s="67">
        <v>54.4</v>
      </c>
      <c r="H45" s="67">
        <v>22.7</v>
      </c>
      <c r="I45" s="34">
        <v>14134</v>
      </c>
      <c r="J45" s="53">
        <v>31.5</v>
      </c>
      <c r="K45" s="53">
        <v>43</v>
      </c>
      <c r="L45" s="34">
        <v>5021</v>
      </c>
      <c r="M45" s="50">
        <v>59.3</v>
      </c>
      <c r="N45" s="50">
        <v>15</v>
      </c>
    </row>
    <row r="46" spans="1:14" ht="10.5" customHeight="1" x14ac:dyDescent="0.25">
      <c r="A46" s="3" t="s">
        <v>106</v>
      </c>
      <c r="B46" s="33"/>
      <c r="C46" s="66"/>
      <c r="D46" s="66"/>
      <c r="E46" s="33"/>
      <c r="F46" s="66"/>
      <c r="G46" s="66"/>
      <c r="H46" s="66"/>
      <c r="I46" s="33"/>
      <c r="J46" s="85"/>
      <c r="K46" s="85"/>
      <c r="L46" s="33"/>
      <c r="M46" s="66"/>
      <c r="N46" s="66"/>
    </row>
  </sheetData>
  <mergeCells count="16">
    <mergeCell ref="F3:H3"/>
    <mergeCell ref="F4:H4"/>
    <mergeCell ref="A3:A5"/>
    <mergeCell ref="C3:D3"/>
    <mergeCell ref="C4:D4"/>
    <mergeCell ref="E3:E4"/>
    <mergeCell ref="B3:B4"/>
    <mergeCell ref="B5:B6"/>
    <mergeCell ref="M3:N3"/>
    <mergeCell ref="I5:I6"/>
    <mergeCell ref="J5:K5"/>
    <mergeCell ref="L5:L6"/>
    <mergeCell ref="M5:N5"/>
    <mergeCell ref="I3:I4"/>
    <mergeCell ref="J3:K3"/>
    <mergeCell ref="L3:L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&amp;9 186&amp;8 | ÖNKORMÁNYZATI KÖLTSÉGVETÉS, INGATLANVAGYON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Tartalom</vt:lpstr>
      <vt:lpstr>Table of Contents</vt:lpstr>
      <vt:lpstr>13.1.</vt:lpstr>
      <vt:lpstr>13.2.</vt:lpstr>
      <vt:lpstr>13.3.</vt:lpstr>
      <vt:lpstr>13.4.</vt:lpstr>
      <vt:lpstr>13.5.</vt:lpstr>
      <vt:lpstr>13.6.</vt:lpstr>
      <vt:lpstr>13.7.</vt:lpstr>
      <vt:lpstr>13.8.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2025-03-28T12:35:22Z</dcterms:created>
  <dcterms:modified xsi:type="dcterms:W3CDTF">2025-03-28T12:42:26Z</dcterms:modified>
</cp:coreProperties>
</file>