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codeName="ThisWorkbook"/>
  <mc:AlternateContent xmlns:mc="http://schemas.openxmlformats.org/markup-compatibility/2006">
    <mc:Choice Requires="x15">
      <x15ac:absPath xmlns:x15ac="http://schemas.microsoft.com/office/spreadsheetml/2010/11/ac" url="N:\Kormanyzat\2024\2025. II. notifikáció\KSH honlapra\Mellékletek\"/>
    </mc:Choice>
  </mc:AlternateContent>
  <xr:revisionPtr revIDLastSave="0" documentId="13_ncr:1_{420B1390-1EC2-4BE7-8F76-5D43DF935219}" xr6:coauthVersionLast="36" xr6:coauthVersionMax="36" xr10:uidLastSave="{00000000-0000-0000-0000-000000000000}"/>
  <bookViews>
    <workbookView xWindow="0" yWindow="0" windowWidth="28800" windowHeight="11625" tabRatio="576" activeTab="2" xr2:uid="{00000000-000D-0000-FFFF-FFFF00000000}"/>
  </bookViews>
  <sheets>
    <sheet name="Fedőlap" sheetId="13" r:id="rId1"/>
    <sheet name="readme" sheetId="16" state="hidden" r:id="rId2"/>
    <sheet name="1. Tábla" sheetId="12" r:id="rId3"/>
    <sheet name="2A Tábla" sheetId="11" r:id="rId4"/>
    <sheet name="2B Tábla" sheetId="10" r:id="rId5"/>
    <sheet name="2C Tábla" sheetId="9" r:id="rId6"/>
    <sheet name="2D Tábla" sheetId="8" r:id="rId7"/>
    <sheet name="3A Tábla" sheetId="15" r:id="rId8"/>
    <sheet name="3B Tábla" sheetId="6" r:id="rId9"/>
    <sheet name="3C Tábla" sheetId="5" r:id="rId10"/>
    <sheet name="3D Tábla" sheetId="4" r:id="rId11"/>
    <sheet name="3E Tábla" sheetId="3" r:id="rId12"/>
    <sheet name="4. Tábla" sheetId="2" r:id="rId13"/>
  </sheets>
  <externalReferences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</externalReferences>
  <definedNames>
    <definedName name="_TAB1" localSheetId="2">'1. Tábla'!$B$1:$AK$38</definedName>
    <definedName name="_TAB4" localSheetId="12">'4. Tábla'!$C$1:$AK$31</definedName>
    <definedName name="CodeRng1" localSheetId="2">'1. Tábla'!$BM$8:$BM$35</definedName>
    <definedName name="CodeRng1" localSheetId="3">'2A Tábla'!$BM$8:$BM$112</definedName>
    <definedName name="CodeRng1" localSheetId="4">'2B Tábla'!$BM$8:$BM$43</definedName>
    <definedName name="CodeRng1" localSheetId="5">'2C Tábla'!$BM$8:$BM$49</definedName>
    <definedName name="CodeRng1" localSheetId="6">'2D Tábla'!$BM$8:$BM$45</definedName>
    <definedName name="CodeRng1" localSheetId="7">'3A Tábla'!$BM$10:$BM$48</definedName>
    <definedName name="CodeRng1" localSheetId="8">'3B Tábla'!$BM$10:$BM$53</definedName>
    <definedName name="CodeRng1" localSheetId="9">'3C Tábla'!$BM$10:$BM$53</definedName>
    <definedName name="CodeRng1" localSheetId="10">'3D Tábla'!$BM$10:$BM$53</definedName>
    <definedName name="CodeRng1" localSheetId="11">'3E Tábla'!$BM$10:$BM$53</definedName>
    <definedName name="CodeRng1" localSheetId="12">'4. Tábla'!$BL$8:$BL$38</definedName>
    <definedName name="CountryArray" localSheetId="1">Fedőlap!$BA$1:$BC$39</definedName>
    <definedName name="CountryCode">readme!$B$2</definedName>
    <definedName name="COVER" localSheetId="0">Fedőlap!$A$1:$N$42</definedName>
    <definedName name="DataRng1" localSheetId="2">'1. Tábla'!$E$8:$AA$35</definedName>
    <definedName name="DataRng1" localSheetId="3">'2A Tábla'!$D$8:$Z$112</definedName>
    <definedName name="DataRng1" localSheetId="4">'2B Tábla'!$D$8:$Z$43</definedName>
    <definedName name="DataRng1" localSheetId="5">'2C Tábla'!$D$8:$Z$49</definedName>
    <definedName name="DataRng1" localSheetId="6">'2D Tábla'!$D$8:$Z$45</definedName>
    <definedName name="DataRng1" localSheetId="7">'3A Tábla'!$D$10:$Z$48</definedName>
    <definedName name="DataRng1" localSheetId="8">'3B Tábla'!$D$10:$Z$53</definedName>
    <definedName name="DataRng1" localSheetId="9">'3C Tábla'!$D$10:$Z$53</definedName>
    <definedName name="DataRng1" localSheetId="10">'3D Tábla'!$D$10:$Z$53</definedName>
    <definedName name="DataRng1" localSheetId="11">'3E Tábla'!$D$10:$Z$53</definedName>
    <definedName name="DataRng1" localSheetId="12">'4. Tábla'!$F$8:$AB$38</definedName>
    <definedName name="Domain" localSheetId="1">readme!$B$5</definedName>
    <definedName name="FileType" localSheetId="1">readme!$B$1</definedName>
    <definedName name="_xlnm.Print_Area" localSheetId="2">'1. Tábla'!$C$1:$AK$38</definedName>
    <definedName name="_xlnm.Print_Area" localSheetId="3">'2A Tábla'!$C$1:$AK$117</definedName>
    <definedName name="_xlnm.Print_Area" localSheetId="4">'2B Tábla'!$C$1:$AK$48</definedName>
    <definedName name="_xlnm.Print_Area" localSheetId="5">'2C Tábla'!$C$1:$AK$54</definedName>
    <definedName name="_xlnm.Print_Area" localSheetId="6">'2D Tábla'!$C$1:$AK$50</definedName>
    <definedName name="_xlnm.Print_Area" localSheetId="7">'3A Tábla'!$C$1:$AK$56</definedName>
    <definedName name="_xlnm.Print_Area" localSheetId="8">'3B Tábla'!$C$1:$AK$61</definedName>
    <definedName name="_xlnm.Print_Area" localSheetId="9">'3C Tábla'!$C$1:$AK$61</definedName>
    <definedName name="_xlnm.Print_Area" localSheetId="10">'3D Tábla'!$C$1:$AK$61</definedName>
    <definedName name="_xlnm.Print_Area" localSheetId="11">'3E Tábla'!$C$1:$AK$61</definedName>
    <definedName name="_xlnm.Print_Area" localSheetId="12">'4. Tábla'!$C$1:$AK$42</definedName>
    <definedName name="_xlnm.Print_Area" localSheetId="0">Fedőlap!$A$1:$N$38</definedName>
    <definedName name="OK_to_loadQ" localSheetId="1">readme!$B$3</definedName>
    <definedName name="RefVintage">readme!$B$4</definedName>
    <definedName name="StatusTable">readme!$A$12:$B$21</definedName>
    <definedName name="TAB2A" localSheetId="3">'2A Tábla'!$A$1:$AL$117</definedName>
    <definedName name="TAB2B" localSheetId="4">'2B Tábla'!$B$1:$AL$48</definedName>
    <definedName name="TAB2C" localSheetId="5">'2C Tábla'!$B$1:$AL$54</definedName>
    <definedName name="TAB2D" localSheetId="6">'2D Tábla'!$B$1:$AL$50</definedName>
    <definedName name="TAB3A" localSheetId="8">'3B Tábla'!$B$2:$AM$62</definedName>
    <definedName name="TAB3B" localSheetId="9">'3C Tábla'!$B$2:$AM$62</definedName>
    <definedName name="TAB3C" localSheetId="10">'3D Tábla'!$B$1:$AM$62</definedName>
    <definedName name="TAB3D" localSheetId="11">'3E Tábla'!$B$1:$AM$63</definedName>
    <definedName name="TAB3E" localSheetId="7">'3A Tábla'!$B$2:$AM$57</definedName>
    <definedName name="TimeRng1" localSheetId="2">'1. Tábla'!$E$5:$AA$5</definedName>
    <definedName name="TimeRng1" localSheetId="3">'2A Tábla'!$D$5:$Z$5</definedName>
    <definedName name="TimeRng1" localSheetId="4">'2B Tábla'!$D$5:$Z$5</definedName>
    <definedName name="TimeRng1" localSheetId="5">'2C Tábla'!$D$5:$Z$5</definedName>
    <definedName name="TimeRng1" localSheetId="6">'2D Tábla'!$D$5:$Z$5</definedName>
    <definedName name="TimeRng1" localSheetId="7">'3A Tábla'!$D$7:$Z$7</definedName>
    <definedName name="TimeRng1" localSheetId="8">'3B Tábla'!$D$7:$Z$7</definedName>
    <definedName name="TimeRng1" localSheetId="9">'3C Tábla'!$D$7:$Z$7</definedName>
    <definedName name="TimeRng1" localSheetId="10">'3D Tábla'!$D$7:$Z$7</definedName>
    <definedName name="TimeRng1" localSheetId="11">'3E Tábla'!$D$7:$Z$7</definedName>
    <definedName name="TimeRng1" localSheetId="12">'4. Tábla'!$F$6:$AB$6</definedName>
  </definedNames>
  <calcPr calcId="191029"/>
</workbook>
</file>

<file path=xl/calcChain.xml><?xml version="1.0" encoding="utf-8"?>
<calcChain xmlns="http://schemas.openxmlformats.org/spreadsheetml/2006/main">
  <c r="AC31" i="4" l="1"/>
  <c r="AC12" i="4"/>
  <c r="AC31" i="6"/>
  <c r="AC12" i="6"/>
  <c r="AC31" i="15"/>
  <c r="AC12" i="15"/>
  <c r="C6" i="10" l="1"/>
  <c r="D7" i="2"/>
  <c r="C8" i="3"/>
  <c r="C8" i="4"/>
  <c r="C8" i="5"/>
  <c r="C8" i="6"/>
  <c r="C8" i="15"/>
  <c r="C6" i="8"/>
  <c r="C6" i="9"/>
  <c r="C6" i="12"/>
  <c r="C6" i="11"/>
  <c r="AB31" i="3" l="1"/>
  <c r="AB12" i="3"/>
  <c r="AB31" i="4"/>
  <c r="AB12" i="4"/>
  <c r="AB31" i="6"/>
  <c r="AB12" i="6"/>
  <c r="AB31" i="15"/>
  <c r="AB12" i="15"/>
  <c r="AC32" i="12"/>
  <c r="AC31" i="12"/>
  <c r="AC14" i="12" l="1"/>
  <c r="AB25" i="11"/>
  <c r="AB9" i="12"/>
  <c r="AA31" i="15"/>
  <c r="AA12" i="15"/>
  <c r="AA31" i="6"/>
  <c r="AA12" i="6"/>
  <c r="AA31" i="4"/>
  <c r="AA12" i="4"/>
  <c r="AA31" i="3"/>
  <c r="AA12" i="3"/>
  <c r="AC13" i="12" l="1"/>
  <c r="AC11" i="12"/>
  <c r="AB62" i="15"/>
  <c r="AB63" i="15"/>
  <c r="AB64" i="15"/>
  <c r="AB65" i="15"/>
  <c r="AB66" i="15"/>
  <c r="AB67" i="15"/>
  <c r="AB68" i="15"/>
  <c r="AB73" i="15"/>
  <c r="AC10" i="12" l="1"/>
  <c r="E31" i="3"/>
  <c r="F31" i="3"/>
  <c r="G31" i="3"/>
  <c r="H31" i="3"/>
  <c r="I31" i="3"/>
  <c r="J31" i="3"/>
  <c r="K31" i="3"/>
  <c r="L31" i="3"/>
  <c r="M31" i="3"/>
  <c r="N31" i="3"/>
  <c r="O31" i="3"/>
  <c r="P31" i="3"/>
  <c r="Q31" i="3"/>
  <c r="R31" i="3"/>
  <c r="S31" i="3"/>
  <c r="T31" i="3"/>
  <c r="U31" i="3"/>
  <c r="V31" i="3"/>
  <c r="W31" i="3"/>
  <c r="X31" i="3"/>
  <c r="Y31" i="3"/>
  <c r="Z31" i="3"/>
  <c r="D31" i="3"/>
  <c r="E12" i="3"/>
  <c r="F12" i="3"/>
  <c r="G12" i="3"/>
  <c r="H12" i="3"/>
  <c r="I12" i="3"/>
  <c r="J12" i="3"/>
  <c r="K12" i="3"/>
  <c r="L12" i="3"/>
  <c r="M12" i="3"/>
  <c r="N12" i="3"/>
  <c r="O12" i="3"/>
  <c r="P12" i="3"/>
  <c r="Q12" i="3"/>
  <c r="R12" i="3"/>
  <c r="S12" i="3"/>
  <c r="T12" i="3"/>
  <c r="U12" i="3"/>
  <c r="V12" i="3"/>
  <c r="W12" i="3"/>
  <c r="X12" i="3"/>
  <c r="Y12" i="3"/>
  <c r="Z12" i="3"/>
  <c r="D12" i="3"/>
  <c r="E31" i="4"/>
  <c r="F31" i="4"/>
  <c r="G31" i="4"/>
  <c r="H31" i="4"/>
  <c r="I31" i="4"/>
  <c r="J31" i="4"/>
  <c r="K31" i="4"/>
  <c r="L31" i="4"/>
  <c r="M31" i="4"/>
  <c r="N31" i="4"/>
  <c r="O31" i="4"/>
  <c r="P31" i="4"/>
  <c r="Q31" i="4"/>
  <c r="R31" i="4"/>
  <c r="S31" i="4"/>
  <c r="T31" i="4"/>
  <c r="U31" i="4"/>
  <c r="V31" i="4"/>
  <c r="W31" i="4"/>
  <c r="X31" i="4"/>
  <c r="Y31" i="4"/>
  <c r="Z31" i="4"/>
  <c r="D31" i="4"/>
  <c r="E12" i="4"/>
  <c r="F12" i="4"/>
  <c r="G12" i="4"/>
  <c r="H12" i="4"/>
  <c r="I12" i="4"/>
  <c r="J12" i="4"/>
  <c r="K12" i="4"/>
  <c r="L12" i="4"/>
  <c r="M12" i="4"/>
  <c r="N12" i="4"/>
  <c r="O12" i="4"/>
  <c r="P12" i="4"/>
  <c r="Q12" i="4"/>
  <c r="R12" i="4"/>
  <c r="S12" i="4"/>
  <c r="T12" i="4"/>
  <c r="U12" i="4"/>
  <c r="V12" i="4"/>
  <c r="W12" i="4"/>
  <c r="X12" i="4"/>
  <c r="Y12" i="4"/>
  <c r="Z12" i="4"/>
  <c r="D12" i="4"/>
  <c r="E31" i="6"/>
  <c r="F31" i="6"/>
  <c r="G31" i="6"/>
  <c r="H31" i="6"/>
  <c r="I31" i="6"/>
  <c r="J31" i="6"/>
  <c r="K31" i="6"/>
  <c r="L31" i="6"/>
  <c r="M31" i="6"/>
  <c r="N31" i="6"/>
  <c r="O31" i="6"/>
  <c r="P31" i="6"/>
  <c r="Q31" i="6"/>
  <c r="R31" i="6"/>
  <c r="S31" i="6"/>
  <c r="T31" i="6"/>
  <c r="U31" i="6"/>
  <c r="V31" i="6"/>
  <c r="W31" i="6"/>
  <c r="X31" i="6"/>
  <c r="Y31" i="6"/>
  <c r="Z31" i="6"/>
  <c r="D31" i="6"/>
  <c r="E12" i="15"/>
  <c r="J12" i="15"/>
  <c r="M12" i="15"/>
  <c r="D12" i="15"/>
  <c r="G12" i="15"/>
  <c r="L12" i="15"/>
  <c r="O12" i="15"/>
  <c r="F12" i="15"/>
  <c r="I12" i="15"/>
  <c r="N12" i="15"/>
  <c r="Q12" i="15"/>
  <c r="E12" i="6"/>
  <c r="F12" i="6"/>
  <c r="G12" i="6"/>
  <c r="H12" i="6"/>
  <c r="I12" i="6"/>
  <c r="J12" i="6"/>
  <c r="K12" i="6"/>
  <c r="L12" i="6"/>
  <c r="M12" i="6"/>
  <c r="N12" i="6"/>
  <c r="O12" i="6"/>
  <c r="P12" i="6"/>
  <c r="Q12" i="6"/>
  <c r="R12" i="6"/>
  <c r="S12" i="6"/>
  <c r="T12" i="6"/>
  <c r="U12" i="6"/>
  <c r="V12" i="6"/>
  <c r="W12" i="6"/>
  <c r="X12" i="6"/>
  <c r="Y12" i="6"/>
  <c r="Z12" i="6"/>
  <c r="D12" i="6"/>
  <c r="H12" i="15"/>
  <c r="K12" i="15"/>
  <c r="P12" i="15"/>
  <c r="R12" i="15"/>
  <c r="S12" i="15"/>
  <c r="T12" i="15"/>
  <c r="U12" i="15"/>
  <c r="V12" i="15"/>
  <c r="W12" i="15"/>
  <c r="X12" i="15"/>
  <c r="Y12" i="15"/>
  <c r="Z12" i="15"/>
  <c r="D31" i="15"/>
  <c r="E31" i="15"/>
  <c r="F31" i="15"/>
  <c r="G31" i="15"/>
  <c r="H31" i="15"/>
  <c r="I31" i="15"/>
  <c r="J31" i="15"/>
  <c r="K31" i="15"/>
  <c r="L31" i="15"/>
  <c r="M31" i="15"/>
  <c r="N31" i="15"/>
  <c r="O31" i="15"/>
  <c r="P31" i="15"/>
  <c r="Q31" i="15"/>
  <c r="R31" i="15"/>
  <c r="S31" i="15"/>
  <c r="T31" i="15"/>
  <c r="U31" i="15"/>
  <c r="V31" i="15"/>
  <c r="W31" i="15"/>
  <c r="X31" i="15"/>
  <c r="Y31" i="15"/>
  <c r="Z31" i="15"/>
  <c r="E67" i="3" l="1"/>
  <c r="F67" i="3"/>
  <c r="G67" i="3"/>
  <c r="H67" i="3"/>
  <c r="I67" i="3"/>
  <c r="J67" i="3"/>
  <c r="K67" i="3"/>
  <c r="L67" i="3"/>
  <c r="M67" i="3"/>
  <c r="N67" i="3"/>
  <c r="O67" i="3"/>
  <c r="P67" i="3"/>
  <c r="Q67" i="3"/>
  <c r="R67" i="3"/>
  <c r="S67" i="3"/>
  <c r="T67" i="3"/>
  <c r="U67" i="3"/>
  <c r="V67" i="3"/>
  <c r="W67" i="3"/>
  <c r="X67" i="3"/>
  <c r="Y67" i="3"/>
  <c r="Z67" i="3"/>
  <c r="AB67" i="3"/>
  <c r="E68" i="3"/>
  <c r="F68" i="3"/>
  <c r="G68" i="3"/>
  <c r="H68" i="3"/>
  <c r="I68" i="3"/>
  <c r="J68" i="3"/>
  <c r="K68" i="3"/>
  <c r="L68" i="3"/>
  <c r="M68" i="3"/>
  <c r="N68" i="3"/>
  <c r="O68" i="3"/>
  <c r="P68" i="3"/>
  <c r="Q68" i="3"/>
  <c r="R68" i="3"/>
  <c r="S68" i="3"/>
  <c r="T68" i="3"/>
  <c r="U68" i="3"/>
  <c r="V68" i="3"/>
  <c r="W68" i="3"/>
  <c r="X68" i="3"/>
  <c r="Y68" i="3"/>
  <c r="Z68" i="3"/>
  <c r="AB68" i="3"/>
  <c r="E69" i="3"/>
  <c r="F69" i="3"/>
  <c r="G69" i="3"/>
  <c r="H69" i="3"/>
  <c r="I69" i="3"/>
  <c r="J69" i="3"/>
  <c r="K69" i="3"/>
  <c r="L69" i="3"/>
  <c r="M69" i="3"/>
  <c r="N69" i="3"/>
  <c r="O69" i="3"/>
  <c r="P69" i="3"/>
  <c r="Q69" i="3"/>
  <c r="R69" i="3"/>
  <c r="S69" i="3"/>
  <c r="T69" i="3"/>
  <c r="U69" i="3"/>
  <c r="V69" i="3"/>
  <c r="W69" i="3"/>
  <c r="X69" i="3"/>
  <c r="Y69" i="3"/>
  <c r="Z69" i="3"/>
  <c r="AB69" i="3"/>
  <c r="E70" i="3"/>
  <c r="F70" i="3"/>
  <c r="G70" i="3"/>
  <c r="H70" i="3"/>
  <c r="I70" i="3"/>
  <c r="J70" i="3"/>
  <c r="K70" i="3"/>
  <c r="L70" i="3"/>
  <c r="M70" i="3"/>
  <c r="N70" i="3"/>
  <c r="O70" i="3"/>
  <c r="P70" i="3"/>
  <c r="Q70" i="3"/>
  <c r="R70" i="3"/>
  <c r="S70" i="3"/>
  <c r="T70" i="3"/>
  <c r="U70" i="3"/>
  <c r="V70" i="3"/>
  <c r="W70" i="3"/>
  <c r="X70" i="3"/>
  <c r="Y70" i="3"/>
  <c r="Z70" i="3"/>
  <c r="AB70" i="3"/>
  <c r="E71" i="3"/>
  <c r="F71" i="3"/>
  <c r="G71" i="3"/>
  <c r="H71" i="3"/>
  <c r="I71" i="3"/>
  <c r="J71" i="3"/>
  <c r="K71" i="3"/>
  <c r="L71" i="3"/>
  <c r="M71" i="3"/>
  <c r="N71" i="3"/>
  <c r="O71" i="3"/>
  <c r="P71" i="3"/>
  <c r="Q71" i="3"/>
  <c r="R71" i="3"/>
  <c r="S71" i="3"/>
  <c r="T71" i="3"/>
  <c r="U71" i="3"/>
  <c r="V71" i="3"/>
  <c r="W71" i="3"/>
  <c r="X71" i="3"/>
  <c r="Y71" i="3"/>
  <c r="Z71" i="3"/>
  <c r="AB71" i="3"/>
  <c r="E72" i="3"/>
  <c r="F72" i="3"/>
  <c r="G72" i="3"/>
  <c r="H72" i="3"/>
  <c r="I72" i="3"/>
  <c r="J72" i="3"/>
  <c r="K72" i="3"/>
  <c r="L72" i="3"/>
  <c r="M72" i="3"/>
  <c r="N72" i="3"/>
  <c r="O72" i="3"/>
  <c r="P72" i="3"/>
  <c r="Q72" i="3"/>
  <c r="R72" i="3"/>
  <c r="S72" i="3"/>
  <c r="T72" i="3"/>
  <c r="U72" i="3"/>
  <c r="V72" i="3"/>
  <c r="W72" i="3"/>
  <c r="X72" i="3"/>
  <c r="Y72" i="3"/>
  <c r="Z72" i="3"/>
  <c r="AB72" i="3"/>
  <c r="E73" i="3"/>
  <c r="F73" i="3"/>
  <c r="G73" i="3"/>
  <c r="H73" i="3"/>
  <c r="I73" i="3"/>
  <c r="J73" i="3"/>
  <c r="K73" i="3"/>
  <c r="L73" i="3"/>
  <c r="M73" i="3"/>
  <c r="N73" i="3"/>
  <c r="O73" i="3"/>
  <c r="P73" i="3"/>
  <c r="Q73" i="3"/>
  <c r="R73" i="3"/>
  <c r="S73" i="3"/>
  <c r="T73" i="3"/>
  <c r="U73" i="3"/>
  <c r="V73" i="3"/>
  <c r="W73" i="3"/>
  <c r="X73" i="3"/>
  <c r="Y73" i="3"/>
  <c r="Z73" i="3"/>
  <c r="AB73" i="3"/>
  <c r="E75" i="3"/>
  <c r="F75" i="3"/>
  <c r="G75" i="3"/>
  <c r="H75" i="3"/>
  <c r="I75" i="3"/>
  <c r="J75" i="3"/>
  <c r="K75" i="3"/>
  <c r="L75" i="3"/>
  <c r="M75" i="3"/>
  <c r="N75" i="3"/>
  <c r="O75" i="3"/>
  <c r="P75" i="3"/>
  <c r="Q75" i="3"/>
  <c r="R75" i="3"/>
  <c r="S75" i="3"/>
  <c r="T75" i="3"/>
  <c r="U75" i="3"/>
  <c r="V75" i="3"/>
  <c r="W75" i="3"/>
  <c r="X75" i="3"/>
  <c r="Y75" i="3"/>
  <c r="Z75" i="3"/>
  <c r="AB75" i="3"/>
  <c r="E67" i="4"/>
  <c r="F67" i="4"/>
  <c r="G67" i="4"/>
  <c r="H67" i="4"/>
  <c r="I67" i="4"/>
  <c r="J67" i="4"/>
  <c r="K67" i="4"/>
  <c r="L67" i="4"/>
  <c r="M67" i="4"/>
  <c r="N67" i="4"/>
  <c r="O67" i="4"/>
  <c r="P67" i="4"/>
  <c r="Q67" i="4"/>
  <c r="R67" i="4"/>
  <c r="S67" i="4"/>
  <c r="T67" i="4"/>
  <c r="U67" i="4"/>
  <c r="V67" i="4"/>
  <c r="W67" i="4"/>
  <c r="X67" i="4"/>
  <c r="Y67" i="4"/>
  <c r="Z67" i="4"/>
  <c r="AB67" i="4"/>
  <c r="E68" i="4"/>
  <c r="F68" i="4"/>
  <c r="G68" i="4"/>
  <c r="H68" i="4"/>
  <c r="I68" i="4"/>
  <c r="J68" i="4"/>
  <c r="K68" i="4"/>
  <c r="L68" i="4"/>
  <c r="M68" i="4"/>
  <c r="N68" i="4"/>
  <c r="O68" i="4"/>
  <c r="P68" i="4"/>
  <c r="Q68" i="4"/>
  <c r="R68" i="4"/>
  <c r="S68" i="4"/>
  <c r="T68" i="4"/>
  <c r="U68" i="4"/>
  <c r="V68" i="4"/>
  <c r="W68" i="4"/>
  <c r="X68" i="4"/>
  <c r="Y68" i="4"/>
  <c r="Z68" i="4"/>
  <c r="AB68" i="4"/>
  <c r="E69" i="4"/>
  <c r="F69" i="4"/>
  <c r="G69" i="4"/>
  <c r="H69" i="4"/>
  <c r="I69" i="4"/>
  <c r="J69" i="4"/>
  <c r="K69" i="4"/>
  <c r="L69" i="4"/>
  <c r="M69" i="4"/>
  <c r="N69" i="4"/>
  <c r="O69" i="4"/>
  <c r="P69" i="4"/>
  <c r="Q69" i="4"/>
  <c r="R69" i="4"/>
  <c r="S69" i="4"/>
  <c r="T69" i="4"/>
  <c r="U69" i="4"/>
  <c r="V69" i="4"/>
  <c r="W69" i="4"/>
  <c r="X69" i="4"/>
  <c r="Y69" i="4"/>
  <c r="Z69" i="4"/>
  <c r="AB69" i="4"/>
  <c r="E70" i="4"/>
  <c r="F70" i="4"/>
  <c r="G70" i="4"/>
  <c r="H70" i="4"/>
  <c r="I70" i="4"/>
  <c r="J70" i="4"/>
  <c r="K70" i="4"/>
  <c r="L70" i="4"/>
  <c r="M70" i="4"/>
  <c r="N70" i="4"/>
  <c r="O70" i="4"/>
  <c r="P70" i="4"/>
  <c r="Q70" i="4"/>
  <c r="R70" i="4"/>
  <c r="S70" i="4"/>
  <c r="T70" i="4"/>
  <c r="U70" i="4"/>
  <c r="V70" i="4"/>
  <c r="W70" i="4"/>
  <c r="X70" i="4"/>
  <c r="Y70" i="4"/>
  <c r="Z70" i="4"/>
  <c r="AB70" i="4"/>
  <c r="E71" i="4"/>
  <c r="F71" i="4"/>
  <c r="G71" i="4"/>
  <c r="H71" i="4"/>
  <c r="I71" i="4"/>
  <c r="J71" i="4"/>
  <c r="K71" i="4"/>
  <c r="L71" i="4"/>
  <c r="M71" i="4"/>
  <c r="N71" i="4"/>
  <c r="O71" i="4"/>
  <c r="P71" i="4"/>
  <c r="Q71" i="4"/>
  <c r="R71" i="4"/>
  <c r="S71" i="4"/>
  <c r="T71" i="4"/>
  <c r="U71" i="4"/>
  <c r="V71" i="4"/>
  <c r="W71" i="4"/>
  <c r="X71" i="4"/>
  <c r="Y71" i="4"/>
  <c r="Z71" i="4"/>
  <c r="AB71" i="4"/>
  <c r="E72" i="4"/>
  <c r="F72" i="4"/>
  <c r="G72" i="4"/>
  <c r="H72" i="4"/>
  <c r="I72" i="4"/>
  <c r="J72" i="4"/>
  <c r="K72" i="4"/>
  <c r="L72" i="4"/>
  <c r="M72" i="4"/>
  <c r="N72" i="4"/>
  <c r="O72" i="4"/>
  <c r="P72" i="4"/>
  <c r="Q72" i="4"/>
  <c r="R72" i="4"/>
  <c r="S72" i="4"/>
  <c r="T72" i="4"/>
  <c r="U72" i="4"/>
  <c r="V72" i="4"/>
  <c r="W72" i="4"/>
  <c r="X72" i="4"/>
  <c r="Y72" i="4"/>
  <c r="Z72" i="4"/>
  <c r="AB72" i="4"/>
  <c r="E73" i="4"/>
  <c r="F73" i="4"/>
  <c r="G73" i="4"/>
  <c r="H73" i="4"/>
  <c r="I73" i="4"/>
  <c r="J73" i="4"/>
  <c r="K73" i="4"/>
  <c r="L73" i="4"/>
  <c r="M73" i="4"/>
  <c r="N73" i="4"/>
  <c r="O73" i="4"/>
  <c r="P73" i="4"/>
  <c r="Q73" i="4"/>
  <c r="R73" i="4"/>
  <c r="S73" i="4"/>
  <c r="T73" i="4"/>
  <c r="U73" i="4"/>
  <c r="V73" i="4"/>
  <c r="W73" i="4"/>
  <c r="X73" i="4"/>
  <c r="Y73" i="4"/>
  <c r="Z73" i="4"/>
  <c r="AB73" i="4"/>
  <c r="E75" i="4"/>
  <c r="F75" i="4"/>
  <c r="G75" i="4"/>
  <c r="H75" i="4"/>
  <c r="I75" i="4"/>
  <c r="J75" i="4"/>
  <c r="K75" i="4"/>
  <c r="L75" i="4"/>
  <c r="M75" i="4"/>
  <c r="N75" i="4"/>
  <c r="O75" i="4"/>
  <c r="P75" i="4"/>
  <c r="Q75" i="4"/>
  <c r="R75" i="4"/>
  <c r="S75" i="4"/>
  <c r="T75" i="4"/>
  <c r="U75" i="4"/>
  <c r="V75" i="4"/>
  <c r="W75" i="4"/>
  <c r="X75" i="4"/>
  <c r="Y75" i="4"/>
  <c r="Z75" i="4"/>
  <c r="AB75" i="4"/>
  <c r="E66" i="5"/>
  <c r="F66" i="5"/>
  <c r="G66" i="5"/>
  <c r="H66" i="5"/>
  <c r="I66" i="5"/>
  <c r="J66" i="5"/>
  <c r="K66" i="5"/>
  <c r="L66" i="5"/>
  <c r="M66" i="5"/>
  <c r="N66" i="5"/>
  <c r="O66" i="5"/>
  <c r="P66" i="5"/>
  <c r="Q66" i="5"/>
  <c r="R66" i="5"/>
  <c r="S66" i="5"/>
  <c r="T66" i="5"/>
  <c r="U66" i="5"/>
  <c r="V66" i="5"/>
  <c r="W66" i="5"/>
  <c r="X66" i="5"/>
  <c r="Y66" i="5"/>
  <c r="Z66" i="5"/>
  <c r="AB66" i="5"/>
  <c r="E67" i="5"/>
  <c r="F67" i="5"/>
  <c r="G67" i="5"/>
  <c r="H67" i="5"/>
  <c r="I67" i="5"/>
  <c r="J67" i="5"/>
  <c r="K67" i="5"/>
  <c r="L67" i="5"/>
  <c r="M67" i="5"/>
  <c r="N67" i="5"/>
  <c r="O67" i="5"/>
  <c r="P67" i="5"/>
  <c r="Q67" i="5"/>
  <c r="R67" i="5"/>
  <c r="S67" i="5"/>
  <c r="T67" i="5"/>
  <c r="U67" i="5"/>
  <c r="V67" i="5"/>
  <c r="W67" i="5"/>
  <c r="X67" i="5"/>
  <c r="Y67" i="5"/>
  <c r="Z67" i="5"/>
  <c r="AB67" i="5"/>
  <c r="E68" i="5"/>
  <c r="F68" i="5"/>
  <c r="G68" i="5"/>
  <c r="H68" i="5"/>
  <c r="I68" i="5"/>
  <c r="J68" i="5"/>
  <c r="K68" i="5"/>
  <c r="L68" i="5"/>
  <c r="M68" i="5"/>
  <c r="N68" i="5"/>
  <c r="O68" i="5"/>
  <c r="P68" i="5"/>
  <c r="Q68" i="5"/>
  <c r="R68" i="5"/>
  <c r="S68" i="5"/>
  <c r="T68" i="5"/>
  <c r="U68" i="5"/>
  <c r="V68" i="5"/>
  <c r="W68" i="5"/>
  <c r="X68" i="5"/>
  <c r="Y68" i="5"/>
  <c r="Z68" i="5"/>
  <c r="AB68" i="5"/>
  <c r="E69" i="5"/>
  <c r="F69" i="5"/>
  <c r="G69" i="5"/>
  <c r="H69" i="5"/>
  <c r="I69" i="5"/>
  <c r="J69" i="5"/>
  <c r="K69" i="5"/>
  <c r="L69" i="5"/>
  <c r="M69" i="5"/>
  <c r="N69" i="5"/>
  <c r="O69" i="5"/>
  <c r="P69" i="5"/>
  <c r="Q69" i="5"/>
  <c r="R69" i="5"/>
  <c r="S69" i="5"/>
  <c r="T69" i="5"/>
  <c r="U69" i="5"/>
  <c r="V69" i="5"/>
  <c r="W69" i="5"/>
  <c r="X69" i="5"/>
  <c r="Y69" i="5"/>
  <c r="Z69" i="5"/>
  <c r="AB69" i="5"/>
  <c r="E70" i="5"/>
  <c r="F70" i="5"/>
  <c r="G70" i="5"/>
  <c r="H70" i="5"/>
  <c r="I70" i="5"/>
  <c r="J70" i="5"/>
  <c r="K70" i="5"/>
  <c r="L70" i="5"/>
  <c r="M70" i="5"/>
  <c r="N70" i="5"/>
  <c r="O70" i="5"/>
  <c r="P70" i="5"/>
  <c r="Q70" i="5"/>
  <c r="R70" i="5"/>
  <c r="S70" i="5"/>
  <c r="T70" i="5"/>
  <c r="U70" i="5"/>
  <c r="V70" i="5"/>
  <c r="W70" i="5"/>
  <c r="X70" i="5"/>
  <c r="Y70" i="5"/>
  <c r="Z70" i="5"/>
  <c r="AB70" i="5"/>
  <c r="E71" i="5"/>
  <c r="F71" i="5"/>
  <c r="G71" i="5"/>
  <c r="H71" i="5"/>
  <c r="I71" i="5"/>
  <c r="J71" i="5"/>
  <c r="K71" i="5"/>
  <c r="L71" i="5"/>
  <c r="M71" i="5"/>
  <c r="N71" i="5"/>
  <c r="O71" i="5"/>
  <c r="P71" i="5"/>
  <c r="Q71" i="5"/>
  <c r="R71" i="5"/>
  <c r="S71" i="5"/>
  <c r="T71" i="5"/>
  <c r="U71" i="5"/>
  <c r="V71" i="5"/>
  <c r="W71" i="5"/>
  <c r="X71" i="5"/>
  <c r="Y71" i="5"/>
  <c r="Z71" i="5"/>
  <c r="AB71" i="5"/>
  <c r="E72" i="5"/>
  <c r="F72" i="5"/>
  <c r="G72" i="5"/>
  <c r="H72" i="5"/>
  <c r="I72" i="5"/>
  <c r="J72" i="5"/>
  <c r="K72" i="5"/>
  <c r="L72" i="5"/>
  <c r="M72" i="5"/>
  <c r="N72" i="5"/>
  <c r="O72" i="5"/>
  <c r="P72" i="5"/>
  <c r="Q72" i="5"/>
  <c r="R72" i="5"/>
  <c r="S72" i="5"/>
  <c r="T72" i="5"/>
  <c r="U72" i="5"/>
  <c r="V72" i="5"/>
  <c r="W72" i="5"/>
  <c r="X72" i="5"/>
  <c r="Y72" i="5"/>
  <c r="Z72" i="5"/>
  <c r="AB72" i="5"/>
  <c r="E73" i="5"/>
  <c r="F73" i="5"/>
  <c r="G73" i="5"/>
  <c r="H73" i="5"/>
  <c r="I73" i="5"/>
  <c r="J73" i="5"/>
  <c r="K73" i="5"/>
  <c r="L73" i="5"/>
  <c r="M73" i="5"/>
  <c r="N73" i="5"/>
  <c r="O73" i="5"/>
  <c r="P73" i="5"/>
  <c r="Q73" i="5"/>
  <c r="R73" i="5"/>
  <c r="S73" i="5"/>
  <c r="T73" i="5"/>
  <c r="U73" i="5"/>
  <c r="V73" i="5"/>
  <c r="W73" i="5"/>
  <c r="X73" i="5"/>
  <c r="Y73" i="5"/>
  <c r="Z73" i="5"/>
  <c r="AB73" i="5"/>
  <c r="E74" i="5"/>
  <c r="F74" i="5"/>
  <c r="G74" i="5"/>
  <c r="H74" i="5"/>
  <c r="I74" i="5"/>
  <c r="J74" i="5"/>
  <c r="K74" i="5"/>
  <c r="L74" i="5"/>
  <c r="M74" i="5"/>
  <c r="N74" i="5"/>
  <c r="O74" i="5"/>
  <c r="P74" i="5"/>
  <c r="Q74" i="5"/>
  <c r="R74" i="5"/>
  <c r="S74" i="5"/>
  <c r="T74" i="5"/>
  <c r="U74" i="5"/>
  <c r="V74" i="5"/>
  <c r="W74" i="5"/>
  <c r="X74" i="5"/>
  <c r="Y74" i="5"/>
  <c r="Z74" i="5"/>
  <c r="AB74" i="5"/>
  <c r="E75" i="5"/>
  <c r="F75" i="5"/>
  <c r="G75" i="5"/>
  <c r="H75" i="5"/>
  <c r="I75" i="5"/>
  <c r="J75" i="5"/>
  <c r="K75" i="5"/>
  <c r="L75" i="5"/>
  <c r="M75" i="5"/>
  <c r="N75" i="5"/>
  <c r="O75" i="5"/>
  <c r="P75" i="5"/>
  <c r="Q75" i="5"/>
  <c r="R75" i="5"/>
  <c r="S75" i="5"/>
  <c r="T75" i="5"/>
  <c r="U75" i="5"/>
  <c r="V75" i="5"/>
  <c r="W75" i="5"/>
  <c r="X75" i="5"/>
  <c r="Y75" i="5"/>
  <c r="Z75" i="5"/>
  <c r="AB75" i="5"/>
  <c r="E77" i="5"/>
  <c r="F77" i="5"/>
  <c r="G77" i="5"/>
  <c r="H77" i="5"/>
  <c r="I77" i="5"/>
  <c r="J77" i="5"/>
  <c r="K77" i="5"/>
  <c r="L77" i="5"/>
  <c r="M77" i="5"/>
  <c r="N77" i="5"/>
  <c r="O77" i="5"/>
  <c r="P77" i="5"/>
  <c r="Q77" i="5"/>
  <c r="R77" i="5"/>
  <c r="S77" i="5"/>
  <c r="T77" i="5"/>
  <c r="U77" i="5"/>
  <c r="V77" i="5"/>
  <c r="W77" i="5"/>
  <c r="X77" i="5"/>
  <c r="Y77" i="5"/>
  <c r="Z77" i="5"/>
  <c r="AB77" i="5"/>
  <c r="W67" i="6" l="1"/>
  <c r="X67" i="6"/>
  <c r="Y67" i="6"/>
  <c r="Z67" i="6"/>
  <c r="AB67" i="6"/>
  <c r="W68" i="6"/>
  <c r="X68" i="6"/>
  <c r="Y68" i="6"/>
  <c r="Z68" i="6"/>
  <c r="AB68" i="6"/>
  <c r="W69" i="6"/>
  <c r="X69" i="6"/>
  <c r="Y69" i="6"/>
  <c r="Z69" i="6"/>
  <c r="AB69" i="6"/>
  <c r="W70" i="6"/>
  <c r="X70" i="6"/>
  <c r="Y70" i="6"/>
  <c r="Z70" i="6"/>
  <c r="AB70" i="6"/>
  <c r="W71" i="6"/>
  <c r="X71" i="6"/>
  <c r="Y71" i="6"/>
  <c r="Z71" i="6"/>
  <c r="AB71" i="6"/>
  <c r="W72" i="6"/>
  <c r="X72" i="6"/>
  <c r="Y72" i="6"/>
  <c r="Z72" i="6"/>
  <c r="AB72" i="6"/>
  <c r="W73" i="6"/>
  <c r="X73" i="6"/>
  <c r="Y73" i="6"/>
  <c r="Z73" i="6"/>
  <c r="AB73" i="6"/>
  <c r="W75" i="6"/>
  <c r="X75" i="6"/>
  <c r="Y75" i="6"/>
  <c r="Z75" i="6"/>
  <c r="AB75" i="6"/>
  <c r="E67" i="6"/>
  <c r="F67" i="6"/>
  <c r="G67" i="6"/>
  <c r="H67" i="6"/>
  <c r="I67" i="6"/>
  <c r="J67" i="6"/>
  <c r="K67" i="6"/>
  <c r="L67" i="6"/>
  <c r="M67" i="6"/>
  <c r="N67" i="6"/>
  <c r="O67" i="6"/>
  <c r="P67" i="6"/>
  <c r="Q67" i="6"/>
  <c r="R67" i="6"/>
  <c r="S67" i="6"/>
  <c r="T67" i="6"/>
  <c r="U67" i="6"/>
  <c r="V67" i="6"/>
  <c r="E68" i="6"/>
  <c r="F68" i="6"/>
  <c r="G68" i="6"/>
  <c r="H68" i="6"/>
  <c r="I68" i="6"/>
  <c r="J68" i="6"/>
  <c r="K68" i="6"/>
  <c r="L68" i="6"/>
  <c r="M68" i="6"/>
  <c r="N68" i="6"/>
  <c r="O68" i="6"/>
  <c r="P68" i="6"/>
  <c r="Q68" i="6"/>
  <c r="R68" i="6"/>
  <c r="S68" i="6"/>
  <c r="T68" i="6"/>
  <c r="U68" i="6"/>
  <c r="V68" i="6"/>
  <c r="E69" i="6"/>
  <c r="F69" i="6"/>
  <c r="G69" i="6"/>
  <c r="H69" i="6"/>
  <c r="I69" i="6"/>
  <c r="J69" i="6"/>
  <c r="K69" i="6"/>
  <c r="L69" i="6"/>
  <c r="M69" i="6"/>
  <c r="N69" i="6"/>
  <c r="O69" i="6"/>
  <c r="P69" i="6"/>
  <c r="Q69" i="6"/>
  <c r="R69" i="6"/>
  <c r="S69" i="6"/>
  <c r="T69" i="6"/>
  <c r="U69" i="6"/>
  <c r="V69" i="6"/>
  <c r="E70" i="6"/>
  <c r="F70" i="6"/>
  <c r="G70" i="6"/>
  <c r="H70" i="6"/>
  <c r="I70" i="6"/>
  <c r="J70" i="6"/>
  <c r="K70" i="6"/>
  <c r="L70" i="6"/>
  <c r="M70" i="6"/>
  <c r="N70" i="6"/>
  <c r="O70" i="6"/>
  <c r="P70" i="6"/>
  <c r="Q70" i="6"/>
  <c r="R70" i="6"/>
  <c r="S70" i="6"/>
  <c r="T70" i="6"/>
  <c r="U70" i="6"/>
  <c r="V70" i="6"/>
  <c r="E71" i="6"/>
  <c r="F71" i="6"/>
  <c r="G71" i="6"/>
  <c r="H71" i="6"/>
  <c r="I71" i="6"/>
  <c r="J71" i="6"/>
  <c r="K71" i="6"/>
  <c r="L71" i="6"/>
  <c r="M71" i="6"/>
  <c r="N71" i="6"/>
  <c r="O71" i="6"/>
  <c r="P71" i="6"/>
  <c r="Q71" i="6"/>
  <c r="R71" i="6"/>
  <c r="S71" i="6"/>
  <c r="T71" i="6"/>
  <c r="U71" i="6"/>
  <c r="V71" i="6"/>
  <c r="E72" i="6"/>
  <c r="F72" i="6"/>
  <c r="G72" i="6"/>
  <c r="H72" i="6"/>
  <c r="I72" i="6"/>
  <c r="J72" i="6"/>
  <c r="K72" i="6"/>
  <c r="L72" i="6"/>
  <c r="M72" i="6"/>
  <c r="N72" i="6"/>
  <c r="O72" i="6"/>
  <c r="P72" i="6"/>
  <c r="Q72" i="6"/>
  <c r="R72" i="6"/>
  <c r="S72" i="6"/>
  <c r="T72" i="6"/>
  <c r="U72" i="6"/>
  <c r="V72" i="6"/>
  <c r="E73" i="6"/>
  <c r="F73" i="6"/>
  <c r="G73" i="6"/>
  <c r="H73" i="6"/>
  <c r="I73" i="6"/>
  <c r="J73" i="6"/>
  <c r="K73" i="6"/>
  <c r="L73" i="6"/>
  <c r="M73" i="6"/>
  <c r="N73" i="6"/>
  <c r="O73" i="6"/>
  <c r="P73" i="6"/>
  <c r="Q73" i="6"/>
  <c r="R73" i="6"/>
  <c r="S73" i="6"/>
  <c r="T73" i="6"/>
  <c r="U73" i="6"/>
  <c r="V73" i="6"/>
  <c r="E75" i="6"/>
  <c r="F75" i="6"/>
  <c r="G75" i="6"/>
  <c r="H75" i="6"/>
  <c r="I75" i="6"/>
  <c r="J75" i="6"/>
  <c r="K75" i="6"/>
  <c r="L75" i="6"/>
  <c r="M75" i="6"/>
  <c r="N75" i="6"/>
  <c r="O75" i="6"/>
  <c r="P75" i="6"/>
  <c r="Q75" i="6"/>
  <c r="R75" i="6"/>
  <c r="S75" i="6"/>
  <c r="T75" i="6"/>
  <c r="U75" i="6"/>
  <c r="V75" i="6"/>
  <c r="E62" i="15"/>
  <c r="F62" i="15"/>
  <c r="G62" i="15"/>
  <c r="H62" i="15"/>
  <c r="I62" i="15"/>
  <c r="J62" i="15"/>
  <c r="K62" i="15"/>
  <c r="L62" i="15"/>
  <c r="M62" i="15"/>
  <c r="N62" i="15"/>
  <c r="O62" i="15"/>
  <c r="P62" i="15"/>
  <c r="Q62" i="15"/>
  <c r="R62" i="15"/>
  <c r="S62" i="15"/>
  <c r="T62" i="15"/>
  <c r="U62" i="15"/>
  <c r="V62" i="15"/>
  <c r="W62" i="15"/>
  <c r="X62" i="15"/>
  <c r="Y62" i="15"/>
  <c r="Z62" i="15"/>
  <c r="E63" i="15"/>
  <c r="F63" i="15"/>
  <c r="G63" i="15"/>
  <c r="H63" i="15"/>
  <c r="I63" i="15"/>
  <c r="J63" i="15"/>
  <c r="K63" i="15"/>
  <c r="L63" i="15"/>
  <c r="M63" i="15"/>
  <c r="N63" i="15"/>
  <c r="O63" i="15"/>
  <c r="P63" i="15"/>
  <c r="Q63" i="15"/>
  <c r="R63" i="15"/>
  <c r="S63" i="15"/>
  <c r="T63" i="15"/>
  <c r="U63" i="15"/>
  <c r="V63" i="15"/>
  <c r="W63" i="15"/>
  <c r="X63" i="15"/>
  <c r="Y63" i="15"/>
  <c r="Z63" i="15"/>
  <c r="E64" i="15"/>
  <c r="F64" i="15"/>
  <c r="G64" i="15"/>
  <c r="H64" i="15"/>
  <c r="I64" i="15"/>
  <c r="J64" i="15"/>
  <c r="K64" i="15"/>
  <c r="L64" i="15"/>
  <c r="M64" i="15"/>
  <c r="N64" i="15"/>
  <c r="O64" i="15"/>
  <c r="P64" i="15"/>
  <c r="Q64" i="15"/>
  <c r="R64" i="15"/>
  <c r="S64" i="15"/>
  <c r="T64" i="15"/>
  <c r="U64" i="15"/>
  <c r="V64" i="15"/>
  <c r="W64" i="15"/>
  <c r="X64" i="15"/>
  <c r="Y64" i="15"/>
  <c r="Z64" i="15"/>
  <c r="E65" i="15"/>
  <c r="F65" i="15"/>
  <c r="G65" i="15"/>
  <c r="H65" i="15"/>
  <c r="I65" i="15"/>
  <c r="J65" i="15"/>
  <c r="K65" i="15"/>
  <c r="L65" i="15"/>
  <c r="M65" i="15"/>
  <c r="N65" i="15"/>
  <c r="O65" i="15"/>
  <c r="P65" i="15"/>
  <c r="Q65" i="15"/>
  <c r="R65" i="15"/>
  <c r="S65" i="15"/>
  <c r="T65" i="15"/>
  <c r="U65" i="15"/>
  <c r="V65" i="15"/>
  <c r="W65" i="15"/>
  <c r="X65" i="15"/>
  <c r="Y65" i="15"/>
  <c r="Z65" i="15"/>
  <c r="E66" i="15"/>
  <c r="F66" i="15"/>
  <c r="G66" i="15"/>
  <c r="H66" i="15"/>
  <c r="I66" i="15"/>
  <c r="J66" i="15"/>
  <c r="K66" i="15"/>
  <c r="L66" i="15"/>
  <c r="M66" i="15"/>
  <c r="N66" i="15"/>
  <c r="O66" i="15"/>
  <c r="P66" i="15"/>
  <c r="Q66" i="15"/>
  <c r="R66" i="15"/>
  <c r="S66" i="15"/>
  <c r="T66" i="15"/>
  <c r="U66" i="15"/>
  <c r="V66" i="15"/>
  <c r="W66" i="15"/>
  <c r="X66" i="15"/>
  <c r="Y66" i="15"/>
  <c r="Z66" i="15"/>
  <c r="E67" i="15"/>
  <c r="F67" i="15"/>
  <c r="G67" i="15"/>
  <c r="H67" i="15"/>
  <c r="I67" i="15"/>
  <c r="J67" i="15"/>
  <c r="K67" i="15"/>
  <c r="L67" i="15"/>
  <c r="M67" i="15"/>
  <c r="N67" i="15"/>
  <c r="O67" i="15"/>
  <c r="P67" i="15"/>
  <c r="Q67" i="15"/>
  <c r="R67" i="15"/>
  <c r="S67" i="15"/>
  <c r="T67" i="15"/>
  <c r="U67" i="15"/>
  <c r="V67" i="15"/>
  <c r="W67" i="15"/>
  <c r="X67" i="15"/>
  <c r="Y67" i="15"/>
  <c r="Z67" i="15"/>
  <c r="E68" i="15"/>
  <c r="F68" i="15"/>
  <c r="G68" i="15"/>
  <c r="H68" i="15"/>
  <c r="I68" i="15"/>
  <c r="J68" i="15"/>
  <c r="K68" i="15"/>
  <c r="L68" i="15"/>
  <c r="M68" i="15"/>
  <c r="N68" i="15"/>
  <c r="O68" i="15"/>
  <c r="P68" i="15"/>
  <c r="Q68" i="15"/>
  <c r="R68" i="15"/>
  <c r="S68" i="15"/>
  <c r="T68" i="15"/>
  <c r="U68" i="15"/>
  <c r="V68" i="15"/>
  <c r="W68" i="15"/>
  <c r="X68" i="15"/>
  <c r="Y68" i="15"/>
  <c r="Z68" i="15"/>
  <c r="E73" i="15"/>
  <c r="F73" i="15"/>
  <c r="G73" i="15"/>
  <c r="H73" i="15"/>
  <c r="I73" i="15"/>
  <c r="J73" i="15"/>
  <c r="K73" i="15"/>
  <c r="L73" i="15"/>
  <c r="M73" i="15"/>
  <c r="N73" i="15"/>
  <c r="O73" i="15"/>
  <c r="P73" i="15"/>
  <c r="Q73" i="15"/>
  <c r="R73" i="15"/>
  <c r="S73" i="15"/>
  <c r="T73" i="15"/>
  <c r="U73" i="15"/>
  <c r="V73" i="15"/>
  <c r="W73" i="15"/>
  <c r="X73" i="15"/>
  <c r="Y73" i="15"/>
  <c r="Z73" i="15"/>
  <c r="AB57" i="8"/>
  <c r="AB61" i="9"/>
  <c r="E53" i="10"/>
  <c r="F53" i="10"/>
  <c r="G53" i="10"/>
  <c r="H53" i="10"/>
  <c r="I53" i="10"/>
  <c r="J53" i="10"/>
  <c r="K53" i="10"/>
  <c r="L53" i="10"/>
  <c r="M53" i="10"/>
  <c r="N53" i="10"/>
  <c r="O53" i="10"/>
  <c r="P53" i="10"/>
  <c r="Q53" i="10"/>
  <c r="R53" i="10"/>
  <c r="S53" i="10"/>
  <c r="T53" i="10"/>
  <c r="U53" i="10"/>
  <c r="V53" i="10"/>
  <c r="W53" i="10"/>
  <c r="X53" i="10"/>
  <c r="Y53" i="10"/>
  <c r="Z53" i="10"/>
  <c r="AB53" i="10"/>
  <c r="E54" i="10"/>
  <c r="F54" i="10"/>
  <c r="G54" i="10"/>
  <c r="H54" i="10"/>
  <c r="I54" i="10"/>
  <c r="J54" i="10"/>
  <c r="K54" i="10"/>
  <c r="L54" i="10"/>
  <c r="M54" i="10"/>
  <c r="N54" i="10"/>
  <c r="O54" i="10"/>
  <c r="P54" i="10"/>
  <c r="Q54" i="10"/>
  <c r="R54" i="10"/>
  <c r="S54" i="10"/>
  <c r="T54" i="10"/>
  <c r="U54" i="10"/>
  <c r="V54" i="10"/>
  <c r="W54" i="10"/>
  <c r="X54" i="10"/>
  <c r="Y54" i="10"/>
  <c r="Z54" i="10"/>
  <c r="AB54" i="10"/>
  <c r="E55" i="10"/>
  <c r="F55" i="10"/>
  <c r="G55" i="10"/>
  <c r="H55" i="10"/>
  <c r="I55" i="10"/>
  <c r="J55" i="10"/>
  <c r="K55" i="10"/>
  <c r="L55" i="10"/>
  <c r="M55" i="10"/>
  <c r="N55" i="10"/>
  <c r="O55" i="10"/>
  <c r="P55" i="10"/>
  <c r="Q55" i="10"/>
  <c r="R55" i="10"/>
  <c r="S55" i="10"/>
  <c r="T55" i="10"/>
  <c r="U55" i="10"/>
  <c r="V55" i="10"/>
  <c r="W55" i="10"/>
  <c r="X55" i="10"/>
  <c r="Y55" i="10"/>
  <c r="Z55" i="10"/>
  <c r="AB55" i="10"/>
  <c r="E57" i="10"/>
  <c r="F57" i="10"/>
  <c r="G57" i="10"/>
  <c r="H57" i="10"/>
  <c r="I57" i="10"/>
  <c r="J57" i="10"/>
  <c r="K57" i="10"/>
  <c r="L57" i="10"/>
  <c r="M57" i="10"/>
  <c r="N57" i="10"/>
  <c r="O57" i="10"/>
  <c r="P57" i="10"/>
  <c r="Q57" i="10"/>
  <c r="R57" i="10"/>
  <c r="S57" i="10"/>
  <c r="T57" i="10"/>
  <c r="U57" i="10"/>
  <c r="V57" i="10"/>
  <c r="W57" i="10"/>
  <c r="X57" i="10"/>
  <c r="Y57" i="10"/>
  <c r="Z57" i="10"/>
  <c r="AB57" i="10"/>
  <c r="AB56" i="8" l="1"/>
  <c r="AB60" i="9" l="1"/>
  <c r="AB74" i="4"/>
  <c r="AB124" i="11"/>
  <c r="AB77" i="4"/>
  <c r="AB59" i="9"/>
  <c r="AB55" i="8" l="1"/>
  <c r="AB77" i="3"/>
  <c r="AB63" i="9"/>
  <c r="AB66" i="4"/>
  <c r="AB74" i="3"/>
  <c r="AB59" i="8" l="1"/>
  <c r="AB66" i="3"/>
  <c r="AB123" i="11"/>
  <c r="AB74" i="6" l="1"/>
  <c r="AB122" i="11"/>
  <c r="F46" i="12"/>
  <c r="G46" i="12"/>
  <c r="H46" i="12"/>
  <c r="I46" i="12"/>
  <c r="J46" i="12"/>
  <c r="K46" i="12"/>
  <c r="L46" i="12"/>
  <c r="M46" i="12"/>
  <c r="N46" i="12"/>
  <c r="O46" i="12"/>
  <c r="P46" i="12"/>
  <c r="Q46" i="12"/>
  <c r="R46" i="12"/>
  <c r="S46" i="12"/>
  <c r="T46" i="12"/>
  <c r="U46" i="12"/>
  <c r="V46" i="12"/>
  <c r="W46" i="12"/>
  <c r="X46" i="12"/>
  <c r="Y46" i="12"/>
  <c r="Z46" i="12"/>
  <c r="AA46" i="12"/>
  <c r="AC46" i="12"/>
  <c r="F45" i="12"/>
  <c r="G45" i="12"/>
  <c r="H45" i="12"/>
  <c r="I45" i="12"/>
  <c r="J45" i="12"/>
  <c r="K45" i="12"/>
  <c r="L45" i="12"/>
  <c r="M45" i="12"/>
  <c r="N45" i="12"/>
  <c r="O45" i="12"/>
  <c r="P45" i="12"/>
  <c r="Q45" i="12"/>
  <c r="R45" i="12"/>
  <c r="S45" i="12"/>
  <c r="T45" i="12"/>
  <c r="U45" i="12"/>
  <c r="V45" i="12"/>
  <c r="W45" i="12"/>
  <c r="X45" i="12"/>
  <c r="Y45" i="12"/>
  <c r="Z45" i="12"/>
  <c r="AA45" i="12"/>
  <c r="AC45" i="12"/>
  <c r="F44" i="12"/>
  <c r="G44" i="12"/>
  <c r="H44" i="12"/>
  <c r="I44" i="12"/>
  <c r="J44" i="12"/>
  <c r="K44" i="12"/>
  <c r="L44" i="12"/>
  <c r="M44" i="12"/>
  <c r="N44" i="12"/>
  <c r="O44" i="12"/>
  <c r="P44" i="12"/>
  <c r="Q44" i="12"/>
  <c r="R44" i="12"/>
  <c r="S44" i="12"/>
  <c r="T44" i="12"/>
  <c r="U44" i="12"/>
  <c r="V44" i="12"/>
  <c r="W44" i="12"/>
  <c r="X44" i="12"/>
  <c r="Y44" i="12"/>
  <c r="Z44" i="12"/>
  <c r="AA44" i="12"/>
  <c r="AC44" i="12"/>
  <c r="E44" i="12"/>
  <c r="E45" i="12"/>
  <c r="E46" i="12"/>
  <c r="AB66" i="6" l="1"/>
  <c r="AB126" i="11"/>
  <c r="AB77" i="6"/>
  <c r="Y57" i="8"/>
  <c r="AB71" i="15" l="1"/>
  <c r="AC43" i="12"/>
  <c r="AB69" i="15" l="1"/>
  <c r="AB61" i="15"/>
  <c r="AB74" i="15"/>
  <c r="Z124" i="11" l="1"/>
  <c r="Y124" i="11" l="1"/>
  <c r="Z9" i="12"/>
  <c r="AA9" i="12" l="1"/>
  <c r="Z57" i="8" l="1"/>
  <c r="X57" i="8" l="1"/>
  <c r="Y9" i="12"/>
  <c r="X124" i="11" l="1"/>
  <c r="F44" i="2"/>
  <c r="Y8" i="2" l="1"/>
  <c r="W124" i="11" l="1"/>
  <c r="W57" i="8"/>
  <c r="J32" i="12" l="1"/>
  <c r="J31" i="12"/>
  <c r="E32" i="12"/>
  <c r="E31" i="12"/>
  <c r="F32" i="12"/>
  <c r="F31" i="12"/>
  <c r="G32" i="12"/>
  <c r="G31" i="12"/>
  <c r="H32" i="12"/>
  <c r="H31" i="12"/>
  <c r="T124" i="11" l="1"/>
  <c r="V124" i="11"/>
  <c r="I32" i="12"/>
  <c r="I31" i="12"/>
  <c r="M32" i="12"/>
  <c r="M31" i="12"/>
  <c r="L32" i="12"/>
  <c r="L31" i="12"/>
  <c r="K31" i="12"/>
  <c r="U124" i="11" l="1"/>
  <c r="K32" i="12"/>
  <c r="F124" i="11" l="1"/>
  <c r="E124" i="11"/>
  <c r="G124" i="11" l="1"/>
  <c r="W9" i="12"/>
  <c r="V57" i="8" l="1"/>
  <c r="V9" i="12" l="1"/>
  <c r="W8" i="2"/>
  <c r="U57" i="8" l="1"/>
  <c r="D5" i="9" l="1"/>
  <c r="U17" i="12"/>
  <c r="U9" i="12"/>
  <c r="T57" i="8" l="1"/>
  <c r="E5" i="9" l="1"/>
  <c r="F5" i="9" s="1"/>
  <c r="G5" i="9" s="1"/>
  <c r="H5" i="9" s="1"/>
  <c r="I5" i="9" s="1"/>
  <c r="J5" i="9" s="1"/>
  <c r="K5" i="9" s="1"/>
  <c r="L5" i="9" s="1"/>
  <c r="M5" i="9" s="1"/>
  <c r="N5" i="9" s="1"/>
  <c r="O5" i="9" s="1"/>
  <c r="P5" i="9" s="1"/>
  <c r="Q5" i="9" s="1"/>
  <c r="R5" i="9" s="1"/>
  <c r="S5" i="9" s="1"/>
  <c r="T5" i="9" s="1"/>
  <c r="U5" i="9" s="1"/>
  <c r="Q124" i="11"/>
  <c r="N124" i="11"/>
  <c r="S124" i="11"/>
  <c r="H124" i="11" l="1"/>
  <c r="P124" i="11"/>
  <c r="K124" i="11"/>
  <c r="O124" i="11"/>
  <c r="M124" i="11"/>
  <c r="J124" i="11"/>
  <c r="L124" i="11"/>
  <c r="R124" i="11"/>
  <c r="I124" i="11"/>
  <c r="H60" i="9"/>
  <c r="J60" i="9"/>
  <c r="L60" i="9"/>
  <c r="K61" i="9"/>
  <c r="E61" i="9"/>
  <c r="G61" i="9"/>
  <c r="I61" i="9"/>
  <c r="M61" i="9"/>
  <c r="O61" i="9"/>
  <c r="H56" i="8"/>
  <c r="J56" i="8"/>
  <c r="E57" i="8"/>
  <c r="G57" i="8"/>
  <c r="I57" i="8"/>
  <c r="K57" i="8"/>
  <c r="M57" i="8"/>
  <c r="O57" i="8"/>
  <c r="Q57" i="8"/>
  <c r="J61" i="9"/>
  <c r="F61" i="9"/>
  <c r="H61" i="9"/>
  <c r="N61" i="9"/>
  <c r="P61" i="9"/>
  <c r="G56" i="8"/>
  <c r="I56" i="8"/>
  <c r="K56" i="8"/>
  <c r="F57" i="8"/>
  <c r="H57" i="8"/>
  <c r="J57" i="8"/>
  <c r="L57" i="8"/>
  <c r="N57" i="8"/>
  <c r="P57" i="8"/>
  <c r="R57" i="8"/>
  <c r="L56" i="8"/>
  <c r="L61" i="9"/>
  <c r="F56" i="8"/>
  <c r="E56" i="8"/>
  <c r="S57" i="8"/>
  <c r="K60" i="9"/>
  <c r="H123" i="11"/>
  <c r="J123" i="11"/>
  <c r="L123" i="11"/>
  <c r="K123" i="11"/>
  <c r="L55" i="8" l="1"/>
  <c r="F55" i="8"/>
  <c r="E55" i="8"/>
  <c r="K59" i="9"/>
  <c r="U8" i="2"/>
  <c r="T8" i="2"/>
  <c r="S8" i="2"/>
  <c r="R8" i="2"/>
  <c r="Q8" i="2"/>
  <c r="P8" i="2"/>
  <c r="O8" i="2"/>
  <c r="N8" i="2"/>
  <c r="M8" i="2"/>
  <c r="L8" i="2"/>
  <c r="K8" i="2"/>
  <c r="J8" i="2"/>
  <c r="I8" i="2"/>
  <c r="H8" i="2"/>
  <c r="G8" i="2"/>
  <c r="F8" i="2"/>
  <c r="E17" i="12"/>
  <c r="F17" i="12"/>
  <c r="G17" i="12"/>
  <c r="H17" i="12"/>
  <c r="I17" i="12"/>
  <c r="J17" i="12"/>
  <c r="K17" i="12"/>
  <c r="L17" i="12"/>
  <c r="M17" i="12"/>
  <c r="N17" i="12"/>
  <c r="O17" i="12"/>
  <c r="P17" i="12"/>
  <c r="Q17" i="12"/>
  <c r="R17" i="12"/>
  <c r="S17" i="12"/>
  <c r="T17" i="12"/>
  <c r="E9" i="12"/>
  <c r="F9" i="12"/>
  <c r="G9" i="12"/>
  <c r="H9" i="12"/>
  <c r="I9" i="12"/>
  <c r="J9" i="12"/>
  <c r="K9" i="12"/>
  <c r="L9" i="12"/>
  <c r="M9" i="12"/>
  <c r="N9" i="12"/>
  <c r="O9" i="12"/>
  <c r="P9" i="12"/>
  <c r="Q9" i="12"/>
  <c r="R9" i="12"/>
  <c r="S9" i="12"/>
  <c r="T9" i="12"/>
  <c r="H55" i="8" l="1"/>
  <c r="J14" i="12"/>
  <c r="I55" i="8"/>
  <c r="J59" i="9"/>
  <c r="J55" i="8"/>
  <c r="L59" i="9"/>
  <c r="K55" i="8"/>
  <c r="H59" i="9"/>
  <c r="G55" i="8"/>
  <c r="J122" i="11"/>
  <c r="I13" i="12"/>
  <c r="M13" i="12"/>
  <c r="K14" i="12"/>
  <c r="G14" i="12"/>
  <c r="M14" i="12"/>
  <c r="E14" i="12"/>
  <c r="L14" i="12"/>
  <c r="H14" i="12"/>
  <c r="I14" i="12"/>
  <c r="K13" i="12"/>
  <c r="F14" i="12"/>
  <c r="L13" i="12"/>
  <c r="R7" i="13"/>
  <c r="D64" i="5"/>
  <c r="R4" i="13" s="1"/>
  <c r="D51" i="10"/>
  <c r="P4" i="13" s="1"/>
  <c r="H77" i="3" l="1"/>
  <c r="H59" i="8"/>
  <c r="I74" i="3"/>
  <c r="J77" i="4"/>
  <c r="J63" i="9"/>
  <c r="J77" i="3"/>
  <c r="J59" i="8"/>
  <c r="G74" i="3"/>
  <c r="G77" i="3"/>
  <c r="G59" i="8"/>
  <c r="L77" i="4"/>
  <c r="L63" i="9"/>
  <c r="J74" i="3"/>
  <c r="K77" i="3"/>
  <c r="K59" i="8"/>
  <c r="K74" i="3"/>
  <c r="L77" i="3"/>
  <c r="L59" i="8"/>
  <c r="H74" i="3"/>
  <c r="M11" i="12"/>
  <c r="M10" i="12" s="1"/>
  <c r="M43" i="12" s="1"/>
  <c r="L122" i="11"/>
  <c r="I77" i="3"/>
  <c r="I59" i="8"/>
  <c r="K77" i="4"/>
  <c r="K63" i="9"/>
  <c r="F77" i="3"/>
  <c r="F59" i="8"/>
  <c r="K122" i="11"/>
  <c r="E77" i="3"/>
  <c r="E59" i="8"/>
  <c r="H77" i="4"/>
  <c r="H63" i="9"/>
  <c r="K11" i="12"/>
  <c r="L11" i="12"/>
  <c r="BA39" i="13"/>
  <c r="BA38" i="13"/>
  <c r="BA37" i="13"/>
  <c r="BA36" i="13"/>
  <c r="BA35" i="13"/>
  <c r="BA34" i="13"/>
  <c r="BA33" i="13"/>
  <c r="BA32" i="13"/>
  <c r="BA31" i="13"/>
  <c r="BA29" i="13"/>
  <c r="BA28" i="13"/>
  <c r="BA27" i="13"/>
  <c r="BA26" i="13"/>
  <c r="BA25" i="13"/>
  <c r="BA24" i="13"/>
  <c r="BA23" i="13"/>
  <c r="BA22" i="13"/>
  <c r="BA21" i="13"/>
  <c r="BA20" i="13"/>
  <c r="BA19" i="13"/>
  <c r="BA18" i="13"/>
  <c r="BA17" i="13"/>
  <c r="BA16" i="13"/>
  <c r="BA13" i="13"/>
  <c r="BA11" i="13"/>
  <c r="BA10" i="13"/>
  <c r="BA9" i="13"/>
  <c r="BA8" i="13"/>
  <c r="BA7" i="13"/>
  <c r="BA6" i="13"/>
  <c r="BA5" i="13"/>
  <c r="BA4" i="13"/>
  <c r="BA3" i="13"/>
  <c r="BA2" i="13"/>
  <c r="BA1" i="13"/>
  <c r="J74" i="4" l="1"/>
  <c r="J66" i="4"/>
  <c r="H74" i="4"/>
  <c r="H66" i="4"/>
  <c r="L77" i="6"/>
  <c r="L126" i="11"/>
  <c r="H66" i="3"/>
  <c r="K66" i="3"/>
  <c r="I66" i="3"/>
  <c r="K77" i="6"/>
  <c r="K126" i="11"/>
  <c r="G66" i="3"/>
  <c r="K10" i="12"/>
  <c r="K43" i="12" s="1"/>
  <c r="J77" i="6"/>
  <c r="J126" i="11"/>
  <c r="L74" i="6"/>
  <c r="J66" i="3"/>
  <c r="B2" i="16"/>
  <c r="BM31" i="8" s="1"/>
  <c r="L10" i="12"/>
  <c r="L43" i="12" s="1"/>
  <c r="K74" i="6"/>
  <c r="C55" i="3"/>
  <c r="C55" i="4"/>
  <c r="C55" i="5"/>
  <c r="C55" i="6"/>
  <c r="BM22" i="3" l="1"/>
  <c r="BM37" i="15"/>
  <c r="BM37" i="8"/>
  <c r="BM24" i="10"/>
  <c r="BM45" i="5"/>
  <c r="BM21" i="12"/>
  <c r="BM33" i="4"/>
  <c r="BM32" i="12"/>
  <c r="BM48" i="15"/>
  <c r="BM8" i="11"/>
  <c r="BM31" i="12"/>
  <c r="BM22" i="5"/>
  <c r="BM112" i="11"/>
  <c r="BM21" i="10"/>
  <c r="BM15" i="4"/>
  <c r="BM18" i="8"/>
  <c r="BM8" i="10"/>
  <c r="BM23" i="4"/>
  <c r="BM22" i="6"/>
  <c r="BM14" i="15"/>
  <c r="BM19" i="6"/>
  <c r="BL10" i="2"/>
  <c r="BM44" i="6"/>
  <c r="BM34" i="3"/>
  <c r="BM24" i="8"/>
  <c r="BM11" i="12"/>
  <c r="BM34" i="10"/>
  <c r="BM38" i="4"/>
  <c r="BM19" i="4"/>
  <c r="BM29" i="10"/>
  <c r="BM27" i="4"/>
  <c r="BM33" i="5"/>
  <c r="BM17" i="15"/>
  <c r="BM18" i="12"/>
  <c r="BM41" i="4"/>
  <c r="BM23" i="5"/>
  <c r="BM20" i="6"/>
  <c r="BM25" i="3"/>
  <c r="BM14" i="4"/>
  <c r="BM19" i="5"/>
  <c r="BM12" i="12"/>
  <c r="BM11" i="8"/>
  <c r="BM15" i="15"/>
  <c r="BM24" i="3"/>
  <c r="BM24" i="15"/>
  <c r="BM17" i="4"/>
  <c r="BM27" i="3"/>
  <c r="BM26" i="10"/>
  <c r="BL16" i="2"/>
  <c r="BM38" i="6"/>
  <c r="BM36" i="5"/>
  <c r="BM48" i="5"/>
  <c r="BM26" i="11"/>
  <c r="BM42" i="8"/>
  <c r="BM42" i="15"/>
  <c r="BM38" i="3"/>
  <c r="BM44" i="15"/>
  <c r="BM34" i="4"/>
  <c r="BM26" i="4"/>
  <c r="BM32" i="3"/>
  <c r="BM16" i="5"/>
  <c r="BM29" i="11"/>
  <c r="BM18" i="10"/>
  <c r="BM38" i="10"/>
  <c r="BM89" i="11"/>
  <c r="BM28" i="5"/>
  <c r="BM16" i="10"/>
  <c r="BM52" i="6"/>
  <c r="BM18" i="6"/>
  <c r="BM40" i="15"/>
  <c r="BM59" i="11"/>
  <c r="BM46" i="6"/>
  <c r="BM40" i="10"/>
  <c r="BM14" i="6"/>
  <c r="BM15" i="6"/>
  <c r="BM52" i="11"/>
  <c r="BM17" i="12"/>
  <c r="BM12" i="8"/>
  <c r="BM44" i="3"/>
  <c r="BM13" i="8"/>
  <c r="BM40" i="4"/>
  <c r="BM31" i="3"/>
  <c r="BM25" i="12"/>
  <c r="BM52" i="5"/>
  <c r="BM51" i="11"/>
  <c r="BM28" i="11"/>
  <c r="BM29" i="6"/>
  <c r="BM14" i="5"/>
  <c r="BM18" i="3"/>
  <c r="BM46" i="5"/>
  <c r="BM10" i="6"/>
  <c r="BM36" i="15"/>
  <c r="BM10" i="15"/>
  <c r="BM33" i="10"/>
  <c r="BM38" i="11"/>
  <c r="BM13" i="12"/>
  <c r="BM20" i="4"/>
  <c r="BM40" i="8"/>
  <c r="BM25" i="5"/>
  <c r="K66" i="6"/>
  <c r="L74" i="3"/>
  <c r="L66" i="3"/>
  <c r="BM12" i="11"/>
  <c r="BM91" i="11"/>
  <c r="BM27" i="5"/>
  <c r="BM39" i="11"/>
  <c r="BM23" i="12"/>
  <c r="BM36" i="4"/>
  <c r="BM20" i="8"/>
  <c r="BM58" i="11"/>
  <c r="BM32" i="5"/>
  <c r="BM23" i="15"/>
  <c r="BM20" i="12"/>
  <c r="BM40" i="11"/>
  <c r="BM30" i="10"/>
  <c r="BM28" i="3"/>
  <c r="BM24" i="4"/>
  <c r="BM20" i="5"/>
  <c r="BM24" i="6"/>
  <c r="BM33" i="15"/>
  <c r="BM45" i="8"/>
  <c r="BM56" i="11"/>
  <c r="BM17" i="3"/>
  <c r="BM21" i="4"/>
  <c r="BM29" i="5"/>
  <c r="BM40" i="6"/>
  <c r="BM45" i="15"/>
  <c r="BM31" i="4"/>
  <c r="BM15" i="8"/>
  <c r="BM37" i="3"/>
  <c r="BM19" i="15"/>
  <c r="BM18" i="5"/>
  <c r="BM43" i="10"/>
  <c r="BM26" i="6"/>
  <c r="BM42" i="3"/>
  <c r="BM20" i="11"/>
  <c r="BM53" i="4"/>
  <c r="BM26" i="8"/>
  <c r="BM10" i="10"/>
  <c r="BM48" i="3"/>
  <c r="BM37" i="5"/>
  <c r="BM27" i="15"/>
  <c r="BM17" i="10"/>
  <c r="BM26" i="5"/>
  <c r="BM16" i="11"/>
  <c r="BM14" i="3"/>
  <c r="BM46" i="4"/>
  <c r="BM36" i="6"/>
  <c r="BM32" i="8"/>
  <c r="BM14" i="10"/>
  <c r="BM10" i="4"/>
  <c r="BM42" i="5"/>
  <c r="BM32" i="15"/>
  <c r="BM24" i="12"/>
  <c r="BM53" i="11"/>
  <c r="BM35" i="10"/>
  <c r="BM33" i="3"/>
  <c r="BM28" i="4"/>
  <c r="BM24" i="5"/>
  <c r="BM28" i="6"/>
  <c r="BM38" i="15"/>
  <c r="BM14" i="12"/>
  <c r="BM90" i="11"/>
  <c r="BM21" i="3"/>
  <c r="BM29" i="4"/>
  <c r="BM34" i="5"/>
  <c r="BM45" i="6"/>
  <c r="BM14" i="8"/>
  <c r="J74" i="6"/>
  <c r="J66" i="6"/>
  <c r="F74" i="3"/>
  <c r="F66" i="3"/>
  <c r="BM31" i="6"/>
  <c r="BM22" i="12"/>
  <c r="BM39" i="10"/>
  <c r="BM32" i="4"/>
  <c r="BM23" i="6"/>
  <c r="BM16" i="8"/>
  <c r="BM26" i="3"/>
  <c r="BM41" i="6"/>
  <c r="BM92" i="11"/>
  <c r="BM41" i="3"/>
  <c r="BM31" i="5"/>
  <c r="BM22" i="15"/>
  <c r="BM26" i="12"/>
  <c r="BL8" i="2"/>
  <c r="BM37" i="4"/>
  <c r="BM27" i="6"/>
  <c r="BM21" i="8"/>
  <c r="BM13" i="11"/>
  <c r="BM11" i="10"/>
  <c r="BM12" i="3"/>
  <c r="BM51" i="3"/>
  <c r="BM44" i="4"/>
  <c r="BM44" i="5"/>
  <c r="BM51" i="6"/>
  <c r="BM17" i="8"/>
  <c r="BM10" i="11"/>
  <c r="BM27" i="10"/>
  <c r="BM40" i="3"/>
  <c r="BM52" i="4"/>
  <c r="BM13" i="6"/>
  <c r="BM21" i="15"/>
  <c r="BM36" i="8"/>
  <c r="L74" i="4"/>
  <c r="L66" i="4"/>
  <c r="E74" i="3"/>
  <c r="E66" i="3"/>
  <c r="BM28" i="10"/>
  <c r="BL38" i="2"/>
  <c r="BM53" i="6"/>
  <c r="BM15" i="11"/>
  <c r="BM10" i="3"/>
  <c r="BM42" i="4"/>
  <c r="BM32" i="6"/>
  <c r="BM27" i="8"/>
  <c r="BM46" i="3"/>
  <c r="BM26" i="15"/>
  <c r="BM13" i="10"/>
  <c r="BM53" i="3"/>
  <c r="BM41" i="5"/>
  <c r="BM31" i="15"/>
  <c r="BM11" i="11"/>
  <c r="BM15" i="3"/>
  <c r="BM48" i="4"/>
  <c r="BM37" i="6"/>
  <c r="BM33" i="8"/>
  <c r="BM17" i="11"/>
  <c r="BM15" i="10"/>
  <c r="BM16" i="3"/>
  <c r="BM12" i="4"/>
  <c r="BM51" i="4"/>
  <c r="BM51" i="5"/>
  <c r="BM16" i="15"/>
  <c r="BM22" i="8"/>
  <c r="BM14" i="11"/>
  <c r="BM36" i="10"/>
  <c r="BM45" i="3"/>
  <c r="BM13" i="5"/>
  <c r="BM21" i="6"/>
  <c r="BM25" i="15"/>
  <c r="BM41" i="8"/>
  <c r="L66" i="6"/>
  <c r="BM36" i="3"/>
  <c r="BM18" i="15"/>
  <c r="BM24" i="11"/>
  <c r="BM19" i="3"/>
  <c r="BM10" i="5"/>
  <c r="BM42" i="6"/>
  <c r="BM38" i="8"/>
  <c r="BM22" i="4"/>
  <c r="BM46" i="15"/>
  <c r="BM22" i="10"/>
  <c r="BM18" i="4"/>
  <c r="BM53" i="5"/>
  <c r="BM41" i="15"/>
  <c r="BM19" i="11"/>
  <c r="BM23" i="3"/>
  <c r="BM15" i="5"/>
  <c r="BM48" i="6"/>
  <c r="BM9" i="12"/>
  <c r="BM22" i="11"/>
  <c r="BM20" i="10"/>
  <c r="BM20" i="3"/>
  <c r="BM16" i="4"/>
  <c r="BM12" i="5"/>
  <c r="BM12" i="6"/>
  <c r="BM20" i="15"/>
  <c r="BM35" i="8"/>
  <c r="BM18" i="11"/>
  <c r="BM41" i="10"/>
  <c r="BM13" i="4"/>
  <c r="BM17" i="5"/>
  <c r="BM25" i="6"/>
  <c r="BM34" i="15"/>
  <c r="K74" i="4"/>
  <c r="K66" i="4"/>
  <c r="J71" i="15"/>
  <c r="L71" i="15"/>
  <c r="BM38" i="5"/>
  <c r="BM16" i="6"/>
  <c r="BM33" i="6"/>
  <c r="BM12" i="15"/>
  <c r="BM28" i="15"/>
  <c r="BM8" i="8"/>
  <c r="BM30" i="8"/>
  <c r="BM10" i="12"/>
  <c r="BM35" i="12"/>
  <c r="BM23" i="11"/>
  <c r="BM12" i="10"/>
  <c r="BM31" i="10"/>
  <c r="BM13" i="3"/>
  <c r="BM29" i="3"/>
  <c r="BM52" i="3"/>
  <c r="BM25" i="4"/>
  <c r="BM45" i="4"/>
  <c r="BM21" i="5"/>
  <c r="BM40" i="5"/>
  <c r="BM17" i="6"/>
  <c r="BM34" i="6"/>
  <c r="BM13" i="15"/>
  <c r="BM29" i="15"/>
  <c r="BM10" i="8"/>
  <c r="L74" i="15"/>
  <c r="J74" i="15" l="1"/>
  <c r="K74" i="15"/>
  <c r="K71" i="15"/>
  <c r="AL1" i="2"/>
  <c r="AN1" i="5"/>
  <c r="AN1" i="4"/>
  <c r="AN1" i="3"/>
  <c r="AN1" i="6"/>
  <c r="AN1" i="15"/>
  <c r="AN1" i="9"/>
  <c r="AN1" i="8"/>
  <c r="AN1" i="10"/>
  <c r="AN1" i="11"/>
  <c r="AL1" i="12"/>
  <c r="K69" i="15" l="1"/>
  <c r="K61" i="15"/>
  <c r="L69" i="15"/>
  <c r="L61" i="15"/>
  <c r="J69" i="15"/>
  <c r="J61" i="15"/>
  <c r="AS1" i="2"/>
  <c r="AT1" i="2" s="1"/>
  <c r="AU1" i="2" s="1"/>
  <c r="AV1" i="2" s="1"/>
  <c r="AW1" i="2" s="1"/>
  <c r="AX1" i="2" s="1"/>
  <c r="AY1" i="2" s="1"/>
  <c r="AZ1" i="2" s="1"/>
  <c r="BA1" i="2" s="1"/>
  <c r="BB1" i="2" s="1"/>
  <c r="BC1" i="2" s="1"/>
  <c r="BD1" i="2" s="1"/>
  <c r="BE1" i="2" s="1"/>
  <c r="AS1" i="3"/>
  <c r="AT1" i="3" s="1"/>
  <c r="AU1" i="3" s="1"/>
  <c r="AV1" i="3" s="1"/>
  <c r="AW1" i="3" s="1"/>
  <c r="AX1" i="3" s="1"/>
  <c r="AY1" i="3" s="1"/>
  <c r="AZ1" i="3" s="1"/>
  <c r="BA1" i="3" s="1"/>
  <c r="BB1" i="3" s="1"/>
  <c r="BC1" i="3" s="1"/>
  <c r="BD1" i="3" s="1"/>
  <c r="BE1" i="3" s="1"/>
  <c r="AS1" i="4"/>
  <c r="AT1" i="4" s="1"/>
  <c r="AU1" i="4" s="1"/>
  <c r="AV1" i="4" s="1"/>
  <c r="AW1" i="4" s="1"/>
  <c r="AX1" i="4" s="1"/>
  <c r="AY1" i="4" s="1"/>
  <c r="AZ1" i="4" s="1"/>
  <c r="BA1" i="4" s="1"/>
  <c r="BB1" i="4" s="1"/>
  <c r="BC1" i="4" s="1"/>
  <c r="BD1" i="4" s="1"/>
  <c r="BE1" i="4" s="1"/>
  <c r="AS1" i="5"/>
  <c r="AT1" i="5" s="1"/>
  <c r="AU1" i="5" s="1"/>
  <c r="AV1" i="5" s="1"/>
  <c r="AW1" i="5" s="1"/>
  <c r="AX1" i="5" s="1"/>
  <c r="AY1" i="5" s="1"/>
  <c r="AZ1" i="5" s="1"/>
  <c r="BA1" i="5" s="1"/>
  <c r="BB1" i="5" s="1"/>
  <c r="BC1" i="5" s="1"/>
  <c r="BD1" i="5" s="1"/>
  <c r="BE1" i="5" s="1"/>
  <c r="AS1" i="6"/>
  <c r="AT1" i="6" s="1"/>
  <c r="AU1" i="6" s="1"/>
  <c r="AV1" i="6" s="1"/>
  <c r="AW1" i="6" s="1"/>
  <c r="AX1" i="6" s="1"/>
  <c r="AY1" i="6" s="1"/>
  <c r="AZ1" i="6" s="1"/>
  <c r="BA1" i="6" s="1"/>
  <c r="BB1" i="6" s="1"/>
  <c r="BC1" i="6" s="1"/>
  <c r="BD1" i="6" s="1"/>
  <c r="BE1" i="6" s="1"/>
  <c r="AS1" i="15"/>
  <c r="AT1" i="15" s="1"/>
  <c r="AU1" i="15" s="1"/>
  <c r="AV1" i="15" s="1"/>
  <c r="AW1" i="15" s="1"/>
  <c r="AX1" i="15" s="1"/>
  <c r="AY1" i="15" s="1"/>
  <c r="AZ1" i="15" s="1"/>
  <c r="BA1" i="15" s="1"/>
  <c r="BB1" i="15" s="1"/>
  <c r="BC1" i="15" s="1"/>
  <c r="BD1" i="15" s="1"/>
  <c r="BE1" i="15" s="1"/>
  <c r="AS1" i="8"/>
  <c r="AT1" i="8" s="1"/>
  <c r="AU1" i="8" s="1"/>
  <c r="AV1" i="8" s="1"/>
  <c r="AW1" i="8" s="1"/>
  <c r="AX1" i="8" s="1"/>
  <c r="AY1" i="8" s="1"/>
  <c r="AZ1" i="8" s="1"/>
  <c r="BA1" i="8" s="1"/>
  <c r="BB1" i="8" s="1"/>
  <c r="BC1" i="8" s="1"/>
  <c r="BD1" i="8" s="1"/>
  <c r="BE1" i="8" s="1"/>
  <c r="AS1" i="9"/>
  <c r="AT1" i="9" s="1"/>
  <c r="AU1" i="9" s="1"/>
  <c r="AV1" i="9" s="1"/>
  <c r="AW1" i="9" s="1"/>
  <c r="AX1" i="9" s="1"/>
  <c r="AY1" i="9" s="1"/>
  <c r="AZ1" i="9" s="1"/>
  <c r="BA1" i="9" s="1"/>
  <c r="BB1" i="9" s="1"/>
  <c r="BC1" i="9" s="1"/>
  <c r="BD1" i="9" s="1"/>
  <c r="BE1" i="9" s="1"/>
  <c r="AS1" i="10"/>
  <c r="AT1" i="10" s="1"/>
  <c r="AU1" i="10" s="1"/>
  <c r="AV1" i="10" s="1"/>
  <c r="AW1" i="10" s="1"/>
  <c r="AX1" i="10" s="1"/>
  <c r="AY1" i="10" s="1"/>
  <c r="AZ1" i="10" s="1"/>
  <c r="BA1" i="10" s="1"/>
  <c r="BB1" i="10" s="1"/>
  <c r="BC1" i="10" s="1"/>
  <c r="BD1" i="10" s="1"/>
  <c r="BE1" i="10" s="1"/>
  <c r="AT1" i="11" l="1"/>
  <c r="AU1" i="11" s="1"/>
  <c r="AV1" i="11" s="1"/>
  <c r="AW1" i="11" s="1"/>
  <c r="AX1" i="11" s="1"/>
  <c r="AY1" i="11" s="1"/>
  <c r="AZ1" i="11" s="1"/>
  <c r="BA1" i="11" s="1"/>
  <c r="BB1" i="11" s="1"/>
  <c r="BC1" i="11" s="1"/>
  <c r="BD1" i="11" s="1"/>
  <c r="BE1" i="11" s="1"/>
  <c r="AR1" i="12"/>
  <c r="AS1" i="12" s="1"/>
  <c r="AT1" i="12" s="1"/>
  <c r="AU1" i="12" s="1"/>
  <c r="AV1" i="12" s="1"/>
  <c r="AW1" i="12" s="1"/>
  <c r="AX1" i="12" s="1"/>
  <c r="AY1" i="12" s="1"/>
  <c r="AZ1" i="12" s="1"/>
  <c r="BA1" i="12" s="1"/>
  <c r="BB1" i="12" s="1"/>
  <c r="BC1" i="12" s="1"/>
  <c r="D7" i="5" l="1"/>
  <c r="E7" i="5" s="1"/>
  <c r="F7" i="5" s="1"/>
  <c r="G7" i="5" s="1"/>
  <c r="H7" i="5" s="1"/>
  <c r="I7" i="5" s="1"/>
  <c r="J7" i="5" s="1"/>
  <c r="K7" i="5" s="1"/>
  <c r="L7" i="5" s="1"/>
  <c r="M7" i="5" s="1"/>
  <c r="N7" i="5" s="1"/>
  <c r="O7" i="5" s="1"/>
  <c r="P7" i="5" s="1"/>
  <c r="Q7" i="5" s="1"/>
  <c r="R7" i="5" s="1"/>
  <c r="S7" i="5" s="1"/>
  <c r="T7" i="5" s="1"/>
  <c r="U7" i="5" s="1"/>
  <c r="D7" i="4"/>
  <c r="E7" i="4" s="1"/>
  <c r="F7" i="4" s="1"/>
  <c r="G7" i="4" s="1"/>
  <c r="H7" i="4" s="1"/>
  <c r="I7" i="4" s="1"/>
  <c r="J7" i="4" s="1"/>
  <c r="K7" i="4" s="1"/>
  <c r="L7" i="4" s="1"/>
  <c r="M7" i="4" s="1"/>
  <c r="N7" i="4" s="1"/>
  <c r="O7" i="4" s="1"/>
  <c r="P7" i="4" s="1"/>
  <c r="Q7" i="4" s="1"/>
  <c r="R7" i="4" s="1"/>
  <c r="S7" i="4" s="1"/>
  <c r="T7" i="4" s="1"/>
  <c r="U7" i="4" s="1"/>
  <c r="D7" i="3"/>
  <c r="E7" i="3" s="1"/>
  <c r="F7" i="3" s="1"/>
  <c r="G7" i="3" s="1"/>
  <c r="H7" i="3" s="1"/>
  <c r="I7" i="3" s="1"/>
  <c r="J7" i="3" s="1"/>
  <c r="K7" i="3" s="1"/>
  <c r="L7" i="3" s="1"/>
  <c r="M7" i="3" s="1"/>
  <c r="N7" i="3" s="1"/>
  <c r="O7" i="3" s="1"/>
  <c r="P7" i="3" s="1"/>
  <c r="Q7" i="3" s="1"/>
  <c r="R7" i="3" s="1"/>
  <c r="S7" i="3" s="1"/>
  <c r="T7" i="3" s="1"/>
  <c r="U7" i="3" s="1"/>
  <c r="D7" i="6"/>
  <c r="E7" i="6" s="1"/>
  <c r="F7" i="6" s="1"/>
  <c r="G7" i="6" s="1"/>
  <c r="H7" i="6" s="1"/>
  <c r="I7" i="6" s="1"/>
  <c r="J7" i="6" s="1"/>
  <c r="K7" i="6" s="1"/>
  <c r="L7" i="6" s="1"/>
  <c r="M7" i="6" s="1"/>
  <c r="N7" i="6" s="1"/>
  <c r="O7" i="6" s="1"/>
  <c r="P7" i="6" s="1"/>
  <c r="Q7" i="6" s="1"/>
  <c r="R7" i="6" s="1"/>
  <c r="S7" i="6" s="1"/>
  <c r="T7" i="6" s="1"/>
  <c r="U7" i="6" s="1"/>
  <c r="D7" i="15"/>
  <c r="E7" i="15" s="1"/>
  <c r="F7" i="15" s="1"/>
  <c r="G7" i="15" s="1"/>
  <c r="H7" i="15" s="1"/>
  <c r="I7" i="15" s="1"/>
  <c r="J7" i="15" s="1"/>
  <c r="K7" i="15" s="1"/>
  <c r="L7" i="15" s="1"/>
  <c r="M7" i="15" s="1"/>
  <c r="N7" i="15" s="1"/>
  <c r="O7" i="15" s="1"/>
  <c r="P7" i="15" s="1"/>
  <c r="Q7" i="15" s="1"/>
  <c r="R7" i="15" s="1"/>
  <c r="S7" i="15" s="1"/>
  <c r="T7" i="15" s="1"/>
  <c r="U7" i="15" s="1"/>
  <c r="D5" i="10"/>
  <c r="E5" i="10" s="1"/>
  <c r="F5" i="10" s="1"/>
  <c r="G5" i="10" s="1"/>
  <c r="H5" i="10" s="1"/>
  <c r="I5" i="10" s="1"/>
  <c r="J5" i="10" s="1"/>
  <c r="K5" i="10" s="1"/>
  <c r="L5" i="10" s="1"/>
  <c r="M5" i="10" s="1"/>
  <c r="N5" i="10" s="1"/>
  <c r="O5" i="10" s="1"/>
  <c r="P5" i="10" s="1"/>
  <c r="Q5" i="10" s="1"/>
  <c r="R5" i="10" s="1"/>
  <c r="S5" i="10" s="1"/>
  <c r="T5" i="10" s="1"/>
  <c r="U5" i="10" s="1"/>
  <c r="D5" i="11"/>
  <c r="E5" i="11" s="1"/>
  <c r="F5" i="11" s="1"/>
  <c r="G5" i="11" s="1"/>
  <c r="H5" i="11" s="1"/>
  <c r="I5" i="11" s="1"/>
  <c r="J5" i="11" s="1"/>
  <c r="K5" i="11" s="1"/>
  <c r="L5" i="11" s="1"/>
  <c r="M5" i="11" s="1"/>
  <c r="N5" i="11" s="1"/>
  <c r="O5" i="11" s="1"/>
  <c r="P5" i="11" s="1"/>
  <c r="Q5" i="11" s="1"/>
  <c r="R5" i="11" s="1"/>
  <c r="S5" i="11" s="1"/>
  <c r="T5" i="11" s="1"/>
  <c r="U5" i="11" s="1"/>
  <c r="F5" i="12"/>
  <c r="G5" i="12" s="1"/>
  <c r="H5" i="12" l="1"/>
  <c r="I5" i="12" l="1"/>
  <c r="J5" i="12" l="1"/>
  <c r="K5" i="12" s="1"/>
  <c r="L5" i="12" s="1"/>
  <c r="M5" i="12" s="1"/>
  <c r="N5" i="12" s="1"/>
  <c r="O5" i="12" s="1"/>
  <c r="P5" i="12" s="1"/>
  <c r="Q5" i="12" s="1"/>
  <c r="R5" i="12" s="1"/>
  <c r="S5" i="12" s="1"/>
  <c r="T5" i="12" s="1"/>
  <c r="U5" i="12" s="1"/>
  <c r="V5" i="12" s="1"/>
  <c r="D71" i="6" l="1"/>
  <c r="D70" i="6"/>
  <c r="D69" i="6"/>
  <c r="D68" i="6"/>
  <c r="D55" i="10"/>
  <c r="D53" i="10"/>
  <c r="D67" i="3" l="1"/>
  <c r="D73" i="3"/>
  <c r="D73" i="4"/>
  <c r="D67" i="4"/>
  <c r="D66" i="5"/>
  <c r="D67" i="5"/>
  <c r="D73" i="5"/>
  <c r="D62" i="15"/>
  <c r="D68" i="15"/>
  <c r="D73" i="6"/>
  <c r="D67" i="6"/>
  <c r="F6" i="2" l="1"/>
  <c r="G6" i="2" s="1"/>
  <c r="H6" i="2" s="1"/>
  <c r="I6" i="2" s="1"/>
  <c r="J6" i="2" s="1"/>
  <c r="K6" i="2" s="1"/>
  <c r="L6" i="2" s="1"/>
  <c r="M6" i="2" s="1"/>
  <c r="N6" i="2" s="1"/>
  <c r="O6" i="2" s="1"/>
  <c r="P6" i="2" s="1"/>
  <c r="Q6" i="2" s="1"/>
  <c r="R6" i="2" s="1"/>
  <c r="S6" i="2" s="1"/>
  <c r="T6" i="2" s="1"/>
  <c r="U6" i="2" s="1"/>
  <c r="V6" i="2" s="1"/>
  <c r="W6" i="2" s="1"/>
  <c r="D5" i="8"/>
  <c r="E5" i="8" s="1"/>
  <c r="F5" i="8" s="1"/>
  <c r="G5" i="8" s="1"/>
  <c r="H5" i="8" s="1"/>
  <c r="I5" i="8" s="1"/>
  <c r="J5" i="8" s="1"/>
  <c r="K5" i="8" s="1"/>
  <c r="L5" i="8" s="1"/>
  <c r="M5" i="8" s="1"/>
  <c r="N5" i="8" s="1"/>
  <c r="O5" i="8" s="1"/>
  <c r="P5" i="8" s="1"/>
  <c r="Q5" i="8" s="1"/>
  <c r="R5" i="8" s="1"/>
  <c r="S5" i="8" s="1"/>
  <c r="T5" i="8" s="1"/>
  <c r="U5" i="8" s="1"/>
  <c r="D73" i="15"/>
  <c r="D77" i="3"/>
  <c r="D77" i="5"/>
  <c r="D75" i="4"/>
  <c r="D72" i="4"/>
  <c r="D71" i="4"/>
  <c r="D70" i="4"/>
  <c r="D69" i="4"/>
  <c r="D68" i="4"/>
  <c r="D75" i="3"/>
  <c r="D74" i="3"/>
  <c r="D72" i="3"/>
  <c r="D71" i="3"/>
  <c r="D70" i="3"/>
  <c r="D69" i="3"/>
  <c r="D68" i="3"/>
  <c r="D66" i="3"/>
  <c r="D75" i="5"/>
  <c r="D74" i="5"/>
  <c r="D72" i="5"/>
  <c r="D71" i="5"/>
  <c r="D70" i="5"/>
  <c r="D69" i="5"/>
  <c r="D68" i="5"/>
  <c r="D75" i="6"/>
  <c r="D72" i="6"/>
  <c r="D66" i="15"/>
  <c r="D63" i="15"/>
  <c r="D67" i="15"/>
  <c r="D65" i="15"/>
  <c r="D64" i="15"/>
  <c r="D59" i="8"/>
  <c r="D57" i="8"/>
  <c r="D56" i="8"/>
  <c r="D55" i="8"/>
  <c r="D61" i="9"/>
  <c r="D57" i="10"/>
  <c r="D54" i="10"/>
  <c r="D124" i="11"/>
  <c r="V31" i="12" l="1"/>
  <c r="U31" i="12"/>
  <c r="U32" i="12"/>
  <c r="R61" i="9"/>
  <c r="S31" i="12"/>
  <c r="S32" i="12"/>
  <c r="Q31" i="12"/>
  <c r="Q32" i="12"/>
  <c r="O32" i="12"/>
  <c r="O31" i="12"/>
  <c r="N31" i="12"/>
  <c r="U56" i="8" l="1"/>
  <c r="T56" i="8"/>
  <c r="N32" i="12"/>
  <c r="E60" i="9"/>
  <c r="G60" i="9"/>
  <c r="M56" i="8"/>
  <c r="N123" i="11"/>
  <c r="T32" i="12"/>
  <c r="P56" i="8"/>
  <c r="R56" i="8"/>
  <c r="T31" i="12"/>
  <c r="S60" i="9"/>
  <c r="V32" i="12"/>
  <c r="S61" i="9"/>
  <c r="T61" i="9"/>
  <c r="U123" i="11"/>
  <c r="U61" i="9"/>
  <c r="P123" i="11" l="1"/>
  <c r="R123" i="11"/>
  <c r="E123" i="11"/>
  <c r="S123" i="11"/>
  <c r="U60" i="9"/>
  <c r="T55" i="8"/>
  <c r="T60" i="9"/>
  <c r="M123" i="11"/>
  <c r="F123" i="11"/>
  <c r="P55" i="8"/>
  <c r="G59" i="9"/>
  <c r="M55" i="8"/>
  <c r="R55" i="8"/>
  <c r="N60" i="9"/>
  <c r="N56" i="8"/>
  <c r="G123" i="11"/>
  <c r="E59" i="9"/>
  <c r="T123" i="11"/>
  <c r="S56" i="8"/>
  <c r="S59" i="9"/>
  <c r="R60" i="9"/>
  <c r="P60" i="9"/>
  <c r="M60" i="9"/>
  <c r="D60" i="9"/>
  <c r="V14" i="12" l="1"/>
  <c r="U55" i="8"/>
  <c r="I59" i="9"/>
  <c r="I60" i="9"/>
  <c r="F59" i="9"/>
  <c r="F60" i="9"/>
  <c r="S122" i="11"/>
  <c r="R122" i="11"/>
  <c r="U14" i="12"/>
  <c r="M122" i="11"/>
  <c r="F122" i="11"/>
  <c r="E13" i="12"/>
  <c r="D59" i="9"/>
  <c r="J13" i="12"/>
  <c r="M59" i="9"/>
  <c r="P59" i="9"/>
  <c r="I123" i="11"/>
  <c r="N14" i="12"/>
  <c r="H13" i="12"/>
  <c r="Q14" i="12"/>
  <c r="T13" i="12"/>
  <c r="S55" i="8"/>
  <c r="F13" i="12"/>
  <c r="G122" i="11"/>
  <c r="N55" i="8"/>
  <c r="N59" i="9"/>
  <c r="R59" i="9"/>
  <c r="S14" i="12"/>
  <c r="G13" i="12" l="1"/>
  <c r="F77" i="4" s="1"/>
  <c r="E77" i="4"/>
  <c r="E63" i="9"/>
  <c r="T77" i="3"/>
  <c r="T59" i="8"/>
  <c r="O11" i="12"/>
  <c r="N122" i="11"/>
  <c r="U74" i="3"/>
  <c r="R77" i="3"/>
  <c r="R59" i="8"/>
  <c r="R74" i="3"/>
  <c r="M77" i="3"/>
  <c r="M59" i="8"/>
  <c r="Q11" i="12"/>
  <c r="P122" i="11"/>
  <c r="P77" i="3"/>
  <c r="P59" i="8"/>
  <c r="U59" i="9"/>
  <c r="S77" i="4"/>
  <c r="S63" i="9"/>
  <c r="I77" i="4"/>
  <c r="I63" i="9"/>
  <c r="G77" i="4"/>
  <c r="G63" i="9"/>
  <c r="T74" i="3"/>
  <c r="T59" i="9"/>
  <c r="U77" i="3"/>
  <c r="U59" i="8"/>
  <c r="G11" i="12"/>
  <c r="T11" i="12"/>
  <c r="S11" i="12"/>
  <c r="N11" i="12"/>
  <c r="U13" i="12"/>
  <c r="V13" i="12"/>
  <c r="S13" i="12"/>
  <c r="S74" i="4"/>
  <c r="G74" i="4"/>
  <c r="I122" i="11"/>
  <c r="N13" i="12"/>
  <c r="D77" i="4"/>
  <c r="D63" i="9"/>
  <c r="O13" i="12"/>
  <c r="O14" i="12"/>
  <c r="H11" i="12"/>
  <c r="E74" i="4"/>
  <c r="T14" i="12"/>
  <c r="P74" i="3"/>
  <c r="M74" i="3"/>
  <c r="D123" i="11"/>
  <c r="Q13" i="12"/>
  <c r="F74" i="4"/>
  <c r="I74" i="4"/>
  <c r="D74" i="4"/>
  <c r="F63" i="9" l="1"/>
  <c r="T66" i="3"/>
  <c r="U66" i="3"/>
  <c r="G66" i="4"/>
  <c r="P74" i="4"/>
  <c r="G126" i="11"/>
  <c r="G77" i="6"/>
  <c r="T74" i="4"/>
  <c r="T122" i="11"/>
  <c r="N77" i="6"/>
  <c r="N126" i="11"/>
  <c r="M77" i="4"/>
  <c r="M63" i="9"/>
  <c r="R77" i="4"/>
  <c r="R63" i="9"/>
  <c r="S77" i="3"/>
  <c r="S59" i="8"/>
  <c r="N77" i="3"/>
  <c r="N59" i="8"/>
  <c r="R74" i="6"/>
  <c r="P74" i="6"/>
  <c r="U74" i="4"/>
  <c r="P126" i="11"/>
  <c r="P77" i="6"/>
  <c r="N77" i="4"/>
  <c r="N63" i="9"/>
  <c r="U77" i="4"/>
  <c r="U63" i="9"/>
  <c r="I66" i="4"/>
  <c r="F66" i="4"/>
  <c r="F74" i="6"/>
  <c r="T77" i="4"/>
  <c r="T63" i="9"/>
  <c r="R77" i="6"/>
  <c r="R126" i="11"/>
  <c r="M66" i="3"/>
  <c r="E66" i="4"/>
  <c r="N74" i="6"/>
  <c r="M74" i="6"/>
  <c r="M77" i="6"/>
  <c r="M126" i="11"/>
  <c r="S77" i="6"/>
  <c r="S126" i="11"/>
  <c r="R66" i="3"/>
  <c r="Q10" i="12"/>
  <c r="Q43" i="12" s="1"/>
  <c r="P77" i="4"/>
  <c r="P63" i="9"/>
  <c r="G10" i="12"/>
  <c r="G43" i="12" s="1"/>
  <c r="F77" i="6"/>
  <c r="F126" i="11"/>
  <c r="P66" i="3"/>
  <c r="S66" i="4"/>
  <c r="U11" i="12"/>
  <c r="N10" i="12"/>
  <c r="T10" i="12"/>
  <c r="T43" i="12" s="1"/>
  <c r="S10" i="12"/>
  <c r="S43" i="12" s="1"/>
  <c r="S74" i="6"/>
  <c r="O10" i="12"/>
  <c r="O43" i="12" s="1"/>
  <c r="D66" i="4"/>
  <c r="S74" i="3"/>
  <c r="N74" i="3"/>
  <c r="N74" i="4"/>
  <c r="M74" i="4"/>
  <c r="J11" i="12"/>
  <c r="E11" i="12"/>
  <c r="D122" i="11"/>
  <c r="G74" i="6"/>
  <c r="H10" i="12"/>
  <c r="H43" i="12" s="1"/>
  <c r="R74" i="4"/>
  <c r="F69" i="15" l="1"/>
  <c r="U66" i="4"/>
  <c r="T66" i="4"/>
  <c r="F66" i="6"/>
  <c r="M66" i="4"/>
  <c r="M66" i="6"/>
  <c r="R66" i="4"/>
  <c r="N66" i="3"/>
  <c r="T74" i="6"/>
  <c r="S66" i="3"/>
  <c r="I126" i="11"/>
  <c r="I77" i="6"/>
  <c r="N66" i="4"/>
  <c r="P66" i="6"/>
  <c r="P69" i="15"/>
  <c r="T77" i="6"/>
  <c r="T126" i="11"/>
  <c r="G66" i="6"/>
  <c r="N66" i="6"/>
  <c r="P66" i="4"/>
  <c r="S66" i="6"/>
  <c r="R66" i="6"/>
  <c r="N43" i="12"/>
  <c r="U10" i="12"/>
  <c r="U43" i="12" s="1"/>
  <c r="E10" i="12"/>
  <c r="D77" i="6"/>
  <c r="D126" i="11"/>
  <c r="J10" i="12"/>
  <c r="J43" i="12" s="1"/>
  <c r="D74" i="6"/>
  <c r="I74" i="6"/>
  <c r="F71" i="15" l="1"/>
  <c r="P71" i="15"/>
  <c r="T66" i="6"/>
  <c r="I66" i="6"/>
  <c r="F61" i="15"/>
  <c r="M71" i="15"/>
  <c r="M69" i="15"/>
  <c r="R71" i="15"/>
  <c r="P61" i="15"/>
  <c r="N71" i="15"/>
  <c r="S71" i="15"/>
  <c r="P74" i="15"/>
  <c r="F74" i="15"/>
  <c r="G71" i="15"/>
  <c r="S69" i="15"/>
  <c r="E43" i="12"/>
  <c r="R69" i="15"/>
  <c r="N69" i="15"/>
  <c r="D66" i="6"/>
  <c r="G69" i="15"/>
  <c r="D71" i="15" l="1"/>
  <c r="D69" i="15"/>
  <c r="G61" i="15"/>
  <c r="N61" i="15"/>
  <c r="S74" i="15"/>
  <c r="R61" i="15"/>
  <c r="R74" i="15"/>
  <c r="M74" i="15"/>
  <c r="T71" i="15"/>
  <c r="I71" i="15"/>
  <c r="G74" i="15"/>
  <c r="S61" i="15"/>
  <c r="N74" i="15"/>
  <c r="M61" i="15"/>
  <c r="T69" i="15"/>
  <c r="I69" i="15"/>
  <c r="I61" i="15" l="1"/>
  <c r="T61" i="15"/>
  <c r="T74" i="15"/>
  <c r="I74" i="15"/>
  <c r="D61" i="15"/>
  <c r="D74" i="15"/>
  <c r="E122" i="11" l="1"/>
  <c r="F11" i="12" l="1"/>
  <c r="E74" i="6" l="1"/>
  <c r="E77" i="6"/>
  <c r="E126" i="11"/>
  <c r="F10" i="12"/>
  <c r="F43" i="12" s="1"/>
  <c r="H122" i="11"/>
  <c r="E66" i="6" l="1"/>
  <c r="I11" i="12"/>
  <c r="H126" i="11" l="1"/>
  <c r="H77" i="6"/>
  <c r="E71" i="15"/>
  <c r="E74" i="15"/>
  <c r="I10" i="12"/>
  <c r="I43" i="12" s="1"/>
  <c r="H74" i="6"/>
  <c r="H66" i="6" l="1"/>
  <c r="H71" i="15" l="1"/>
  <c r="E69" i="15"/>
  <c r="E61" i="15"/>
  <c r="H69" i="15"/>
  <c r="H61" i="15" l="1"/>
  <c r="H74" i="15"/>
  <c r="U122" i="11"/>
  <c r="V11" i="12" l="1"/>
  <c r="U77" i="6" l="1"/>
  <c r="U126" i="11"/>
  <c r="V10" i="12"/>
  <c r="V43" i="12" s="1"/>
  <c r="U74" i="6"/>
  <c r="U66" i="6" l="1"/>
  <c r="U71" i="15" l="1"/>
  <c r="U69" i="15"/>
  <c r="U61" i="15" l="1"/>
  <c r="U74" i="15"/>
  <c r="P32" i="12" l="1"/>
  <c r="P31" i="12"/>
  <c r="O123" i="11" l="1"/>
  <c r="O122" i="11" l="1"/>
  <c r="O60" i="9"/>
  <c r="O56" i="8"/>
  <c r="P11" i="12" l="1"/>
  <c r="O126" i="11" s="1"/>
  <c r="O59" i="9"/>
  <c r="P13" i="12"/>
  <c r="O55" i="8"/>
  <c r="P14" i="12"/>
  <c r="O74" i="6"/>
  <c r="O77" i="6"/>
  <c r="O66" i="6" l="1"/>
  <c r="O77" i="3"/>
  <c r="O59" i="8"/>
  <c r="O74" i="3"/>
  <c r="P10" i="12"/>
  <c r="O74" i="4"/>
  <c r="O77" i="4"/>
  <c r="O63" i="9"/>
  <c r="O66" i="3" l="1"/>
  <c r="O66" i="4"/>
  <c r="P43" i="12"/>
  <c r="O71" i="15"/>
  <c r="O69" i="15" l="1"/>
  <c r="O61" i="15" l="1"/>
  <c r="O74" i="15"/>
  <c r="Y31" i="12" l="1"/>
  <c r="V61" i="9" l="1"/>
  <c r="W61" i="9"/>
  <c r="X61" i="9"/>
  <c r="Y61" i="9"/>
  <c r="Z31" i="12"/>
  <c r="X31" i="12"/>
  <c r="W60" i="9" l="1"/>
  <c r="V56" i="8"/>
  <c r="Y32" i="12"/>
  <c r="W123" i="11"/>
  <c r="W56" i="8"/>
  <c r="X32" i="12"/>
  <c r="Z32" i="12"/>
  <c r="W59" i="9" l="1"/>
  <c r="Z13" i="12"/>
  <c r="Y60" i="9"/>
  <c r="Y11" i="12"/>
  <c r="X123" i="11"/>
  <c r="X60" i="9"/>
  <c r="W122" i="11"/>
  <c r="X11" i="12"/>
  <c r="W55" i="8"/>
  <c r="X14" i="12"/>
  <c r="X56" i="8"/>
  <c r="X13" i="12"/>
  <c r="Y123" i="11"/>
  <c r="V55" i="8"/>
  <c r="W14" i="12"/>
  <c r="Y56" i="8"/>
  <c r="V59" i="9"/>
  <c r="W13" i="12"/>
  <c r="V60" i="9"/>
  <c r="Y59" i="9" l="1"/>
  <c r="X122" i="11"/>
  <c r="W77" i="3"/>
  <c r="W59" i="8"/>
  <c r="Y77" i="4"/>
  <c r="Y63" i="9"/>
  <c r="X126" i="11"/>
  <c r="X77" i="6"/>
  <c r="Y55" i="8"/>
  <c r="Z14" i="12"/>
  <c r="W74" i="4"/>
  <c r="V74" i="3"/>
  <c r="V77" i="4"/>
  <c r="V63" i="9"/>
  <c r="W77" i="6"/>
  <c r="W126" i="11"/>
  <c r="X10" i="12"/>
  <c r="Z11" i="12"/>
  <c r="Y122" i="11"/>
  <c r="W74" i="3"/>
  <c r="X59" i="9"/>
  <c r="Y13" i="12"/>
  <c r="V77" i="3"/>
  <c r="V59" i="8"/>
  <c r="Y74" i="4"/>
  <c r="V74" i="4"/>
  <c r="W77" i="4"/>
  <c r="W63" i="9"/>
  <c r="X74" i="6"/>
  <c r="X55" i="8"/>
  <c r="Y14" i="12"/>
  <c r="W74" i="6"/>
  <c r="V66" i="3" l="1"/>
  <c r="Y66" i="4"/>
  <c r="V66" i="4"/>
  <c r="W66" i="3"/>
  <c r="Y10" i="12"/>
  <c r="W66" i="4"/>
  <c r="W66" i="6"/>
  <c r="X74" i="3"/>
  <c r="X66" i="6"/>
  <c r="X43" i="12"/>
  <c r="Y126" i="11"/>
  <c r="Y77" i="6"/>
  <c r="Z10" i="12"/>
  <c r="Y74" i="6"/>
  <c r="Y77" i="3"/>
  <c r="Y59" i="8"/>
  <c r="Y74" i="3"/>
  <c r="X77" i="4"/>
  <c r="X63" i="9"/>
  <c r="X59" i="8"/>
  <c r="X77" i="3"/>
  <c r="X74" i="4"/>
  <c r="X71" i="15" l="1"/>
  <c r="Y43" i="12"/>
  <c r="Y66" i="3"/>
  <c r="X66" i="4"/>
  <c r="Y66" i="6"/>
  <c r="X66" i="3"/>
  <c r="W69" i="15"/>
  <c r="Z43" i="12"/>
  <c r="Y71" i="15"/>
  <c r="V123" i="11"/>
  <c r="W71" i="15"/>
  <c r="X69" i="15"/>
  <c r="W74" i="15" l="1"/>
  <c r="X74" i="15"/>
  <c r="Y69" i="15"/>
  <c r="X61" i="15"/>
  <c r="W61" i="15"/>
  <c r="W31" i="12"/>
  <c r="Y74" i="15" l="1"/>
  <c r="Y61" i="15"/>
  <c r="W32" i="12" l="1"/>
  <c r="V122" i="11" l="1"/>
  <c r="W11" i="12"/>
  <c r="V77" i="6" l="1"/>
  <c r="W10" i="12"/>
  <c r="V126" i="11"/>
  <c r="V74" i="6"/>
  <c r="V66" i="6" l="1"/>
  <c r="W43" i="12"/>
  <c r="V71" i="15"/>
  <c r="V69" i="15" l="1"/>
  <c r="V74" i="15" l="1"/>
  <c r="V61" i="15"/>
  <c r="Z123" i="11" l="1"/>
  <c r="AA11" i="12" l="1"/>
  <c r="Z122" i="11"/>
  <c r="Z126" i="11" l="1"/>
  <c r="Z77" i="6"/>
  <c r="Z74" i="6"/>
  <c r="Z66" i="6" l="1"/>
  <c r="AB31" i="12" l="1"/>
  <c r="AB32" i="12" l="1"/>
  <c r="AB13" i="12"/>
  <c r="AB14" i="12"/>
  <c r="AB11" i="12" l="1"/>
  <c r="AB10" i="12" s="1"/>
  <c r="Z61" i="9" l="1"/>
  <c r="Z56" i="8" l="1"/>
  <c r="AA13" i="12" l="1"/>
  <c r="Z59" i="9"/>
  <c r="AA14" i="12"/>
  <c r="Z55" i="8"/>
  <c r="Z60" i="9"/>
  <c r="Z63" i="9" l="1"/>
  <c r="Z77" i="4"/>
  <c r="AA10" i="12"/>
  <c r="Z74" i="4"/>
  <c r="Z74" i="3"/>
  <c r="Z59" i="8"/>
  <c r="Z77" i="3"/>
  <c r="Z66" i="4" l="1"/>
  <c r="Z66" i="3"/>
  <c r="AA43" i="12"/>
  <c r="Z71" i="15"/>
  <c r="AA31" i="12"/>
  <c r="Z69" i="15" l="1"/>
  <c r="Z74" i="15" l="1"/>
  <c r="Z61" i="15"/>
  <c r="AA32" i="12"/>
  <c r="Q61" i="9" l="1"/>
  <c r="R31" i="12"/>
  <c r="R32" i="12"/>
  <c r="Q123" i="11" l="1"/>
  <c r="Q56" i="8"/>
  <c r="D120" i="11" l="1"/>
  <c r="P3" i="13" s="1"/>
  <c r="Q55" i="8"/>
  <c r="R14" i="12"/>
  <c r="R11" i="12"/>
  <c r="Q60" i="9"/>
  <c r="D57" i="9"/>
  <c r="P5" i="13" s="1"/>
  <c r="D53" i="8"/>
  <c r="P6" i="13" s="1"/>
  <c r="Q122" i="11" l="1"/>
  <c r="Q77" i="6"/>
  <c r="Q126" i="11"/>
  <c r="Q74" i="6"/>
  <c r="D64" i="6"/>
  <c r="R3" i="13" s="1"/>
  <c r="Q59" i="9"/>
  <c r="R13" i="12"/>
  <c r="Q59" i="8"/>
  <c r="Q77" i="3"/>
  <c r="Q74" i="3"/>
  <c r="Q66" i="6" l="1"/>
  <c r="Q63" i="9"/>
  <c r="Q77" i="4"/>
  <c r="Q74" i="4"/>
  <c r="D64" i="4"/>
  <c r="R5" i="13" s="1"/>
  <c r="D64" i="3"/>
  <c r="R6" i="13" s="1"/>
  <c r="Q66" i="3"/>
  <c r="R10" i="12"/>
  <c r="Q66" i="4" l="1"/>
  <c r="R43" i="12"/>
  <c r="Q71" i="15"/>
  <c r="E41" i="12"/>
  <c r="P2" i="13" s="1"/>
  <c r="Q69" i="15" l="1"/>
  <c r="D59" i="15" l="1"/>
  <c r="R2" i="13" s="1"/>
  <c r="B3" i="16" s="1"/>
  <c r="Q61" i="15"/>
  <c r="Q74" i="15"/>
</calcChain>
</file>

<file path=xl/sharedStrings.xml><?xml version="1.0" encoding="utf-8"?>
<sst xmlns="http://schemas.openxmlformats.org/spreadsheetml/2006/main" count="3655" uniqueCount="1183">
  <si>
    <t>Year</t>
  </si>
  <si>
    <t>(1)</t>
  </si>
  <si>
    <t>S.13</t>
  </si>
  <si>
    <t>S.1311</t>
  </si>
  <si>
    <t>S.1312</t>
  </si>
  <si>
    <t>S.1313</t>
  </si>
  <si>
    <t>S.1314</t>
  </si>
  <si>
    <t>AF.2</t>
  </si>
  <si>
    <t>AF.4</t>
  </si>
  <si>
    <t>AF.41</t>
  </si>
  <si>
    <t>AF.42</t>
  </si>
  <si>
    <t>B.1*g</t>
  </si>
  <si>
    <t xml:space="preserve"> </t>
  </si>
  <si>
    <t>COVERAGE</t>
  </si>
  <si>
    <t>VERTICAL CHECKS</t>
  </si>
  <si>
    <t>T1.B9.S13=T1.B9.S1311+T1.B9.S1312+T1.B9.S1313+T1.B9.S1314</t>
  </si>
  <si>
    <t>T1.AF4.S13=T1.AF41.S13+T1.AF42.S13</t>
  </si>
  <si>
    <t>DATES</t>
  </si>
  <si>
    <t>T2.FT.S1311=T2.F4ACQ.S1311+T2.F4DIS.S1311+T2.F5ACQ.S1311+T2.F5DIS.S1311+T2.OFT.S1311</t>
  </si>
  <si>
    <t>T2.OA.S1311=T2.OA1.S1311+T2.OA2.S1311+T2.OA3.S1311+T2.OA4.S1311+T2.OA5.S1311</t>
  </si>
  <si>
    <t>HORIZONTAL CHECKS</t>
  </si>
  <si>
    <t>T1.B9.S1311= T2.B9.S1311</t>
  </si>
  <si>
    <t>T2.FT.S1312=T2.F4.S1312+T2.F5.S1312+T2.OFT.S1312</t>
  </si>
  <si>
    <t>T2.OA.S1312=T2.OA1.S1312+T2.OA2.S1312+T2.OA3.S1312</t>
  </si>
  <si>
    <t>T1.B9.S1312= T2.B9.S1312</t>
  </si>
  <si>
    <t>T3.F4.S13=T3.F4ACQ.S13+T3.F4DIS.S13</t>
  </si>
  <si>
    <t>T3.SD.S13=T3.B9_SD.S13+T3.OSD.S13</t>
  </si>
  <si>
    <t>T1.B9.S13+T3.B9.S13=0</t>
  </si>
  <si>
    <t>T3.CHDEBT.S13= T1.DEBT.S13(t)- T1.DEBT.S13(t-1)</t>
  </si>
  <si>
    <t>T1.DEBT.S13=T3.CTDEBT.S1311+ T3.CTDEBT.S1312+ T3.CTDEBT.S1313+ T3.CTDEBT.S1314</t>
  </si>
  <si>
    <t>T3.F42.S13=T3.F42ACQ.S13+T3.F42DIS.S13</t>
  </si>
  <si>
    <t>T3.F5OP.S13=T3.F5OPACQ.S13+T3.F5OPDIS.S13</t>
  </si>
  <si>
    <t>T3.F4.S13=T3.F41.S13+T3.F42.S13</t>
  </si>
  <si>
    <t>T3.F5.S13=T3.F5PN.S13+T3.F5OP.S13</t>
  </si>
  <si>
    <t>T3.CTDEBT.S1311=T3.DEBT.S1311-T3.HOLD.S1311</t>
  </si>
  <si>
    <t>T3.CTDEBT.S1312=T3.DEBT.S1312-T3.HOLD.S1312</t>
  </si>
  <si>
    <t>T3.CTDEBT.S1313=T3.DEBT.S1313-T3.HOLD.S1313</t>
  </si>
  <si>
    <t>T3.CTDEBT.S1314=T3.DEBT.S1314-T3.HOLD.S1314</t>
  </si>
  <si>
    <t>T2.FT.S1314=T2.F4.S1314+T2.F5.S1314+T2.OFT.S1314</t>
  </si>
  <si>
    <t>T2.OA.S1314=T2.OA1.S1314+T2.OA2.S1314+T2.OA3.S1314</t>
  </si>
  <si>
    <t>T1.B9.S1314= T2.B9.S1314</t>
  </si>
  <si>
    <t>T2.FT.S1313=T2.F4.S1313+T2.F5.S1313+T2.OFT.S1313</t>
  </si>
  <si>
    <t>T2.OA.S1313=T2.OA1.S1313+T2.OA2.S1313+T2.OA3.S1313</t>
  </si>
  <si>
    <t>T1.B9.S1313= T2.B9.S1313</t>
  </si>
  <si>
    <t>T3.B9.S1314+ T3.FA.S1314+T3.ADJ.S1314+T3.SD.S1314=T3.CHDEBT.S1314</t>
  </si>
  <si>
    <t>T3.F4.S1314=T3.F41.S1314+T3.F42.S1314</t>
  </si>
  <si>
    <t>T3.F4.S1314=T3.F4ACQ.S1314+T3.F4DIS.S1314</t>
  </si>
  <si>
    <t>T3.F42.S1314=T3.F42ACQ.S1314+T3.F42DIS.S1314</t>
  </si>
  <si>
    <t>T3.F5.S1314=T3.F5PN.S1314+T3.F5OP.S1314</t>
  </si>
  <si>
    <t>T3.F5OP.S1314=T3.F5OPACQ.S1314+T3.F5OPDIS.S1314</t>
  </si>
  <si>
    <t>T3.SD.S1314=T3.B9_SD.S1314+T3.OSD.S1314</t>
  </si>
  <si>
    <t>T1.B9.S1314+T3.B9.S1314=0</t>
  </si>
  <si>
    <t>T3.B9.S1313+ T3.FA.S1313+T3.ADJ.S1313+T3.SD.S1313=T3.CHDEBT.S1313</t>
  </si>
  <si>
    <t>T3.F4.S1313=T3.F41.S1313+T3.F42.S1313</t>
  </si>
  <si>
    <t>T3.F4.S1313=T3.F4ACQ.S1313+T3.F4DIS.S1313</t>
  </si>
  <si>
    <t>T3.F42.S1313=T3.F42ACQ.S1313+T3.F42DIS.S1313</t>
  </si>
  <si>
    <t>T3.F5.S1313=T3.F5PN.S1313+T3.F5OP.S1313</t>
  </si>
  <si>
    <t>T3.F5OP.S1313=T3.F5OPACQ.S1313+T3.F5OPDIS.S1313</t>
  </si>
  <si>
    <t>T3.SD.S1313=T3.B9_SD.S1313+T3.OSD.S1313</t>
  </si>
  <si>
    <t>T1.B9.S1313+T3.B9.S1313=0</t>
  </si>
  <si>
    <t>T3.B9.S1312+ T3.FA.S1312+T3.ADJ.S1312+T3.SD.S1312=T3.CHDEBT.S1312</t>
  </si>
  <si>
    <t>T3.F4.S1312=T3.F41.S1312+T3.F42.S1312</t>
  </si>
  <si>
    <t>T3.F4.S1312=T3.F4ACQ.S1312+T3.F4DIS.S1312</t>
  </si>
  <si>
    <t>T3.F42.S1312=T3.F42ACQ.S1312+T3.F42DIS.S1312</t>
  </si>
  <si>
    <t>T3.F5.S1312=T3.F5PN.S1312+T3.F5OP.S1312</t>
  </si>
  <si>
    <t>T3.F5OP.S1312=T3.F5OPACQ.S1312+T3.F5OPDIS.S1312</t>
  </si>
  <si>
    <t>T3.SD.S1312=T3.B9_SD.S1312+T3.OSD.S1312</t>
  </si>
  <si>
    <t>T1.B9.S1312+T3.B9.S1312=0</t>
  </si>
  <si>
    <t>T3.B9.S1311+ T3.FA.S1311+T3.ADJ.S1311+T3.SD.S1311=T3.CHDEBT.S1311</t>
  </si>
  <si>
    <t>T3.F4.S1311=T3.F41.S1311+T3.F42.S1311</t>
  </si>
  <si>
    <t>T3.F4.S1311=T3.F4ACQ.S1311+T3.F4DIS.S1311</t>
  </si>
  <si>
    <t>T3.F42.S1311=T3.F42ACQ.S1311+T3.F42DIS.S1311</t>
  </si>
  <si>
    <t>T3.F5.S1311=T3.F5PN.S1311+T3.F5OP.S1311</t>
  </si>
  <si>
    <t>T3.F5OP.S1311=T3.F5OPACQ.S1311+T3.F5OPDIS.S1311</t>
  </si>
  <si>
    <t>T3.SD.S1311=T3.B9_SD.S1311+T3.OSD.S1311</t>
  </si>
  <si>
    <t>T1.B9.S1311+T3.B9.S1311=0</t>
  </si>
  <si>
    <t>T1.B9.S13</t>
  </si>
  <si>
    <t>T1.B9.S1311</t>
  </si>
  <si>
    <t>T1.B9.S1312</t>
  </si>
  <si>
    <t>T1.B9.S1313</t>
  </si>
  <si>
    <t>T1.B9.S1314</t>
  </si>
  <si>
    <t>T1.DEBT.S13</t>
  </si>
  <si>
    <t>T1.AF2.S13</t>
  </si>
  <si>
    <t>T1.AF4.S13</t>
  </si>
  <si>
    <t>T1.AF41.S13</t>
  </si>
  <si>
    <t>T1.AF42.S13</t>
  </si>
  <si>
    <t>T1.P51.S13</t>
  </si>
  <si>
    <t>T1.GDP.S1</t>
  </si>
  <si>
    <t>T2.WB.S1311</t>
  </si>
  <si>
    <t>T2.FT.S1311</t>
  </si>
  <si>
    <t>T2.F4ACQ.S1311</t>
  </si>
  <si>
    <t>T2.F4DIS.S1311</t>
  </si>
  <si>
    <t>T2.F5ACQ.S1311</t>
  </si>
  <si>
    <t>T2.F5DIS.S1311</t>
  </si>
  <si>
    <t>T2.OFT.S1311</t>
  </si>
  <si>
    <t>T2.OFTDL.S1311</t>
  </si>
  <si>
    <t>T2.OFT1.S1311</t>
  </si>
  <si>
    <t>T2.OFT2.S1311</t>
  </si>
  <si>
    <t>T2.ONFT.S1311</t>
  </si>
  <si>
    <t>T2.ONFT1.S1311</t>
  </si>
  <si>
    <t>T2.ONFT2.S1311</t>
  </si>
  <si>
    <t>T2.D41DIF.S1311</t>
  </si>
  <si>
    <t>T2.B9_OWB.S1311</t>
  </si>
  <si>
    <t>T2.B9_OB.S1311</t>
  </si>
  <si>
    <t>T2.B9_OB1.S1311</t>
  </si>
  <si>
    <t>T2.B9_OB2.S1311</t>
  </si>
  <si>
    <t>T2.OA.S1311</t>
  </si>
  <si>
    <t>T2.OA1.S1311</t>
  </si>
  <si>
    <t>T2.OA2.S1311</t>
  </si>
  <si>
    <t>T2.OA3.S1311</t>
  </si>
  <si>
    <t>T2.OA4.S1311</t>
  </si>
  <si>
    <t>T2.OA5.S1311</t>
  </si>
  <si>
    <t>T2.B9.S1311</t>
  </si>
  <si>
    <t>T2.WB.S1312</t>
  </si>
  <si>
    <t>T2.FT.S1312</t>
  </si>
  <si>
    <t>T2.F4.S1312</t>
  </si>
  <si>
    <t>T2.F5.S1312</t>
  </si>
  <si>
    <t>T2.OFT.S1312</t>
  </si>
  <si>
    <t>T2.OFTDL.S1312</t>
  </si>
  <si>
    <t>T2.OFT1.S1312</t>
  </si>
  <si>
    <t>T2.OFT2.S1312</t>
  </si>
  <si>
    <t>T2.ONFT.S1312</t>
  </si>
  <si>
    <t>T2.ONFT1.S1312</t>
  </si>
  <si>
    <t>T2.ONFT2.S1312</t>
  </si>
  <si>
    <t>T2.D41DIF.S1312</t>
  </si>
  <si>
    <t>T2.B9_OWB.S1312</t>
  </si>
  <si>
    <t>T2.B9_OB.S1312</t>
  </si>
  <si>
    <t>T2.B9_OB1.S1312</t>
  </si>
  <si>
    <t>T2.B9_OB2.S1312</t>
  </si>
  <si>
    <t>T2.OA.S1312</t>
  </si>
  <si>
    <t>T2.OA1.S1312</t>
  </si>
  <si>
    <t>T2.OA2.S1312</t>
  </si>
  <si>
    <t>T2.OA3.S1312</t>
  </si>
  <si>
    <t>T2.B9.S1312</t>
  </si>
  <si>
    <t>T2.WB.S1313</t>
  </si>
  <si>
    <t>T2.FT.S1313</t>
  </si>
  <si>
    <t>T2.F4.S1313</t>
  </si>
  <si>
    <t>T2.F5.S1313</t>
  </si>
  <si>
    <t>T2.OFT.S1313</t>
  </si>
  <si>
    <t>T2.OFTDL.S1313</t>
  </si>
  <si>
    <t>T2.OFT1.S1313</t>
  </si>
  <si>
    <t>T2.OFT2.S1313</t>
  </si>
  <si>
    <t>T2.ONFT.S1313</t>
  </si>
  <si>
    <t>T2.ONFT1.S1313</t>
  </si>
  <si>
    <t>T2.ONFT2.S1313</t>
  </si>
  <si>
    <t>T2.D41DIF.S1313</t>
  </si>
  <si>
    <t>T2.B9_OWB.S1313</t>
  </si>
  <si>
    <t>T2.B9_OB.S1313</t>
  </si>
  <si>
    <t>T2.B9_OB1.S1313</t>
  </si>
  <si>
    <t>T2.B9_OB2.S1313</t>
  </si>
  <si>
    <t>T2.OA.S1313</t>
  </si>
  <si>
    <t>T2.OA1.S1313</t>
  </si>
  <si>
    <t>T2.OA2.S1313</t>
  </si>
  <si>
    <t>T2.OA3.S1313</t>
  </si>
  <si>
    <t>T2.B9.S1313</t>
  </si>
  <si>
    <t>T2.WB.S1314</t>
  </si>
  <si>
    <t>T2.FT.S1314</t>
  </si>
  <si>
    <t>T2.F4.S1314</t>
  </si>
  <si>
    <t>T2.F5.S1314</t>
  </si>
  <si>
    <t>T2.OFT.S1314</t>
  </si>
  <si>
    <t>T2.OFTDL.S1314</t>
  </si>
  <si>
    <t>T2.OFT1.S1314</t>
  </si>
  <si>
    <t>T2.OFT2.S1314</t>
  </si>
  <si>
    <t>T2.ONFT.S1314</t>
  </si>
  <si>
    <t>T2.ONFT1.S1314</t>
  </si>
  <si>
    <t>T2.ONFT2.S1314</t>
  </si>
  <si>
    <t>T2.D41DIF.S1314</t>
  </si>
  <si>
    <t>T2.B9_OWB.S1314</t>
  </si>
  <si>
    <t>T2.B9_OB.S1314</t>
  </si>
  <si>
    <t>T2.B9_OB1.S1314</t>
  </si>
  <si>
    <t>T2.B9_OB2.S1314</t>
  </si>
  <si>
    <t>T2.OA.S1314</t>
  </si>
  <si>
    <t>T2.OA1.S1314</t>
  </si>
  <si>
    <t>T2.OA2.S1314</t>
  </si>
  <si>
    <t>T2.B9.S1314</t>
  </si>
  <si>
    <t>T3.B9.S13</t>
  </si>
  <si>
    <t>T3.FA.S13</t>
  </si>
  <si>
    <t>T3.F2.S13</t>
  </si>
  <si>
    <t>T3.F3.S13</t>
  </si>
  <si>
    <t>T3.F4.S13</t>
  </si>
  <si>
    <t>T3.F4ACQ.S13</t>
  </si>
  <si>
    <t>T3.F4DIS.S13</t>
  </si>
  <si>
    <t>T3.F41.S13</t>
  </si>
  <si>
    <t>T3.F42.S13</t>
  </si>
  <si>
    <t>T3.F42ACQ.S13</t>
  </si>
  <si>
    <t>T3.F42DIS.S13</t>
  </si>
  <si>
    <t>T3.F5.S13</t>
  </si>
  <si>
    <t>T3.F5PN.S13</t>
  </si>
  <si>
    <t>T3.F5OP.S13</t>
  </si>
  <si>
    <t>T3.F5OPACQ.S13</t>
  </si>
  <si>
    <t>T3.F5OPDIS.S13</t>
  </si>
  <si>
    <t>T3.OFA.S13</t>
  </si>
  <si>
    <t>T3.ADJ.S13</t>
  </si>
  <si>
    <t>T3.LIA.S13</t>
  </si>
  <si>
    <t>T3.OLIA.S13</t>
  </si>
  <si>
    <t>T3.ISS_A.S13</t>
  </si>
  <si>
    <t>T3.D41_A.S13</t>
  </si>
  <si>
    <t>T3.RED_A.S13</t>
  </si>
  <si>
    <t>T3.FREV_A.S13</t>
  </si>
  <si>
    <t>T3.OCVO_A.S13</t>
  </si>
  <si>
    <t>T3.SD.S13</t>
  </si>
  <si>
    <t>T3.B9_SD.S13</t>
  </si>
  <si>
    <t>T3.OSD.S13</t>
  </si>
  <si>
    <t>T3.CHDEBT.S13</t>
  </si>
  <si>
    <t>T3.B9.S1311</t>
  </si>
  <si>
    <t>T3.FA.S1311</t>
  </si>
  <si>
    <t>T3.F2.S1311</t>
  </si>
  <si>
    <t>T3.F3.S1311</t>
  </si>
  <si>
    <t>T3.F4.S1311</t>
  </si>
  <si>
    <t>T3.F4ACQ.S1311</t>
  </si>
  <si>
    <t>T3.F4DIS.S1311</t>
  </si>
  <si>
    <t>T3.F41.S1311</t>
  </si>
  <si>
    <t>T3.F42.S1311</t>
  </si>
  <si>
    <t>T3.F42ACQ.S1311</t>
  </si>
  <si>
    <t>T3.F42DIS.S1311</t>
  </si>
  <si>
    <t>T3.F5.S1311</t>
  </si>
  <si>
    <t>T3.F5PN.S1311</t>
  </si>
  <si>
    <t>T3.F5OP.S1311</t>
  </si>
  <si>
    <t>T3.F5OPACQ.S1311</t>
  </si>
  <si>
    <t>T3.F5OPDIS.S1311</t>
  </si>
  <si>
    <t>T3.ADJ.S1311</t>
  </si>
  <si>
    <t>T3.LIA.S1311</t>
  </si>
  <si>
    <t>T3.OLIA.S1311</t>
  </si>
  <si>
    <t>T3.ISS_A.S1311</t>
  </si>
  <si>
    <t>T3.D41_A.S1311</t>
  </si>
  <si>
    <t>T3.RED_A.S1311</t>
  </si>
  <si>
    <t>T3.FREV_A.S1311</t>
  </si>
  <si>
    <t>T3.OCVO_A.S1311</t>
  </si>
  <si>
    <t>T3.SD.S1311</t>
  </si>
  <si>
    <t>T3.B9_SD.S1311</t>
  </si>
  <si>
    <t>T3.OSD.S1311</t>
  </si>
  <si>
    <t>T3.CHDEBT.S1311</t>
  </si>
  <si>
    <t>T3.CTDEBT.S1311</t>
  </si>
  <si>
    <t>T3.DEBT.S1311</t>
  </si>
  <si>
    <t>T3.HOLD.S1311</t>
  </si>
  <si>
    <t>T3.B9.S1312</t>
  </si>
  <si>
    <t>T3.FA.S1312</t>
  </si>
  <si>
    <t>T3.F2.S1312</t>
  </si>
  <si>
    <t>T3.F3.S1312</t>
  </si>
  <si>
    <t>T3.F4.S1312</t>
  </si>
  <si>
    <t>T3.F4ACQ.S1312</t>
  </si>
  <si>
    <t>T3.F4DIS.S1312</t>
  </si>
  <si>
    <t>T3.F41.S1312</t>
  </si>
  <si>
    <t>T3.F42.S1312</t>
  </si>
  <si>
    <t>T3.F42ACQ.S1312</t>
  </si>
  <si>
    <t>T3.F42DIS.S1312</t>
  </si>
  <si>
    <t>T3.F5.S1312</t>
  </si>
  <si>
    <t>T3.F5PN.S1312</t>
  </si>
  <si>
    <t>T3.F5OP.S1312</t>
  </si>
  <si>
    <t>T3.F5OPACQ.S1312</t>
  </si>
  <si>
    <t>T3.F5OPDIS.S1312</t>
  </si>
  <si>
    <t>T3.OFA.S1312</t>
  </si>
  <si>
    <t>T3.ADJ.S1312</t>
  </si>
  <si>
    <t>T3.LIA.S1312</t>
  </si>
  <si>
    <t>T3.OLIA.S1312</t>
  </si>
  <si>
    <t>T3.ISS_A.S1312</t>
  </si>
  <si>
    <t>T3.D41_A.S1312</t>
  </si>
  <si>
    <t>T3.RED_A.S1312</t>
  </si>
  <si>
    <t>T3.FREV_A.S1312</t>
  </si>
  <si>
    <t>T3.OCVO_A.S1312</t>
  </si>
  <si>
    <t>T3.SD.S1312</t>
  </si>
  <si>
    <t>T3.B9_SD.S1312</t>
  </si>
  <si>
    <t>T3.OSD.S1312</t>
  </si>
  <si>
    <t>T3.CHDEBT.S1312</t>
  </si>
  <si>
    <t>T3.CTDEBT.S1312</t>
  </si>
  <si>
    <t>T3.DEBT.S1312</t>
  </si>
  <si>
    <t>T3.HOLD.S1312</t>
  </si>
  <si>
    <t>T3.B9.S1313</t>
  </si>
  <si>
    <t>T3.FA.S1313</t>
  </si>
  <si>
    <t>T3.F2.S1313</t>
  </si>
  <si>
    <t>T3.F3.S1313</t>
  </si>
  <si>
    <t>T3.F4.S1313</t>
  </si>
  <si>
    <t>T3.F4ACQ.S1313</t>
  </si>
  <si>
    <t>T3.F4DIS.S1313</t>
  </si>
  <si>
    <t>T3.F41.S1313</t>
  </si>
  <si>
    <t>T3.F42.S1313</t>
  </si>
  <si>
    <t>T3.F42ACQ.S1313</t>
  </si>
  <si>
    <t>T3.F42DIS.S1313</t>
  </si>
  <si>
    <t>T3.F5.S1313</t>
  </si>
  <si>
    <t>T3.F5PN.S1313</t>
  </si>
  <si>
    <t>T3.F5OP.S1313</t>
  </si>
  <si>
    <t>T3.F5OPACQ.S1313</t>
  </si>
  <si>
    <t>T3.F5OPDIS.S1313</t>
  </si>
  <si>
    <t>T3.OFA.S1313</t>
  </si>
  <si>
    <t>T3.ADJ.S1313</t>
  </si>
  <si>
    <t>T3.LIA.S1313</t>
  </si>
  <si>
    <t>T3.OLIA.S1313</t>
  </si>
  <si>
    <t>T3.ISS_A.S1313</t>
  </si>
  <si>
    <t>T3.D41_A.S1313</t>
  </si>
  <si>
    <t>T3.RED_A.S1313</t>
  </si>
  <si>
    <t>T3.FREV_A.S1313</t>
  </si>
  <si>
    <t>T3.OCVO_A.S1313</t>
  </si>
  <si>
    <t>T3.SD.S1313</t>
  </si>
  <si>
    <t>T3.B9_SD.S1313</t>
  </si>
  <si>
    <t>T3.OSD.S1313</t>
  </si>
  <si>
    <t>T3.CHDEBT.S1313</t>
  </si>
  <si>
    <t>T3.CTDEBT.S1313</t>
  </si>
  <si>
    <t>T3.DEBT.S1313</t>
  </si>
  <si>
    <t>T3.HOLD.S1313</t>
  </si>
  <si>
    <t>T3.B9.S1314</t>
  </si>
  <si>
    <t>T3.FA.S1314</t>
  </si>
  <si>
    <t>T3.F2.S1314</t>
  </si>
  <si>
    <t>T3.F3.S1314</t>
  </si>
  <si>
    <t>T3.F4.S1314</t>
  </si>
  <si>
    <t>T3.F4ACQ.S1314</t>
  </si>
  <si>
    <t>T3.F4DIS.S1314</t>
  </si>
  <si>
    <t>T3.F41.S1314</t>
  </si>
  <si>
    <t>T3.F42.S1314</t>
  </si>
  <si>
    <t>T3.F42ACQ.S1314</t>
  </si>
  <si>
    <t>T3.F42DIS.S1314</t>
  </si>
  <si>
    <t>T3.F5.S1314</t>
  </si>
  <si>
    <t>T3.F5PN.S1314</t>
  </si>
  <si>
    <t>T3.F5OP.S1314</t>
  </si>
  <si>
    <t>T3.F5OPACQ.S1314</t>
  </si>
  <si>
    <t>T3.F5OPDIS.S1314</t>
  </si>
  <si>
    <t>T3.OFA.S1314</t>
  </si>
  <si>
    <t>T3.ADJ.S1314</t>
  </si>
  <si>
    <t>T3.LIA.S1314</t>
  </si>
  <si>
    <t>T3.OLIA.S1314</t>
  </si>
  <si>
    <t>T3.ISS_A.S1314</t>
  </si>
  <si>
    <t>T3.D41_A.S1314</t>
  </si>
  <si>
    <t>T3.RED_A.S1314</t>
  </si>
  <si>
    <t>T3.FREV_A.S1314</t>
  </si>
  <si>
    <t>T3.OCVO_A.S1314</t>
  </si>
  <si>
    <t>T3.SD.S1314</t>
  </si>
  <si>
    <t>T3.B9_SD.S1314</t>
  </si>
  <si>
    <t>T3.OSD.S1314</t>
  </si>
  <si>
    <t>T3.CHDEBT.S1314</t>
  </si>
  <si>
    <t>T3.CTDEBT.S1314</t>
  </si>
  <si>
    <t>T3.DEBT.S1314</t>
  </si>
  <si>
    <t>T3.HOLD.S1314</t>
  </si>
  <si>
    <t>T4.FPU.S13</t>
  </si>
  <si>
    <t>T4.GNI.S1</t>
  </si>
  <si>
    <t>h</t>
  </si>
  <si>
    <t>estimated</t>
  </si>
  <si>
    <t>half-finalized</t>
  </si>
  <si>
    <t>final</t>
  </si>
  <si>
    <t>cash</t>
  </si>
  <si>
    <t>accrual</t>
  </si>
  <si>
    <t>mixed</t>
  </si>
  <si>
    <t>other</t>
  </si>
  <si>
    <t>AF.3</t>
  </si>
  <si>
    <t>B.9</t>
  </si>
  <si>
    <r>
      <t>AF.3</t>
    </r>
    <r>
      <rPr>
        <sz val="12"/>
        <rFont val="Times New Roman"/>
        <family val="1"/>
      </rPr>
      <t>1</t>
    </r>
  </si>
  <si>
    <r>
      <t>AF.3</t>
    </r>
    <r>
      <rPr>
        <sz val="12"/>
        <rFont val="Times New Roman"/>
        <family val="1"/>
      </rPr>
      <t>2</t>
    </r>
  </si>
  <si>
    <t>P.51g</t>
  </si>
  <si>
    <t>T1.ESAD41.S13</t>
  </si>
  <si>
    <t>SDMX series</t>
  </si>
  <si>
    <t>T2.F71K.S1311</t>
  </si>
  <si>
    <t>T2.F71K.S1312</t>
  </si>
  <si>
    <t>T2.F71K.S1314</t>
  </si>
  <si>
    <t>T2.F71K.S1313</t>
  </si>
  <si>
    <t>T3.F71.S13</t>
  </si>
  <si>
    <t>T3.F8.S13</t>
  </si>
  <si>
    <t>T3.OAP.S13</t>
  </si>
  <si>
    <t>T3.OFA.S1311</t>
  </si>
  <si>
    <t>T3.F71.S1314</t>
  </si>
  <si>
    <t>T3.F8.S1314</t>
  </si>
  <si>
    <t>T3.F71.S1313</t>
  </si>
  <si>
    <t>T3.F8.S1313</t>
  </si>
  <si>
    <t>T3.F71.S1312</t>
  </si>
  <si>
    <t>T3.F8.S1312</t>
  </si>
  <si>
    <t>T3.F8.S1311</t>
  </si>
  <si>
    <t>T3.F71.S1311</t>
  </si>
  <si>
    <t>T3.OAP.S1311</t>
  </si>
  <si>
    <t>T3.OAP.S1312</t>
  </si>
  <si>
    <t>T3.OAP.S1313</t>
  </si>
  <si>
    <t>T3.OAP.S1314</t>
  </si>
  <si>
    <t>T1.AF3.S13</t>
  </si>
  <si>
    <t>T1.AF31.S13</t>
  </si>
  <si>
    <t>T1.AF32.S13</t>
  </si>
  <si>
    <t>T1.DEBT.S13=T1.AF2.S13+T1.AF3.S13+T1.AF4.S13</t>
  </si>
  <si>
    <t>T1.AF3.S13=T1.AF31.S13+T1.AF32.S13</t>
  </si>
  <si>
    <t>T3.B9.S13+T3.FA.S13+T3.ADJ.S13+T3.SD.S13=T3.CHDEBT.S13</t>
  </si>
  <si>
    <t>T4.AF81L.S13</t>
  </si>
  <si>
    <t>T3.K61.S13</t>
  </si>
  <si>
    <t>T3.K61.S1311</t>
  </si>
  <si>
    <t>T3.FA.S13=T3.F2.S13+T3.F3.S13+T3.F4.S13+ T3.F5.S13+T3.F71.S13+T3.F8.S13+T3.OFA.S13</t>
  </si>
  <si>
    <t>T3.FA.S1311=T3.F2.S1311+T3.F3.S1311+T3.F4.S1311+ T3.F5.S1311+T3.F71.S1311+T3.F8.S1311+T3.OFA.S1311</t>
  </si>
  <si>
    <t>T3.FA.S1312=T3.F2.S1312+T3.F3.S1312+T3.F4.S1312+ T3.F5.S1312+T3.F71.S1312+T3.F8.S1312+T3.OFA.S1312</t>
  </si>
  <si>
    <t>T3.K61.S1312</t>
  </si>
  <si>
    <t>T3.FA.S1313=T3.F2.S1313+T3.F3.S1313+T3.F4.S1313+ T3.F5.S1313+T3.F71.S1313+T3.F8.S1313+T3.OFA.S1313</t>
  </si>
  <si>
    <t>T3.K61.S1313</t>
  </si>
  <si>
    <t>T3.K61.S1314</t>
  </si>
  <si>
    <t>T3.FA.S1314=T3.F2.S1314+T3.F3.S1314+T3.F4.S1314+ T3.F5.S1314+T3.F71.S1314+T3.F8.S1314+T3.OFA.S1314</t>
  </si>
  <si>
    <t>T3.ADJ.S1314=T3.LIA.S1314+T3.OAP.S1314+T3.OLIA.S1314+T3.ISS_A.S1314+T3.D41_A.S1314+T3.RED_A.S1314+
+T3.FREV_A.S1314+T3.K61.S1314+T3.OCVO_A.S1314</t>
  </si>
  <si>
    <t>T3.ADJ.S1313=T3.LIA.S1313+T3.OAP.S1313+T3.OLIA.S1313+T3.ISS_A.S1313+T3.D41_A.S1313+T3.RED_A.S1313+
+T3.FREV_A.S1313+T3.K61.S1313+T3.OCVO_A.S1313</t>
  </si>
  <si>
    <t>T3.ADJ.S1312=T3.LIA.S1312+T3.OAP.S1312+T3.OLIA.S1312+T3.ISS_A.S1312+T3.D41_A.S1312+T3.RED_A.S1312+
+T3.FREV_A.S1312+T3.K61.S1312+T3.OCVO_A.S1312</t>
  </si>
  <si>
    <t>T3.ADJ.S1311=T3.LIA.S1311+T3.OAP.S1311+T3.OLIA.S1311+T3.ISS_A.S1311+T3.D41_A.S1311+T3.RED_A.S1311+
+T3.FREV_A.S1311+T3.K61.S1311+T3.OCVO_A.S1311</t>
  </si>
  <si>
    <t>T3.ADJ.S13=T3.LIA.S13+T3.OAP.S13+T3.OLIA.S13+T3.ISS_A.S13+T3.D41_A.S13+T3.RED_A.S13+
+T3.FREV_A.S13+T3.K61.S13+T3.OCVO_A.S13</t>
  </si>
  <si>
    <t>T2.F8LIA.S1311</t>
  </si>
  <si>
    <t>T2.F8LIA1.S1311</t>
  </si>
  <si>
    <t>T2.F8ASS.S1311</t>
  </si>
  <si>
    <t>T2.F8ASS1.S1311</t>
  </si>
  <si>
    <t>T2.F8ASS2.S1311</t>
  </si>
  <si>
    <t>T2.WB.S1311+T2.FT.S1311+T2.ONFT.S1311+T2.D41DIF.S1311+T2.F8ASS.S1311+T2.F8LIA.S1311+
+T2.B9_OWB.S1311+T2.B9_OB.S1311+T2.OA.S1311= T2.B9.S1311</t>
  </si>
  <si>
    <t>T2.F8ASS.S1312</t>
  </si>
  <si>
    <t>T2.F8ASS1.S1312</t>
  </si>
  <si>
    <t>T2.F8ASS2.S1312</t>
  </si>
  <si>
    <t>T2.F8LIA.S1312</t>
  </si>
  <si>
    <t>T2.F8LIA1.S1312</t>
  </si>
  <si>
    <t>T2.F8LIA2.S1312</t>
  </si>
  <si>
    <t>T2.WB.S1312+T2.FT.S1312+T2.ONFT.S1312+T2.D41DIF.S1312+T2.F8ASS.S1312+T2.F8LIA.S1312+
+T2.B9_OWB.S1312+T2.B9_OB.S1312+T2.OA.S1312= T2.B9.S1312</t>
  </si>
  <si>
    <t>T2.F8ASS.S1313</t>
  </si>
  <si>
    <t>T2.F8ASS1.S1313</t>
  </si>
  <si>
    <t>T2.F8ASS2.S1313</t>
  </si>
  <si>
    <t>T2.F8LIA.S1313</t>
  </si>
  <si>
    <t>T2.F8LIA1.S1313</t>
  </si>
  <si>
    <t>T2.F8LIA2.S1313</t>
  </si>
  <si>
    <t>T2.WB.S1313+T2.FT.S1313+T2.ONFT.S1313+T2.D41DIF.S1313+T2.F8ASS.S1313+T2.F8LIA.S1313+
+T2.B9_OWB.S1313+T2.B9_OB.S1313+T2.OA.S1313= T2.B9.S1313</t>
  </si>
  <si>
    <t>T2.F8ASS.S1314</t>
  </si>
  <si>
    <t>T2.F8ASS1.S1314</t>
  </si>
  <si>
    <t>T2.F8ASS2.S1314</t>
  </si>
  <si>
    <t>T2.F8LIA.S1314</t>
  </si>
  <si>
    <t>T2.F8LIA1.S1314</t>
  </si>
  <si>
    <t>T2.F8LIA2.S1314</t>
  </si>
  <si>
    <t>T2.WB.S1314+T2.FT.S1314+T2.ONFT.S1314+T2.D41DIF.S1314+T2.F8ASS.S1314+T2.F8LIA.S1314+T2.B9_OWB.S1314+T2.B9_OB.S1314+T2.OA.S1314= T2.B9.S1314</t>
  </si>
  <si>
    <t>T3.B9.S13+T3.B9_SD.S13 = (T3.B9.S1311+T3.B9_SD.S1311) - (T3.B9.S1312+T3.B9_SD.S1312) - (T3.B9.S1313+T3.B9_SD.S1313) - (T3.B9.S1314+T3.B9_SD.S1314)</t>
  </si>
  <si>
    <t>COVERAGE summary:</t>
  </si>
  <si>
    <t>T1</t>
  </si>
  <si>
    <t>T3A</t>
  </si>
  <si>
    <t>T2A</t>
  </si>
  <si>
    <t>T3B</t>
  </si>
  <si>
    <t>T2B</t>
  </si>
  <si>
    <t>T3C</t>
  </si>
  <si>
    <t>T2C</t>
  </si>
  <si>
    <t>T3D</t>
  </si>
  <si>
    <t>T2D</t>
  </si>
  <si>
    <t>T3E</t>
  </si>
  <si>
    <t>T4</t>
  </si>
  <si>
    <t>XXXX</t>
  </si>
  <si>
    <t>AT</t>
  </si>
  <si>
    <t>Austria</t>
  </si>
  <si>
    <t>BE</t>
  </si>
  <si>
    <t>Belgium</t>
  </si>
  <si>
    <t>BG</t>
  </si>
  <si>
    <t>Bulgaria</t>
  </si>
  <si>
    <t>HR</t>
  </si>
  <si>
    <t>Croatia</t>
  </si>
  <si>
    <t>CY</t>
  </si>
  <si>
    <t>Cyprus</t>
  </si>
  <si>
    <t>CZ</t>
  </si>
  <si>
    <t>The Czech Republic</t>
  </si>
  <si>
    <t>DK</t>
  </si>
  <si>
    <t>Denmark</t>
  </si>
  <si>
    <t>EE</t>
  </si>
  <si>
    <t>Estonia</t>
  </si>
  <si>
    <t>FI</t>
  </si>
  <si>
    <t>Finland</t>
  </si>
  <si>
    <t>FR</t>
  </si>
  <si>
    <t>France</t>
  </si>
  <si>
    <t>DE</t>
  </si>
  <si>
    <t>Germany</t>
  </si>
  <si>
    <t>IE</t>
  </si>
  <si>
    <t>Ireland</t>
  </si>
  <si>
    <t>IT</t>
  </si>
  <si>
    <t>Italy</t>
  </si>
  <si>
    <t>LV</t>
  </si>
  <si>
    <t>Latvia</t>
  </si>
  <si>
    <t>LT</t>
  </si>
  <si>
    <t>Lithuania</t>
  </si>
  <si>
    <t>LU</t>
  </si>
  <si>
    <t>Luxembourg</t>
  </si>
  <si>
    <t>MT</t>
  </si>
  <si>
    <t>Malta</t>
  </si>
  <si>
    <t>NL</t>
  </si>
  <si>
    <t>The Netherlands</t>
  </si>
  <si>
    <t>PL</t>
  </si>
  <si>
    <t>Poland</t>
  </si>
  <si>
    <t>PT</t>
  </si>
  <si>
    <t>Portugal</t>
  </si>
  <si>
    <t>RO</t>
  </si>
  <si>
    <t>Romania</t>
  </si>
  <si>
    <t>SK</t>
  </si>
  <si>
    <t>The Slovak Republic</t>
  </si>
  <si>
    <t>SI</t>
  </si>
  <si>
    <t>Slovenia</t>
  </si>
  <si>
    <t>ES</t>
  </si>
  <si>
    <t>Spain</t>
  </si>
  <si>
    <t>SE</t>
  </si>
  <si>
    <t>Sweden</t>
  </si>
  <si>
    <t>UK</t>
  </si>
  <si>
    <t>United Kingdom</t>
  </si>
  <si>
    <t>AL</t>
  </si>
  <si>
    <t>Albania</t>
  </si>
  <si>
    <t>IS</t>
  </si>
  <si>
    <t>Iceland</t>
  </si>
  <si>
    <t>MK</t>
  </si>
  <si>
    <t>The former Yugoslav Republic of Macedonia</t>
  </si>
  <si>
    <t>ME</t>
  </si>
  <si>
    <t>Montenegro</t>
  </si>
  <si>
    <t>NO</t>
  </si>
  <si>
    <t>Norway</t>
  </si>
  <si>
    <t>RS</t>
  </si>
  <si>
    <t>Serbia</t>
  </si>
  <si>
    <t>CH</t>
  </si>
  <si>
    <t>Switzerland</t>
  </si>
  <si>
    <t>TR</t>
  </si>
  <si>
    <t>Turkey</t>
  </si>
  <si>
    <t>A.N.@@._Z.S13._Z._Z.B.B9._Z._Z._Z.XDC._T.S.V.N._T.EDP1</t>
  </si>
  <si>
    <t>A.N.@@._Z.S1311._Z._Z.B.B9._Z._Z._Z.XDC._T.S.V.N._T.EDP1</t>
  </si>
  <si>
    <t>A.N.@@._Z.S1312._Z._Z.B.B9._Z._Z._Z.XDC._T.S.V.N._T.EDP1</t>
  </si>
  <si>
    <t>A.N.@@._Z.S1313._Z._Z.B.B9._Z._Z._Z.XDC._T.S.V.N._T.EDP1</t>
  </si>
  <si>
    <t>A.N.@@._Z.S1314._Z._Z.B.B9._Z._Z._Z.XDC._T.S.V.N._T.EDP1</t>
  </si>
  <si>
    <t>A.N.@@._Z.S13._Z.C.L.LE.GD.T._Z.XDC._T.F.V.N._T.EDP1</t>
  </si>
  <si>
    <t>A.N.@@._Z.S13._Z.C.L.LE.F2.T._Z.XDC._T.F.V.N._T.EDP1</t>
  </si>
  <si>
    <t>A.N.@@._Z.S13._Z.C.L.LE.F3.T._Z.XDC._T.F.V.N._T.EDP1</t>
  </si>
  <si>
    <t>A.N.@@._Z.S13._Z.C.L.LE.F3.S._Z.XDC._T.F.V.N._T.EDP1</t>
  </si>
  <si>
    <t>A.N.@@._Z.S13._Z.C.L.LE.F3.L._Z.XDC._T.F.V.N._T.EDP1</t>
  </si>
  <si>
    <t>A.N.@@._Z.S13._Z.C.L.LE.F4.T._Z.XDC._T.F.V.N._T.EDP1</t>
  </si>
  <si>
    <t>A.N.@@._Z.S13._Z.C.L.LE.F4.S._Z.XDC._T.F.V.N._T.EDP1</t>
  </si>
  <si>
    <t>A.N.@@._Z.S13._Z.C.L.LE.F4.L._Z.XDC._T.F.V.N._T.EDP1</t>
  </si>
  <si>
    <t>A.N.@@._Z.S13._Z._Z.D.P51G._Z.T._Z.XDC._T.S.V.N._T.EDP1</t>
  </si>
  <si>
    <t>A.N.@@._Z.S13._Z.C.D.D41._Z._Z._Z.XDC._T.S.V.N._T.EDP1</t>
  </si>
  <si>
    <t>A.N.@@._Z.S1._Z._Z.B.B1GQ._Z.T._Z.XDC._T.S.V.N._T.EDP1</t>
  </si>
  <si>
    <t>A.N.@@._Z.S1311._Z._Z.B.ORWB._Z.T._Z.XDC._T.S.V.N._T.EDP2</t>
  </si>
  <si>
    <t>A.N.@@._Z.S1311._Z._Z.B.F.F.T._Z.XDC._T.S.V.N._T.EDP2</t>
  </si>
  <si>
    <t>A.N.@@._Z.S1311._Z.N.AI.F.F4.T._Z.XDC._T.S.V.N._T.EDP2</t>
  </si>
  <si>
    <t>A.N.@@._Z.S1311._Z.N.AD.F.F4.T._Z.XDC._T.S.V.N._T.EDP2</t>
  </si>
  <si>
    <t>A.N.@@._Z.S1311._Z.N.AI.F.F5.T._Z.XDC._T.S.V.N._T.EDP2</t>
  </si>
  <si>
    <t>A.N.@@._Z.S1311._Z.N.AD.F.F5.T._Z.XDC._T.S.V.N._T.EDP2</t>
  </si>
  <si>
    <t>A.N.@@._Z.S1311._Z._Z.N.F.FNDX.T._Z.XDC._T.S.V.N._T.EDP2</t>
  </si>
  <si>
    <t>A.N.@@._Z.S1311._Z._Z.L.F.FNDL.T._Z.XDC._T.S.V.N._T.EDP2</t>
  </si>
  <si>
    <t>A.N.@@._Z.S1311._Z._Z.N.F.F71K.T._Z.XDC._T.S.V.N._T.EDP2</t>
  </si>
  <si>
    <t>A.N.@@._Z.S1311._Z._Z.N.F.FNDX.T._Z.XDC._T.S.V.N.C01.EDP2</t>
  </si>
  <si>
    <t>A.N.@@._Z.S1311._Z._Z.N.F.FNDX.T._Z.XDC._T.S.V.N.C02.EDP2</t>
  </si>
  <si>
    <t>A.N.@@._Z.S1311._Z._Z.B.ORNF._Z.T._Z.XDC._T.S.V.N._T.EDP2</t>
  </si>
  <si>
    <t>A.N.@@._Z.S1311._Z._Z.B.ORNF._Z.T._Z.XDC._T.S.V.N.C01.EDP2</t>
  </si>
  <si>
    <t>A.N.@@._Z.S1311._Z._Z.B.ORNF._Z.T._Z.XDC._T.S.V.N.C02.EDP2</t>
  </si>
  <si>
    <t>A.N.@@._Z.S1311._Z._Z.B.ORD41A._Z.T._Z.XDC._T.S.V.N._T.EDP2</t>
  </si>
  <si>
    <t>A.N.@@._Z.S1311._Z._Z.A.F.F8.T._Z.XDC._T.S.V.N._T.EDP2</t>
  </si>
  <si>
    <t>A.N.@@._Z.S1311._Z._Z.A.F.F8.T._Z.XDC._T.S.V.N.C01.EDP2</t>
  </si>
  <si>
    <t>A.N.@@._Z.S1311._Z._Z.A.F.F8.T._Z.XDC._T.S.V.N.C02.EDP2</t>
  </si>
  <si>
    <t>A.N.@@._Z.S1311._Z._Z.L.F.F8.T._Z.XDC._T.S.V.N._T.EDP2</t>
  </si>
  <si>
    <t>A.N.@@._Z.S1311._Z._Z.L.F.F8.T._Z.XDC._T.S.V.N.C01.EDP2</t>
  </si>
  <si>
    <t>A.N.@@._Z.S1311._Z._Z.L.F.F8.T._Z.XDC._T.S.V.N.C02.EDP2</t>
  </si>
  <si>
    <t>A.N.@@._Z.S1311._Z._Z.B.ORWB_E._Z.T._Z.XDC._T.S.V.N._T.EDP2</t>
  </si>
  <si>
    <t>A.N.@@._Z.S13112._Z._Z.B.B9._Z._Z._Z.XDC._T.S.V.N._T.EDP2</t>
  </si>
  <si>
    <t>A.N.@@._Z.S13112._Z._Z.B.B9._Z._Z._Z.XDC._T.S.V.N.C01.EDP2</t>
  </si>
  <si>
    <t>A.N.@@._Z.S13112._Z._Z.B.B9._Z._Z._Z.XDC._T.S.V.N.C02.EDP2</t>
  </si>
  <si>
    <t>A.N.@@._Z.S1311._Z._Z._X.OROA._Z.T._Z.XDC._T.S.V.N._T.EDP2</t>
  </si>
  <si>
    <t>A.N.@@._Z.S1311._Z._Z._X.OROA._Z.T._Z.XDC._T.S.V.N.C01.EDP2</t>
  </si>
  <si>
    <t>A.N.@@._Z.S1311._Z._Z._X.OROA._Z.T._Z.XDC._T.S.V.N.C02.EDP2</t>
  </si>
  <si>
    <t>A.N.@@._Z.S1311._Z._Z._X.OROA._Z.T._Z.XDC._T.S.V.N.C03.EDP2</t>
  </si>
  <si>
    <t>A.N.@@._Z.S1311._Z._Z._X.OROA._Z.T._Z.XDC._T.S.V.N.C04.EDP2</t>
  </si>
  <si>
    <t>A.N.@@._Z.S1311._Z._Z._X.OROA._Z.T._Z.XDC._T.S.V.N.C05.EDP2</t>
  </si>
  <si>
    <t>A.N.@@._Z.S1312._Z._Z.B.ORWB._Z.T._Z.XDC._T.S.V.N._T.EDP2</t>
  </si>
  <si>
    <t>A.N.@@._Z.S1312._Z._Z.B.F.F.T._Z.XDC._T.S.V.N._T.EDP2</t>
  </si>
  <si>
    <t>A.N.@@._Z.S1312._Z.N.A.F.F4.T._Z.XDC._T.S.V.N._T.EDP2</t>
  </si>
  <si>
    <t>A.N.@@._Z.S1312._Z.N.A.F.F5.T._Z.XDC._T.S.V.N._T.EDP2</t>
  </si>
  <si>
    <t>A.N.@@._Z.S1312._Z._Z.N.F.FNDX.T._Z.XDC._T.S.V.N._T.EDP2</t>
  </si>
  <si>
    <t>A.N.@@._Z.S1312._Z._Z.L.F.FNDL.T._Z.XDC._T.S.V.N._T.EDP2</t>
  </si>
  <si>
    <t>A.N.@@._Z.S1312._Z._Z.N.F.F71K.T._Z.XDC._T.S.V.N._T.EDP2</t>
  </si>
  <si>
    <t>A.N.@@._Z.S1312._Z._Z.N.F.FNDX.T._Z.XDC._T.S.V.N.C01.EDP2</t>
  </si>
  <si>
    <t>A.N.@@._Z.S1312._Z._Z.N.F.FNDX.T._Z.XDC._T.S.V.N.C02.EDP2</t>
  </si>
  <si>
    <t>A.N.@@._Z.S1314._Z._Z.B.ORWB._Z.T._Z.XDC._T.S.V.N._T.EDP2</t>
  </si>
  <si>
    <t>A.N.@@._Z.S1314._Z._Z.B.F.F.T._Z.XDC._T.S.V.N._T.EDP2</t>
  </si>
  <si>
    <t>A.N.@@._Z.S1314._Z.N.A.F.F4.T._Z.XDC._T.S.V.N._T.EDP2</t>
  </si>
  <si>
    <t>A.N.@@._Z.S1314._Z.N.A.F.F5.T._Z.XDC._T.S.V.N._T.EDP2</t>
  </si>
  <si>
    <t>A.N.@@._Z.S1314._Z._Z.N.F.FNDX.T._Z.XDC._T.S.V.N._T.EDP2</t>
  </si>
  <si>
    <t>A.N.@@._Z.S1314._Z._Z.L.F.FNDL.T._Z.XDC._T.S.V.N._T.EDP2</t>
  </si>
  <si>
    <t>A.N.@@._Z.S1314._Z._Z.N.F.F71K.T._Z.XDC._T.S.V.N._T.EDP2</t>
  </si>
  <si>
    <t>A.N.@@._Z.S1314._Z._Z.N.F.FNDX.T._Z.XDC._T.S.V.N.C01.EDP2</t>
  </si>
  <si>
    <t>A.N.@@._Z.S1314._Z._Z.N.F.FNDX.T._Z.XDC._T.S.V.N.C02.EDP2</t>
  </si>
  <si>
    <t>A.N.@@._Z.S1313._Z._Z.B.ORWB._Z.T._Z.XDC._T.S.V.N._T.EDP2</t>
  </si>
  <si>
    <t>A.N.@@._Z.S1313._Z._Z.B.F.F.T._Z.XDC._T.S.V.N._T.EDP2</t>
  </si>
  <si>
    <t>A.N.@@._Z.S1313._Z.N.A.F.F4.T._Z.XDC._T.S.V.N._T.EDP2</t>
  </si>
  <si>
    <t>A.N.@@._Z.S1313._Z.N.A.F.F5.T._Z.XDC._T.S.V.N._T.EDP2</t>
  </si>
  <si>
    <t>A.N.@@._Z.S1313._Z._Z.N.F.FNDX.T._Z.XDC._T.S.V.N._T.EDP2</t>
  </si>
  <si>
    <t>A.N.@@._Z.S1313._Z._Z.L.F.FNDL.T._Z.XDC._T.S.V.N._T.EDP2</t>
  </si>
  <si>
    <t>A.N.@@._Z.S1313._Z._Z.N.F.F71K.T._Z.XDC._T.S.V.N._T.EDP2</t>
  </si>
  <si>
    <t>A.N.@@._Z.S1313._Z._Z.N.F.FNDX.T._Z.XDC._T.S.V.N.C01.EDP2</t>
  </si>
  <si>
    <t>A.N.@@._Z.S1313._Z._Z.N.F.FNDX.T._Z.XDC._T.S.V.N.C02.EDP2</t>
  </si>
  <si>
    <t>A.N.@@._Z.S1312._Z._Z.B.ORNF._Z.T._Z.XDC._T.S.V.N._T.EDP2</t>
  </si>
  <si>
    <t>A.N.@@._Z.S1312._Z._Z.B.ORNF._Z.T._Z.XDC._T.S.V.N.C01.EDP2</t>
  </si>
  <si>
    <t>A.N.@@._Z.S1312._Z._Z.B.ORNF._Z.T._Z.XDC._T.S.V.N.C02.EDP2</t>
  </si>
  <si>
    <t>A.N.@@._Z.S1314._Z._Z.B.ORNF._Z.T._Z.XDC._T.S.V.N._T.EDP2</t>
  </si>
  <si>
    <t>A.N.@@._Z.S1314._Z._Z.B.ORNF._Z.T._Z.XDC._T.S.V.N.C01.EDP2</t>
  </si>
  <si>
    <t>A.N.@@._Z.S1314._Z._Z.B.ORNF._Z.T._Z.XDC._T.S.V.N.C02.EDP2</t>
  </si>
  <si>
    <t>A.N.@@._Z.S1313._Z._Z.B.ORNF._Z.T._Z.XDC._T.S.V.N._T.EDP2</t>
  </si>
  <si>
    <t>A.N.@@._Z.S1313._Z._Z.B.ORNF._Z.T._Z.XDC._T.S.V.N.C01.EDP2</t>
  </si>
  <si>
    <t>A.N.@@._Z.S1313._Z._Z.B.ORNF._Z.T._Z.XDC._T.S.V.N.C02.EDP2</t>
  </si>
  <si>
    <t>A.N.@@._Z.S1312._Z._Z.B.ORD41A._Z.T._Z.XDC._T.S.V.N._T.EDP2</t>
  </si>
  <si>
    <t>A.N.@@._Z.S1314._Z._Z.B.ORD41A._Z.T._Z.XDC._T.S.V.N._T.EDP2</t>
  </si>
  <si>
    <t>A.N.@@._Z.S1313._Z._Z.B.ORD41A._Z.T._Z.XDC._T.S.V.N._T.EDP2</t>
  </si>
  <si>
    <t>A.N.@@._Z.S1312._Z._Z.A.F.F8.T._Z.XDC._T.S.V.N._T.EDP2</t>
  </si>
  <si>
    <t>A.N.@@._Z.S1312._Z._Z.A.F.F8.T._Z.XDC._T.S.V.N.C01.EDP2</t>
  </si>
  <si>
    <t>A.N.@@._Z.S1312._Z._Z.A.F.F8.T._Z.XDC._T.S.V.N.C02.EDP2</t>
  </si>
  <si>
    <t>A.N.@@._Z.S1314._Z._Z.A.F.F8.T._Z.XDC._T.S.V.N._T.EDP2</t>
  </si>
  <si>
    <t>A.N.@@._Z.S1314._Z._Z.A.F.F8.T._Z.XDC._T.S.V.N.C01.EDP2</t>
  </si>
  <si>
    <t>A.N.@@._Z.S1314._Z._Z.A.F.F8.T._Z.XDC._T.S.V.N.C02.EDP2</t>
  </si>
  <si>
    <t>A.N.@@._Z.S1313._Z._Z.A.F.F8.T._Z.XDC._T.S.V.N._T.EDP2</t>
  </si>
  <si>
    <t>A.N.@@._Z.S1313._Z._Z.A.F.F8.T._Z.XDC._T.S.V.N.C01.EDP2</t>
  </si>
  <si>
    <t>A.N.@@._Z.S1313._Z._Z.A.F.F8.T._Z.XDC._T.S.V.N.C02.EDP2</t>
  </si>
  <si>
    <t>A.N.@@._Z.S1312._Z._Z.L.F.F8.T._Z.XDC._T.S.V.N._T.EDP2</t>
  </si>
  <si>
    <t>A.N.@@._Z.S1312._Z._Z.L.F.F8.T._Z.XDC._T.S.V.N.C01.EDP2</t>
  </si>
  <si>
    <t>A.N.@@._Z.S1312._Z._Z.L.F.F8.T._Z.XDC._T.S.V.N.C02.EDP2</t>
  </si>
  <si>
    <t>A.N.@@._Z.S1314._Z._Z.L.F.F8.T._Z.XDC._T.S.V.N._T.EDP2</t>
  </si>
  <si>
    <t>A.N.@@._Z.S1314._Z._Z.L.F.F8.T._Z.XDC._T.S.V.N.C01.EDP2</t>
  </si>
  <si>
    <t>A.N.@@._Z.S1314._Z._Z.L.F.F8.T._Z.XDC._T.S.V.N.C02.EDP2</t>
  </si>
  <si>
    <t>A.N.@@._Z.S1313._Z._Z.L.F.F8.T._Z.XDC._T.S.V.N._T.EDP2</t>
  </si>
  <si>
    <t>A.N.@@._Z.S1313._Z._Z.L.F.F8.T._Z.XDC._T.S.V.N.C01.EDP2</t>
  </si>
  <si>
    <t>A.N.@@._Z.S1313._Z._Z.L.F.F8.T._Z.XDC._T.S.V.N.C02.EDP2</t>
  </si>
  <si>
    <t>A.N.@@._Z.S1312._Z._Z.B.ORWB_E._Z.T._Z.XDC._T.S.V.N._T.EDP2</t>
  </si>
  <si>
    <t>A.N.@@._Z.S13122._Z._Z.B.B9._Z._Z._Z.XDC._T.S.V.N._T.EDP2</t>
  </si>
  <si>
    <t>A.N.@@._Z.S13122._Z._Z.B.B9._Z._Z._Z.XDC._T.S.V.N.C01.EDP2</t>
  </si>
  <si>
    <t>A.N.@@._Z.S13122._Z._Z.B.B9._Z._Z._Z.XDC._T.S.V.N.C02.EDP2</t>
  </si>
  <si>
    <t>A.N.@@._Z.S1314._Z._Z.B.ORWB_E._Z.T._Z.XDC._T.S.V.N._T.EDP2</t>
  </si>
  <si>
    <t>A.N.@@._Z.S13142._Z._Z.B.B9._Z._Z._Z.XDC._T.S.V.N._T.EDP2</t>
  </si>
  <si>
    <t>A.N.@@._Z.S13142._Z._Z.B.B9._Z._Z._Z.XDC._T.S.V.N.C01.EDP2</t>
  </si>
  <si>
    <t>A.N.@@._Z.S13142._Z._Z.B.B9._Z._Z._Z.XDC._T.S.V.N.C02.EDP2</t>
  </si>
  <si>
    <t>A.N.@@._Z.S1313._Z._Z.B.ORWB_E._Z.T._Z.XDC._T.S.V.N._T.EDP2</t>
  </si>
  <si>
    <t>A.N.@@._Z.S13132._Z._Z.B.B9._Z._Z._Z.XDC._T.S.V.N._T.EDP2</t>
  </si>
  <si>
    <t>A.N.@@._Z.S13132._Z._Z.B.B9._Z._Z._Z.XDC._T.S.V.N.C01.EDP2</t>
  </si>
  <si>
    <t>A.N.@@._Z.S13132._Z._Z.B.B9._Z._Z._Z.XDC._T.S.V.N.C02.EDP2</t>
  </si>
  <si>
    <t>A.N.@@._Z.S1312._Z._Z._X.OROA._Z.T._Z.XDC._T.S.V.N._T.EDP2</t>
  </si>
  <si>
    <t>A.N.@@._Z.S1312._Z._Z._X.OROA._Z.T._Z.XDC._T.S.V.N.C01.EDP2</t>
  </si>
  <si>
    <t>A.N.@@._Z.S1312._Z._Z._X.OROA._Z.T._Z.XDC._T.S.V.N.C02.EDP2</t>
  </si>
  <si>
    <t>A.N.@@._Z.S1312._Z._Z._X.OROA._Z.T._Z.XDC._T.S.V.N.C03.EDP2</t>
  </si>
  <si>
    <t>A.N.@@._Z.S1314._Z._Z._X.OROA._Z.T._Z.XDC._T.S.V.N._T.EDP2</t>
  </si>
  <si>
    <t>A.N.@@._Z.S1314._Z._Z._X.OROA._Z.T._Z.XDC._T.S.V.N.C01.EDP2</t>
  </si>
  <si>
    <t>A.N.@@._Z.S1314._Z._Z._X.OROA._Z.T._Z.XDC._T.S.V.N.C02.EDP2</t>
  </si>
  <si>
    <t>A.N.@@._Z.S1314._Z._Z._X.OROA._Z.T._Z.XDC._T.S.V.N.C03.EDP2</t>
  </si>
  <si>
    <t>A.N.@@._Z.S1313._Z._Z._X.OROA._Z.T._Z.XDC._T.S.V.N._T.EDP2</t>
  </si>
  <si>
    <t>A.N.@@._Z.S1313._Z._Z._X.OROA._Z.T._Z.XDC._T.S.V.N.C01.EDP2</t>
  </si>
  <si>
    <t>A.N.@@._Z.S1313._Z._Z._X.OROA._Z.T._Z.XDC._T.S.V.N.C02.EDP2</t>
  </si>
  <si>
    <t>A.N.@@._Z.S1313._Z._Z._X.OROA._Z.T._Z.XDC._T.S.V.N.C03.EDP2</t>
  </si>
  <si>
    <t>A.N.@@._Z.S1312._Z._Z.B.B9._Z._Z._Z.XDC._T.S.V.N._T.EDP2</t>
  </si>
  <si>
    <t>A.N.@@._Z.S1314._Z._Z.B.B9._Z._Z._Z.XDC._T.S.V.N._T.EDP2</t>
  </si>
  <si>
    <t>A.N.@@._Z.S1313._Z._Z.B.B9._Z._Z._Z.XDC._T.S.V.N._T.EDP2</t>
  </si>
  <si>
    <t>A.N.@@._Z.S13._Z._Z.B.B9._Z._Z._Z.XDC._T.S.V.N._T.EDP3</t>
  </si>
  <si>
    <t>A.N.@@._Z.S13._Z.C.A.F.F.T._Z.XDC._T.S.V.N._T.EDP3</t>
  </si>
  <si>
    <t>A.N.@@._Z.S13._Z.C.A.F.F2.T._Z.XDC._T.S.V.N._T.EDP3</t>
  </si>
  <si>
    <t>A.N.@@._Z.S13._Z.C.A.F.F3.T._Z.XDC._T.S.V.N._T.EDP3</t>
  </si>
  <si>
    <t>A.N.@@._Z.S13._Z.C.A.F.F4.T._Z.XDC._T.S.V.N._T.EDP3</t>
  </si>
  <si>
    <t>A.N.@@._Z.S13._Z.C.AI.F.F4.T._Z.XDC._T.S.V.N._T.EDP3</t>
  </si>
  <si>
    <t>A.N.@@._Z.S13._Z.C.AD.F.F4.T._Z.XDC._T.S.V.N._T.EDP3</t>
  </si>
  <si>
    <t>A.N.@@._Z.S13._Z.C.A.F.F4.S._Z.XDC._T.S.V.N._T.EDP3</t>
  </si>
  <si>
    <t>A.N.@@._Z.S13._Z.C.A.F.F4.L._Z.XDC._T.S.V.N._T.EDP3</t>
  </si>
  <si>
    <t>A.N.@@._Z.S13._Z.C.AI.F.F4.L._Z.XDC._T.S.V.N._T.EDP3</t>
  </si>
  <si>
    <t>A.N.@@._Z.S13._Z.C.AD.F.F4.L._Z.XDC._T.S.V.N._T.EDP3</t>
  </si>
  <si>
    <t>A.N.@@._Z.S13._Z.C.A.F.F5.T._Z.XDC._T.S.V.N._T.EDP3</t>
  </si>
  <si>
    <t>A.N.@@._Z.S13._Z.C.A.F.F5PN.T._Z.XDC._T.S.V.N._T.EDP3</t>
  </si>
  <si>
    <t>A.N.@@._Z.S13._Z.C.A.F.F5OP.T._Z.XDC._T.S.V.N._T.EDP3</t>
  </si>
  <si>
    <t>A.N.@@._Z.S13._Z.C.AI.F.F5OP.T._Z.XDC._T.S.V.N._T.EDP3</t>
  </si>
  <si>
    <t>A.N.@@._Z.S13._Z.C.AD.F.F5OP.T._Z.XDC._T.S.V.N._T.EDP3</t>
  </si>
  <si>
    <t>A.N.@@._Z.S13._Z.C.A.F.F71.T._Z.XDC._T.S.V.N._T.EDP3</t>
  </si>
  <si>
    <t>A.N.@@._Z.S13._Z.C.A.F.F8.T._Z.XDC._T.S.V.N._T.EDP3</t>
  </si>
  <si>
    <t>A.N.@@._Z.S13._Z.C.A.F.FN.T._Z.XDC._T.S.V.N._T.EDP3</t>
  </si>
  <si>
    <t>A.N.@@._Z.S13._Z.C._X.ORADJ._Z.T._Z.XDC._T.S.V.N._T.EDP3</t>
  </si>
  <si>
    <t>A.N.@@._Z.S13._Z.C.L.F.F71.T._Z.XDC._T.S.V.N._T.EDP3</t>
  </si>
  <si>
    <t>A.N.@@._Z.S13._Z.C.L.F.F8.T._Z.XDC._T.S.V.N._T.EDP3</t>
  </si>
  <si>
    <t>A.N.@@._Z.S13._Z.C.L.F.FV.T._Z.XDC._T.S.V.N._T.EDP3</t>
  </si>
  <si>
    <t>A.N.@@._Z.S13._Z.C._Z.ORINV._Z.T._Z.XDC._T.S.V.N._T.EDP3</t>
  </si>
  <si>
    <t>A.N.@@._Z.S13._Z.C._Z.ORD41A._Z.T._Z.XDC._T.S.V.N._T.EDP3</t>
  </si>
  <si>
    <t>A.N.@@._Z.S13._Z.C.L.ORRNV._Z.T._Z.XDC._T.S.V.N._T.EDP3</t>
  </si>
  <si>
    <t>A.N.@@._Z.S13._Z.C._Z.ORFCD._Z.T._Z.XDC._T.S.V.N._T.EDP3</t>
  </si>
  <si>
    <t>A.N.@@._Z.S13._Z.C._Z.K61._Z.T._Z.XDC._T.S.V.N._T.EDP3</t>
  </si>
  <si>
    <t>A.N.@@._Z.S13._Z.C._Z.KX._Z.T._Z.XDC._T.S.V.N._T.EDP3</t>
  </si>
  <si>
    <t>A.N.@@._Z.S13._Z.C._Z.YA3._Z.T._Z.XDC._T.S.V.N._T.EDP3</t>
  </si>
  <si>
    <t>A.N.@@._Z.S13._Z.C._Z.B9FX9._Z._Z._Z.XDC._T.S.V.N._T.EDP3</t>
  </si>
  <si>
    <t>A.N.@@._Z.S13._Z.C._Z.YA3O._Z.T._Z.XDC._T.S.V.N._T.EDP3</t>
  </si>
  <si>
    <t>A.N.@@._Z.S13._Z.C._Z.LX.GD.T._Z.XDC._T.F.V.N._T.EDP3</t>
  </si>
  <si>
    <t>A.N.@@._Z.S1311._Z._Z.B.B9._Z._Z._Z.XDC._T.S.V.N._T.EDP3</t>
  </si>
  <si>
    <t>A.N.@@._Z.S1311._Z.C.A.F.F.T._Z.XDC._T.S.V.N._T.EDP3</t>
  </si>
  <si>
    <t>A.N.@@._Z.S1311._Z.C.A.F.F2.T._Z.XDC._T.S.V.N._T.EDP3</t>
  </si>
  <si>
    <t>A.N.@@._Z.S1311._Z.C.A.F.F3.T._Z.XDC._T.S.V.N._T.EDP3</t>
  </si>
  <si>
    <t>A.N.@@._Z.S1311._Z.C.A.F.F4.T._Z.XDC._T.S.V.N._T.EDP3</t>
  </si>
  <si>
    <t>A.N.@@._Z.S1311._Z.C.AI.F.F4.T._Z.XDC._T.S.V.N._T.EDP3</t>
  </si>
  <si>
    <t>A.N.@@._Z.S1311._Z.C.AD.F.F4.T._Z.XDC._T.S.V.N._T.EDP3</t>
  </si>
  <si>
    <t>A.N.@@._Z.S1311._Z.C.A.F.F4.S._Z.XDC._T.S.V.N._T.EDP3</t>
  </si>
  <si>
    <t>A.N.@@._Z.S1311._Z.C.A.F.F4.L._Z.XDC._T.S.V.N._T.EDP3</t>
  </si>
  <si>
    <t>A.N.@@._Z.S1311._Z.C.AI.F.F4.L._Z.XDC._T.S.V.N._T.EDP3</t>
  </si>
  <si>
    <t>A.N.@@._Z.S1311._Z.C.AD.F.F4.L._Z.XDC._T.S.V.N._T.EDP3</t>
  </si>
  <si>
    <t>A.N.@@._Z.S1311._Z.C.A.F.F5.T._Z.XDC._T.S.V.N._T.EDP3</t>
  </si>
  <si>
    <t>A.N.@@._Z.S1311._Z.C.A.F.F5PN.T._Z.XDC._T.S.V.N._T.EDP3</t>
  </si>
  <si>
    <t>A.N.@@._Z.S1311._Z.C.A.F.F5OP.T._Z.XDC._T.S.V.N._T.EDP3</t>
  </si>
  <si>
    <t>A.N.@@._Z.S1311._Z.C.AI.F.F5OP.T._Z.XDC._T.S.V.N._T.EDP3</t>
  </si>
  <si>
    <t>A.N.@@._Z.S1311._Z.C.AD.F.F5OP.T._Z.XDC._T.S.V.N._T.EDP3</t>
  </si>
  <si>
    <t>A.N.@@._Z.S1311._Z.C.A.F.F71.T._Z.XDC._T.S.V.N._T.EDP3</t>
  </si>
  <si>
    <t>A.N.@@._Z.S1311._Z.C.A.F.F8.T._Z.XDC._T.S.V.N._T.EDP3</t>
  </si>
  <si>
    <t>A.N.@@._Z.S1311._Z.C.A.F.FN.T._Z.XDC._T.S.V.N._T.EDP3</t>
  </si>
  <si>
    <t>A.N.@@._Z.S1311._Z.C._X.ORADJ._Z.T._Z.XDC._T.S.V.N._T.EDP3</t>
  </si>
  <si>
    <t>A.N.@@._Z.S1311._Z.C.L.F.F7.T._Z.XDC._T.S.V.N._T.EDP3</t>
  </si>
  <si>
    <t>A.N.@@._Z.S1311._Z.C.L.F.F8.T._Z.XDC._T.S.V.N._T.EDP3</t>
  </si>
  <si>
    <t>A.N.@@._Z.S1311._Z.C.L.F.FV.T._Z.XDC._T.S.V.N._T.EDP3</t>
  </si>
  <si>
    <t>A.N.@@._Z.S1311._Z.C._Z.ORINV._Z.T._Z.XDC._T.S.V.N._T.EDP3</t>
  </si>
  <si>
    <t>A.N.@@._Z.S1311._Z.C._Z.ORD41A._Z.T._Z.XDC._T.S.V.N._T.EDP3</t>
  </si>
  <si>
    <t>A.N.@@._Z.S1311._Z.C.L.ORRNV._Z.T._Z.XDC._T.S.V.N._T.EDP3</t>
  </si>
  <si>
    <t>A.N.@@._Z.S1311._Z.C._Z.ORFCD._Z.T._Z.XDC._T.S.V.N._T.EDP3</t>
  </si>
  <si>
    <t>A.N.@@._Z.S1311._Z.C._Z.K61._Z.T._Z.XDC._T.S.V.N._T.EDP3</t>
  </si>
  <si>
    <t>A.N.@@._Z.S1311._Z.C._Z.KX._Z.T._Z.XDC._T.S.V.N._T.EDP3</t>
  </si>
  <si>
    <t>A.N.@@._Z.S1311._Z.C._Z.YA3._Z.T._Z.XDC._T.S.V.N._T.EDP3</t>
  </si>
  <si>
    <t>A.N.@@._Z.S1311._Z.C._Z.B9FX9._Z._Z._Z.XDC._T.S.V.N._T.EDP3</t>
  </si>
  <si>
    <t>A.N.@@._Z.S1311._Z.C._Z.YA3O._Z.T._Z.XDC._T.S.V.N._T.EDP3</t>
  </si>
  <si>
    <t>A.N.@@._Z.S1311._Z.C._Z.LX.GD.T._Z.XDC._T.F.V.N._T.EDP3</t>
  </si>
  <si>
    <t>A.N.@@._Z.S1311.S13.C.NE.LE.GD.T._Z.XDC._T.F.V.N._T.EDP3</t>
  </si>
  <si>
    <t>A.N.@@._Z.S1311._Z.C.L.LE.GD.T._Z.XDC._T.F.V.N._T.EDP3</t>
  </si>
  <si>
    <t>A.N.@@._Z.S1311.S13O._Z.A.LE.GD.T._Z.XDC._T.F.V.N._T.EDP3</t>
  </si>
  <si>
    <t>A.N.@@._Z.S1314._Z._Z.B.B9._Z._Z._Z.XDC._T.S.V.N._T.EDP3</t>
  </si>
  <si>
    <t>A.N.@@._Z.S1314._Z.C.A.F.F.T._Z.XDC._T.S.V.N._T.EDP3</t>
  </si>
  <si>
    <t>A.N.@@._Z.S1314._Z.C.A.F.F2.T._Z.XDC._T.S.V.N._T.EDP3</t>
  </si>
  <si>
    <t>A.N.@@._Z.S1314._Z.C.A.F.F3.T._Z.XDC._T.S.V.N._T.EDP3</t>
  </si>
  <si>
    <t>A.N.@@._Z.S1314._Z.C.A.F.F4.T._Z.XDC._T.S.V.N._T.EDP3</t>
  </si>
  <si>
    <t>A.N.@@._Z.S1314._Z.C.AI.F.F4.T._Z.XDC._T.S.V.N._T.EDP3</t>
  </si>
  <si>
    <t>A.N.@@._Z.S1314._Z.C.AD.F.F4.T._Z.XDC._T.S.V.N._T.EDP3</t>
  </si>
  <si>
    <t>A.N.@@._Z.S1314._Z.C.A.F.F4.S._Z.XDC._T.S.V.N._T.EDP3</t>
  </si>
  <si>
    <t>A.N.@@._Z.S1314._Z.C.A.F.F4.L._Z.XDC._T.S.V.N._T.EDP3</t>
  </si>
  <si>
    <t>A.N.@@._Z.S1314._Z.C.AI.F.F4.L._Z.XDC._T.S.V.N._T.EDP3</t>
  </si>
  <si>
    <t>A.N.@@._Z.S1314._Z.C.AD.F.F4.L._Z.XDC._T.S.V.N._T.EDP3</t>
  </si>
  <si>
    <t>A.N.@@._Z.S1314._Z.C.A.F.F5.T._Z.XDC._T.S.V.N._T.EDP3</t>
  </si>
  <si>
    <t>A.N.@@._Z.S1314._Z.C.A.F.F5PN.T._Z.XDC._T.S.V.N._T.EDP3</t>
  </si>
  <si>
    <t>A.N.@@._Z.S1314._Z.C.A.F.F5OP.T._Z.XDC._T.S.V.N._T.EDP3</t>
  </si>
  <si>
    <t>A.N.@@._Z.S1314._Z.C.AI.F.F5OP.T._Z.XDC._T.S.V.N._T.EDP3</t>
  </si>
  <si>
    <t>A.N.@@._Z.S1314._Z.C.AD.F.F5OP.T._Z.XDC._T.S.V.N._T.EDP3</t>
  </si>
  <si>
    <t>A.N.@@._Z.S1314._Z.C.A.F.F71.T._Z.XDC._T.S.V.N._T.EDP3</t>
  </si>
  <si>
    <t>A.N.@@._Z.S1314._Z.C.A.F.F8.T._Z.XDC._T.S.V.N._T.EDP3</t>
  </si>
  <si>
    <t>A.N.@@._Z.S1314._Z.C.A.F.FN.T._Z.XDC._T.S.V.N._T.EDP3</t>
  </si>
  <si>
    <t>A.N.@@._Z.S1314._Z.C._X.ORADJ._Z.T._Z.XDC._T.S.V.N._T.EDP3</t>
  </si>
  <si>
    <t>A.N.@@._Z.S1314._Z.C.L.F.F7.T._Z.XDC._T.S.V.N._T.EDP3</t>
  </si>
  <si>
    <t>A.N.@@._Z.S1314._Z.C.L.F.F8.T._Z.XDC._T.S.V.N._T.EDP3</t>
  </si>
  <si>
    <t>A.N.@@._Z.S1314._Z.C.L.F.FV.T._Z.XDC._T.S.V.N._T.EDP3</t>
  </si>
  <si>
    <t>A.N.@@._Z.S1314._Z.C._Z.ORINV._Z.T._Z.XDC._T.S.V.N._T.EDP3</t>
  </si>
  <si>
    <t>A.N.@@._Z.S1314._Z.C._Z.ORD41A._Z.T._Z.XDC._T.S.V.N._T.EDP3</t>
  </si>
  <si>
    <t>A.N.@@._Z.S1314._Z.C.L.ORRNV._Z.T._Z.XDC._T.S.V.N._T.EDP3</t>
  </si>
  <si>
    <t>A.N.@@._Z.S1314._Z.C._Z.ORFCD._Z.T._Z.XDC._T.S.V.N._T.EDP3</t>
  </si>
  <si>
    <t>A.N.@@._Z.S1314._Z.C._Z.K61._Z.T._Z.XDC._T.S.V.N._T.EDP3</t>
  </si>
  <si>
    <t>A.N.@@._Z.S1314._Z.C._Z.KX._Z.T._Z.XDC._T.S.V.N._T.EDP3</t>
  </si>
  <si>
    <t>A.N.@@._Z.S1314._Z.C._Z.YA3._Z.T._Z.XDC._T.S.V.N._T.EDP3</t>
  </si>
  <si>
    <t>A.N.@@._Z.S1314._Z.C._Z.B9FX9._Z._Z._Z.XDC._T.S.V.N._T.EDP3</t>
  </si>
  <si>
    <t>A.N.@@._Z.S1314._Z.C._Z.YA3O._Z.T._Z.XDC._T.S.V.N._T.EDP3</t>
  </si>
  <si>
    <t>A.N.@@._Z.S1314._Z.C._Z.LX.GD.T._Z.XDC._T.F.V.N._T.EDP3</t>
  </si>
  <si>
    <t>A.N.@@._Z.S1314.S13.C.NE.LE.GD.T._Z.XDC._T.F.V.N._T.EDP3</t>
  </si>
  <si>
    <t>A.N.@@._Z.S1314._Z.C.L.LE.GD.T._Z.XDC._T.F.V.N._T.EDP3</t>
  </si>
  <si>
    <t>A.N.@@._Z.S1314.S13T._Z.A.LE.GD.T._Z.XDC._T.F.V.N._T.EDP3</t>
  </si>
  <si>
    <t>A.N.@@._Z.S1313._Z._Z.B.B9._Z._Z._Z.XDC._T.S.V.N._T.EDP3</t>
  </si>
  <si>
    <t>A.N.@@._Z.S1313._Z.C.A.F.F.T._Z.XDC._T.S.V.N._T.EDP3</t>
  </si>
  <si>
    <t>A.N.@@._Z.S1313._Z.C.A.F.F2.T._Z.XDC._T.S.V.N._T.EDP3</t>
  </si>
  <si>
    <t>A.N.@@._Z.S1313._Z.C.A.F.F3.T._Z.XDC._T.S.V.N._T.EDP3</t>
  </si>
  <si>
    <t>A.N.@@._Z.S1313._Z.C.A.F.F4.T._Z.XDC._T.S.V.N._T.EDP3</t>
  </si>
  <si>
    <t>A.N.@@._Z.S1313._Z.C.AI.F.F4.T._Z.XDC._T.S.V.N._T.EDP3</t>
  </si>
  <si>
    <t>A.N.@@._Z.S1313._Z.C.AD.F.F4.T._Z.XDC._T.S.V.N._T.EDP3</t>
  </si>
  <si>
    <t>A.N.@@._Z.S1313._Z.C.A.F.F4.S._Z.XDC._T.S.V.N._T.EDP3</t>
  </si>
  <si>
    <t>A.N.@@._Z.S1313._Z.C.A.F.F4.L._Z.XDC._T.S.V.N._T.EDP3</t>
  </si>
  <si>
    <t>A.N.@@._Z.S1313._Z.C.AI.F.F4.L._Z.XDC._T.S.V.N._T.EDP3</t>
  </si>
  <si>
    <t>A.N.@@._Z.S1313._Z.C.AD.F.F4.L._Z.XDC._T.S.V.N._T.EDP3</t>
  </si>
  <si>
    <t>A.N.@@._Z.S1313._Z.C.A.F.F5.T._Z.XDC._T.S.V.N._T.EDP3</t>
  </si>
  <si>
    <t>A.N.@@._Z.S1313._Z.C.A.F.F5PN.T._Z.XDC._T.S.V.N._T.EDP3</t>
  </si>
  <si>
    <t>A.N.@@._Z.S1313._Z.C.A.F.F5OP.T._Z.XDC._T.S.V.N._T.EDP3</t>
  </si>
  <si>
    <t>A.N.@@._Z.S1313._Z.C.AI.F.F5OP.T._Z.XDC._T.S.V.N._T.EDP3</t>
  </si>
  <si>
    <t>A.N.@@._Z.S1313._Z.C.AD.F.F5OP.T._Z.XDC._T.S.V.N._T.EDP3</t>
  </si>
  <si>
    <t>A.N.@@._Z.S1313._Z.C.A.F.F71.T._Z.XDC._T.S.V.N._T.EDP3</t>
  </si>
  <si>
    <t>A.N.@@._Z.S1313._Z.C.A.F.F8.T._Z.XDC._T.S.V.N._T.EDP3</t>
  </si>
  <si>
    <t>A.N.@@._Z.S1313._Z.C.A.F.FN.T._Z.XDC._T.S.V.N._T.EDP3</t>
  </si>
  <si>
    <t>A.N.@@._Z.S1313._Z.C._X.ORADJ._Z.T._Z.XDC._T.S.V.N._T.EDP3</t>
  </si>
  <si>
    <t>A.N.@@._Z.S1313._Z.C.L.F.F7.T._Z.XDC._T.S.V.N._T.EDP3</t>
  </si>
  <si>
    <t>A.N.@@._Z.S1313._Z.C.L.F.F8.T._Z.XDC._T.S.V.N._T.EDP3</t>
  </si>
  <si>
    <t>A.N.@@._Z.S1313._Z.C.L.F.FV.T._Z.XDC._T.S.V.N._T.EDP3</t>
  </si>
  <si>
    <t>A.N.@@._Z.S1313._Z.C._Z.ORINV._Z.T._Z.XDC._T.S.V.N._T.EDP3</t>
  </si>
  <si>
    <t>A.N.@@._Z.S1313._Z.C._Z.ORD41A._Z.T._Z.XDC._T.S.V.N._T.EDP3</t>
  </si>
  <si>
    <t>A.N.@@._Z.S1313._Z.C.L.ORRNV._Z.T._Z.XDC._T.S.V.N._T.EDP3</t>
  </si>
  <si>
    <t>A.N.@@._Z.S1313._Z.C._Z.ORFCD._Z.T._Z.XDC._T.S.V.N._T.EDP3</t>
  </si>
  <si>
    <t>A.N.@@._Z.S1313._Z.C._Z.K61._Z.T._Z.XDC._T.S.V.N._T.EDP3</t>
  </si>
  <si>
    <t>A.N.@@._Z.S1313._Z.C._Z.KX._Z.T._Z.XDC._T.S.V.N._T.EDP3</t>
  </si>
  <si>
    <t>A.N.@@._Z.S1313._Z.C._Z.YA3._Z.T._Z.XDC._T.S.V.N._T.EDP3</t>
  </si>
  <si>
    <t>A.N.@@._Z.S1313._Z.C._Z.B9FX9._Z._Z._Z.XDC._T.S.V.N._T.EDP3</t>
  </si>
  <si>
    <t>A.N.@@._Z.S1313._Z.C._Z.YA3O._Z.T._Z.XDC._T.S.V.N._T.EDP3</t>
  </si>
  <si>
    <t>A.N.@@._Z.S1313._Z.C._Z.LX.GD.T._Z.XDC._T.F.V.N._T.EDP3</t>
  </si>
  <si>
    <t>A.N.@@._Z.S1313.S13.C.NE.LE.GD.T._Z.XDC._T.F.V.N._T.EDP3</t>
  </si>
  <si>
    <t>A.N.@@._Z.S1313._Z.C.L.LE.GD.T._Z.XDC._T.F.V.N._T.EDP3</t>
  </si>
  <si>
    <t>A.N.@@._Z.S1313.S13R._Z.A.LE.GD.T._Z.XDC._T.F.V.N._T.EDP3</t>
  </si>
  <si>
    <t>A.N.@@._Z.S1312._Z._Z.B.B9._Z._Z._Z.XDC._T.S.V.N._T.EDP3</t>
  </si>
  <si>
    <t>A.N.@@._Z.S1312._Z.C.A.F.F.T._Z.XDC._T.S.V.N._T.EDP3</t>
  </si>
  <si>
    <t>A.N.@@._Z.S1312._Z.C.A.F.F2.T._Z.XDC._T.S.V.N._T.EDP3</t>
  </si>
  <si>
    <t>A.N.@@._Z.S1312._Z.C.A.F.F3.T._Z.XDC._T.S.V.N._T.EDP3</t>
  </si>
  <si>
    <t>A.N.@@._Z.S1312._Z.C.A.F.F4.T._Z.XDC._T.S.V.N._T.EDP3</t>
  </si>
  <si>
    <t>A.N.@@._Z.S1312._Z.C.AI.F.F4.T._Z.XDC._T.S.V.N._T.EDP3</t>
  </si>
  <si>
    <t>A.N.@@._Z.S1312._Z.C.AD.F.F4.T._Z.XDC._T.S.V.N._T.EDP3</t>
  </si>
  <si>
    <t>A.N.@@._Z.S1312._Z.C.A.F.F4.S._Z.XDC._T.S.V.N._T.EDP3</t>
  </si>
  <si>
    <t>A.N.@@._Z.S1312._Z.C.A.F.F4.L._Z.XDC._T.S.V.N._T.EDP3</t>
  </si>
  <si>
    <t>A.N.@@._Z.S1312._Z.C.AI.F.F4.L._Z.XDC._T.S.V.N._T.EDP3</t>
  </si>
  <si>
    <t>A.N.@@._Z.S1312._Z.C.AD.F.F4.L._Z.XDC._T.S.V.N._T.EDP3</t>
  </si>
  <si>
    <t>A.N.@@._Z.S1312._Z.C.A.F.F5.T._Z.XDC._T.S.V.N._T.EDP3</t>
  </si>
  <si>
    <t>A.N.@@._Z.S1312._Z.C.A.F.F5PN.T._Z.XDC._T.S.V.N._T.EDP3</t>
  </si>
  <si>
    <t>A.N.@@._Z.S1312._Z.C.A.F.F5OP.T._Z.XDC._T.S.V.N._T.EDP3</t>
  </si>
  <si>
    <t>A.N.@@._Z.S1312._Z.C.AI.F.F5OP.T._Z.XDC._T.S.V.N._T.EDP3</t>
  </si>
  <si>
    <t>A.N.@@._Z.S1312._Z.C.AD.F.F5OP.T._Z.XDC._T.S.V.N._T.EDP3</t>
  </si>
  <si>
    <t>A.N.@@._Z.S1312._Z.C.A.F.F71.T._Z.XDC._T.S.V.N._T.EDP3</t>
  </si>
  <si>
    <t>A.N.@@._Z.S1312._Z.C.A.F.F8.T._Z.XDC._T.S.V.N._T.EDP3</t>
  </si>
  <si>
    <t>A.N.@@._Z.S1312._Z.C.A.F.FN.T._Z.XDC._T.S.V.N._T.EDP3</t>
  </si>
  <si>
    <t>A.N.@@._Z.S1312._Z.C._X.ORADJ._Z.T._Z.XDC._T.S.V.N._T.EDP3</t>
  </si>
  <si>
    <t>A.N.@@._Z.S1312._Z.C.L.F.F7.T._Z.XDC._T.S.V.N._T.EDP3</t>
  </si>
  <si>
    <t>A.N.@@._Z.S1312._Z.C.L.F.F8.T._Z.XDC._T.S.V.N._T.EDP3</t>
  </si>
  <si>
    <t>A.N.@@._Z.S1312._Z.C.L.F.FV.T._Z.XDC._T.S.V.N._T.EDP3</t>
  </si>
  <si>
    <t>A.N.@@._Z.S1312._Z.C._Z.ORINV._Z.T._Z.XDC._T.S.V.N._T.EDP3</t>
  </si>
  <si>
    <t>A.N.@@._Z.S1312._Z.C._Z.ORD41A._Z.T._Z.XDC._T.S.V.N._T.EDP3</t>
  </si>
  <si>
    <t>A.N.@@._Z.S1312._Z.C.L.ORRNV._Z.T._Z.XDC._T.S.V.N._T.EDP3</t>
  </si>
  <si>
    <t>A.N.@@._Z.S1312._Z.C._Z.ORFCD._Z.T._Z.XDC._T.S.V.N._T.EDP3</t>
  </si>
  <si>
    <t>A.N.@@._Z.S1312._Z.C._Z.K61._Z.T._Z.XDC._T.S.V.N._T.EDP3</t>
  </si>
  <si>
    <t>A.N.@@._Z.S1312._Z.C._Z.KX._Z.T._Z.XDC._T.S.V.N._T.EDP3</t>
  </si>
  <si>
    <t>A.N.@@._Z.S1312._Z.C._Z.YA3._Z.T._Z.XDC._T.S.V.N._T.EDP3</t>
  </si>
  <si>
    <t>A.N.@@._Z.S1312._Z.C._Z.B9FX9._Z._Z._Z.XDC._T.S.V.N._T.EDP3</t>
  </si>
  <si>
    <t>A.N.@@._Z.S1312._Z.C._Z.YA3O._Z.T._Z.XDC._T.S.V.N._T.EDP3</t>
  </si>
  <si>
    <t>A.N.@@._Z.S1312._Z.C._Z.LX.GD.T._Z.XDC._T.F.V.N._T.EDP3</t>
  </si>
  <si>
    <t>A.N.@@._Z.S1312.S13.C.NE.LE.GD.T._Z.XDC._T.F.V.N._T.EDP3</t>
  </si>
  <si>
    <t>A.N.@@._Z.S1312._Z.C.L.LE.GD.T._Z.XDC._T.F.V.N._T.EDP3</t>
  </si>
  <si>
    <t>A.N.@@._Z.S1312.S13P._Z.A.LE.GD.T._Z.XDC._T.F.V.N._T.EDP3</t>
  </si>
  <si>
    <t>A.N.@@._Z.S13._Z.C.L.F.F81.T._Z.XDC._T.S.V.N._T.EDP4</t>
  </si>
  <si>
    <t>A.N.@@._Z.S13._Z.C.L.LE.FPU.T._Z.XDC._T.S.V.N._T.EDP4</t>
  </si>
  <si>
    <t>A.N.@@._Z.S1._Z._Z.B.B5GQ._Z.T._Z.XDC._T.S.V.N._T.EDP4</t>
  </si>
  <si>
    <t>A.N.@@._Z.S1311._Z._Z.B.B9._Z._Z._Z.XDC._T.S.V.N._T.EDP2</t>
  </si>
  <si>
    <t>Oct.2016</t>
  </si>
  <si>
    <t>Type</t>
  </si>
  <si>
    <t>&lt;&lt; e.g. Histo, quest, notif (only used in the output csv filename)</t>
  </si>
  <si>
    <t>Country code</t>
  </si>
  <si>
    <t>&lt;&lt; this must correspond to the country code in the filename! If ok, it is used for Fame codes. If not, loading does not proceed</t>
  </si>
  <si>
    <t>OK to load?</t>
  </si>
  <si>
    <t>&lt;&lt; this can be any kind of check, if "yes", loading will proceed</t>
  </si>
  <si>
    <t>Vintage</t>
  </si>
  <si>
    <t>S.2016</t>
  </si>
  <si>
    <t>&lt;&lt; Named "RefVintage", these are used for Fame codes to be loaded, enough to change before each notification</t>
  </si>
  <si>
    <t>Domain</t>
  </si>
  <si>
    <t>EDP</t>
  </si>
  <si>
    <t>&lt;&lt; domain name</t>
  </si>
  <si>
    <t>Note:</t>
  </si>
  <si>
    <t>"Vintage" is used internally in this workbook (for creating the formulas), the remaining parameters are used by the macro "FameLoader"</t>
  </si>
  <si>
    <t>This is used for qualitative information regarding availability / status of the data (if error, use -1):</t>
  </si>
  <si>
    <t>planned</t>
  </si>
  <si>
    <t>forecast</t>
  </si>
  <si>
    <t>histo</t>
  </si>
  <si>
    <t>ZZ</t>
  </si>
  <si>
    <t>M</t>
  </si>
  <si>
    <t>L</t>
  </si>
  <si>
    <t>A.N.@@._Z.S1311._Z._Z.A.F.F8.T._Z.XDC._T.S.V.N.C03.EDP2</t>
  </si>
  <si>
    <t>A.N.@@._Z.S1311._Z._Z.A.F.F8.T._Z.XDC._T.S.V.N.C04.EDP2</t>
  </si>
  <si>
    <t>A.N.@@._Z.S1311._Z._Z.A.F.F8.T._Z.XDC._T.S.V.N.C05.EDP2</t>
  </si>
  <si>
    <t>A.N.@@._Z.S1311._Z._Z.A.F.F8.T._Z.XDC._T.S.V.N.C06.EDP2</t>
  </si>
  <si>
    <t>A.N.@@._Z.S1311._Z._Z.A.F.F8.T._Z.XDC._T.S.V.N.C07.EDP2</t>
  </si>
  <si>
    <t>A.N.@@._Z.S1311._Z._Z.A.F.F8.T._Z.XDC._T.S.V.N.C08.EDP2</t>
  </si>
  <si>
    <t>A.N.@@._Z.S1311._Z._Z.L.F.F8.T._Z.XDC._T.S.V.N.C03.EDP3</t>
  </si>
  <si>
    <t>A.N.@@._Z.S1311._Z._Z.L.F.F8.T._Z.XDC._T.S.V.N.C04.EDP4</t>
  </si>
  <si>
    <t>A.N.@@._Z.S1311._Z._Z.L.F.F8.T._Z.XDC._T.S.V.N.C05.EDP5</t>
  </si>
  <si>
    <t>A.N.@@._Z.S1311._Z._Z.L.F.F8.T._Z.XDC._T.S.V.N.C06.EDP6</t>
  </si>
  <si>
    <t>A.N.@@._Z.S13112._Z._Z.B.B9._Z._Z._Z.XDC._T.S.V.N.C03.EDP2</t>
  </si>
  <si>
    <t>A.N.@@._Z.S1311._Z._Z._X.OROA._Z.T._Z.XDC._T.S.V.N.C06.EDP2</t>
  </si>
  <si>
    <t>A.N.@@._Z.S1311._Z._Z._X.OROA._Z.T._Z.XDC._T.S.V.N.C07.EDP2</t>
  </si>
  <si>
    <t>A.N.@@._Z.S1311._Z._Z._X.OROA._Z.T._Z.XDC._T.S.V.N.C08.EDP2</t>
  </si>
  <si>
    <t>A.N.@@._Z.S1311._Z._Z._X.OROA._Z.T._Z.XDC._T.S.V.N.C09.EDP2</t>
  </si>
  <si>
    <t>A.N.@@._Z.S1311._Z._Z._X.OROA._Z.T._Z.XDC._T.S.V.N.C10.EDP2</t>
  </si>
  <si>
    <t>A.N.@@._Z.S1311._Z._Z._X.OROA._Z.T._Z.XDC._T.S.V.N.C11.EDP2</t>
  </si>
  <si>
    <t>A.N.@@._Z.S1311._Z._Z._X.OROA._Z.T._Z.XDC._T.S.V.N.C12.EDP2</t>
  </si>
  <si>
    <t>A.N.@@._Z.S1311._Z._Z._X.OROA._Z.T._Z.XDC._T.S.V.N.C13.EDP2</t>
  </si>
  <si>
    <t>A.N.@@._Z.S1311._Z._Z._X.OROA._Z.T._Z.XDC._T.S.V.N.C14.EDP2</t>
  </si>
  <si>
    <t>A.N.@@._Z.S1311._Z._Z._X.OROA._Z.T._Z.XDC._T.S.V.N.C15.EDP2</t>
  </si>
  <si>
    <t>A.N.@@._Z.S1311._Z._Z._X.OROA._Z.T._Z.XDC._T.S.V.N.C16.EDP2</t>
  </si>
  <si>
    <t>A.N.@@._Z.S1311._Z._Z._X.OROA._Z.T._Z.XDC._T.S.V.N.C17.EDP2</t>
  </si>
  <si>
    <t>A.N.@@._Z.S1311._Z._Z._X.OROA._Z.T._Z.XDC._T.S.V.N.C18.EDP2</t>
  </si>
  <si>
    <t>A.N.@@._Z.S1311._Z._Z._X.OROA._Z.T._Z.XDC._T.S.V.N.C19.EDP2</t>
  </si>
  <si>
    <t>A.N.@@._Z.S1311._Z._Z._X.OROA._Z.T._Z.XDC._T.S.V.N.C20.EDP2</t>
  </si>
  <si>
    <t>A.N.@@._Z.S1311._Z._Z._X.OROA._Z.T._Z.XDC._T.S.V.N.C21.EDP2</t>
  </si>
  <si>
    <t>A.N.@@._Z.S1311._Z._Z._X.OROA._Z.T._Z.XDC._T.S.V.N.C22.EDP2</t>
  </si>
  <si>
    <t>A.N.@@._Z.S1311._Z._Z._X.OROA._Z.T._Z.XDC._T.S.V.N.C23.EDP2</t>
  </si>
  <si>
    <t>A.N.@@._Z.S1311._Z._Z._X.OROA._Z.T._Z.XDC._T.S.V.N.C24.EDP2</t>
  </si>
  <si>
    <t>A.N.@@._Z.S1311._Z._Z._X.OROA._Z.T._Z.XDC._T.S.V.N.C25.EDP2</t>
  </si>
  <si>
    <t>A.N.@@._Z.S1311._Z._Z._X.OROA._Z.T._Z.XDC._T.S.V.N.C26.EDP2</t>
  </si>
  <si>
    <t>A.N.@@._Z.S1311._Z._Z._X.OROA._Z.T._Z.XDC._T.S.V.N.C27.EDP2</t>
  </si>
  <si>
    <t>A.N.@@._Z.S1311._Z._Z._X.OROA._Z.T._Z.XDC._T.S.V.N.C28.EDP2</t>
  </si>
  <si>
    <t>A.N.@@._Z.S1311._Z._Z._X.OROA._Z.T._Z.XDC._T.S.V.N.C29.EDP2</t>
  </si>
  <si>
    <t>A.N.@@._Z.S1311._Z._Z._X.OROA._Z.T._Z.XDC._T.S.V.N.C30.EDP2</t>
  </si>
  <si>
    <t>A.N.@@._Z.S1311._Z._Z._X.OROA._Z.T._Z.XDC._T.S.V.N.C31.EDP2</t>
  </si>
  <si>
    <t>A.N.@@._Z.S1311._Z._Z._X.OROA._Z.T._Z.XDC._T.S.V.N.C32.EDP2</t>
  </si>
  <si>
    <t>A.N.@@._Z.S1311._Z._Z._X.OROA._Z.T._Z.XDC._T.S.V.N.C33.EDP2</t>
  </si>
  <si>
    <t>A.N.@@._Z.S1311._Z._Z._X.OROA._Z.T._Z.XDC._T.S.V.N.C34.EDP2</t>
  </si>
  <si>
    <t>A.N.@@._Z.S1313._Z._Z.L.F.F8.T._Z.XDC._T.S.V.N.C03.EDP2</t>
  </si>
  <si>
    <t>A.N.@@._Z.S1313._Z._Z._X.OROA._Z.T._Z.XDC._T.S.V.N.C04.EDP2</t>
  </si>
  <si>
    <t>A.N.@@._Z.S1313._Z._Z._X.OROA._Z.T._Z.XDC._T.S.V.N.C05.EDP2</t>
  </si>
  <si>
    <t>A.N.@@._Z.S1314._Z._Z.A.F.F8.T._Z.XDC._T.S.V.N.C03.EDP2</t>
  </si>
  <si>
    <t>A.N.@@._Z.S1314._Z._Z.A.F.F8.T._Z.XDC._T.S.V.N.C04.EDP2</t>
  </si>
  <si>
    <t>A.N.@@._Z.S1313._Z._Z.L.F.F8.T._Z.XDC._T.S.V.N.C04.EDP2</t>
  </si>
  <si>
    <t>A.N.@@._Z.S1311._Z._Z._X.OROA._Z.T._Z.XDC._T.S.V.N.C35.EDP2</t>
  </si>
  <si>
    <t>A.N.@@._Z.S13112._Z._Z.B.B9._Z._Z._Z.XDC._T.S.V.N.C04.EDP2</t>
  </si>
  <si>
    <t>A.N.@@._Z.S1311._Z._Z._X.OROA._Z.T._Z.XDC._T.S.V.N.C36.EDP2</t>
  </si>
  <si>
    <t>A.N.@@._Z.S1311._Z._Z._X.OROA._Z.T._Z.XDC._T.S.V.N.C37.EDP2</t>
  </si>
  <si>
    <t>A.N.@@._Z.S1311._Z._Z._X.OROA._Z.T._Z.XDC._T.S.V.N.C38.EDP2</t>
  </si>
  <si>
    <t>A.N.@@._Z.S1311._Z._Z._X.OROA._Z.T._Z.XDC._T.S.V.N.C39.EDP2</t>
  </si>
  <si>
    <t>A.N.@@._Z.S1311._Z._Z.L.F.F8.T._Z.XDC._T.S.V.N.C07.EDP6</t>
  </si>
  <si>
    <t>A.N.@@._Z.S1311._Z._Z.L.F.F8.T._Z.XDC._T.S.V.N.C08.EDP6</t>
  </si>
  <si>
    <t>A.N.@@._Z.S1311._Z._Z.L.F.F8.T._Z.XDC._T.S.V.N.C09.EDP6</t>
  </si>
  <si>
    <t>A.N.@@._Z.S1311._Z._Z._X.OROA._Z.T._Z.XDC._T.S.V.N.C40.EDP2</t>
  </si>
  <si>
    <t>A.N.@@._Z.S1311._Z._Z._X.OROA._Z.T._Z.XDC._T.S.V.N.C41.EDP2</t>
  </si>
  <si>
    <t>A.N.@@._Z.S1311._Z._Z._X.OROA._Z.T._Z.XDC._T.S.V.N.C42.EDP2</t>
  </si>
  <si>
    <t>A.N.@@._Z.S1311._Z._Z._X.OROA._Z.T._Z.XDC._T.S.V.N.C43.EDP2</t>
  </si>
  <si>
    <t>A.N.@@._Z.S1311._Z._Z._X.OROA._Z.T._Z.XDC._T.S.V.N.C44.EDP2</t>
  </si>
  <si>
    <t>A.N.@@._Z.S1311._Z._Z._X.OROA._Z.T._Z.XDC._T.S.V.N.C45.EDP2</t>
  </si>
  <si>
    <t>A.N.@@._Z.S1311._Z._Z._X.OROA._Z.T._Z.XDC._T.S.V.N.C46.EDP2</t>
  </si>
  <si>
    <t>A.N.@@._Z.S1311._Z._Z._X.OROA._Z.T._Z.XDC._T.S.V.N.C47.EDP2</t>
  </si>
  <si>
    <t>A.N.@@._Z.S1311._Z._Z.L.F.F8.T._Z.XDC._T.S.V.N.C10.EDP6</t>
  </si>
  <si>
    <t>A.N.@@._Z.S1311._Z._Z._X.OROA._Z.T._Z.XDC._T.S.V.N.C48.EDP2</t>
  </si>
  <si>
    <t>A.N.@@._Z.S1311._Z._Z._X.OROA._Z.T._Z.XDC._T.S.V.N.C49.EDP2</t>
  </si>
  <si>
    <t>A.N.@@._Z.S1313._Z._Z.A.F.F8.T._Z.XDC._T.S.V.N.C03.EDP2</t>
  </si>
  <si>
    <t>A.N.@@._Z.S1311._Z._Z.A.F.F8.T._Z.XDC._T.S.V.N.C09.EDP2</t>
  </si>
  <si>
    <t>A.N.@@._Z.S1311._Z._Z.A.F.F8.T._Z.XDC._T.S.V.N.C10.EDP2</t>
  </si>
  <si>
    <t>A.N.@@._Z.S1311._Z._Z._X.OROA._Z.T._Z.XDC._T.S.V.N.C50.EDP2</t>
  </si>
  <si>
    <t>A.N.@@._Z.S1311._Z._Z._X.OROA._Z.T._Z.XDC._T.S.V.N.C51.EDP2</t>
  </si>
  <si>
    <t>Jelentés a kormányzati hiányról és adósságról</t>
  </si>
  <si>
    <t>a 479/2009/EK számú Tanácsi Rendelettel, a Bizottság azt módosító 220/2014/EU rendeletével, és</t>
  </si>
  <si>
    <t>a Tanács 1993. november 22-én kelt 3605/93/EK rendeletével összhangban</t>
  </si>
  <si>
    <t>a 479/2009/EK számú Tanácsi Rendelettel és a Bizottság azt módosító 220/2014/EU rendeletével összhangban lévő, módosított táblasorozat</t>
  </si>
  <si>
    <t>1. tábla: A kormányzati hiány/többlet, az adósság és a hozzájuk kapcsolódó adatok jelentése</t>
  </si>
  <si>
    <t>2A - 2D táblák: Adatszolgáltatás a nemzeti definíció szerinti hivatalos költségvetési egyenleg és a kormányzati hiány/többlet (EDP B.9) közötti átmenet magyarázatára alszektoronként</t>
  </si>
  <si>
    <t xml:space="preserve">3A - 3E táblák: Adatszolgáltatás a kormányzati hiány/többlet és egyéb tényezők adósság-változásra gyakorolt hatásáról és az alszektorok adósságának konszolidációjáról (a központi kormányzat illetve a kormányzat más alszektorai között) </t>
  </si>
  <si>
    <t>4. tábla Egyéb adatszolgáltatás az 1993. november 22-én kelt Tanácsi Jegyzőkönyv közleményének megfelelően</t>
  </si>
  <si>
    <t>Sárga és vörös cellák: kötelező adatszolgáltatás; zöld cellák: kész algoritmus; kék cellák: önkéntes adatszolgáltatás</t>
  </si>
  <si>
    <t xml:space="preserve">Nem releváns: M ; Nem elérhető: L </t>
  </si>
  <si>
    <t>Minden „függőleges és vízszintes ellenőrzés” cellához „Ezres csoportosítás” formátum kerül alkalmazásra. Így a „0.00” (nulla) értékű cella „-”-ként jelenik meg. Továbbá 1000-es elválasztás alkalmazott.</t>
  </si>
  <si>
    <t>Ország: Magyarország</t>
  </si>
  <si>
    <t>Ezt az információt csak a fedőlapon kell megadni.</t>
  </si>
  <si>
    <t>Szürke cellák: olyan évek, amelyekre még nem vonatkozik a korábbi EDP-adatok jelentése - kérjük, ne töltse ki ezeket a cellákat!</t>
  </si>
  <si>
    <t>1.tábla. A kormányzati hiány/többlet, adósság és a hozzájuk kapcsolódó adatok jelentése</t>
  </si>
  <si>
    <t>Tagország: Magyarország</t>
  </si>
  <si>
    <t>Adatok millió forintban</t>
  </si>
  <si>
    <t>ESA 2010-</t>
  </si>
  <si>
    <t>kódok</t>
  </si>
  <si>
    <t>végleges</t>
  </si>
  <si>
    <t xml:space="preserve">Nettó hitelfelvétel (–)/ nettó hitelnyújtás (+) </t>
  </si>
  <si>
    <t>Kormányzati szektor</t>
  </si>
  <si>
    <t xml:space="preserve"> - Központi kormányzat </t>
  </si>
  <si>
    <t xml:space="preserve"> - Állami/tartományi kormányzat (szövetségi államokban) </t>
  </si>
  <si>
    <t xml:space="preserve"> - Helyi önkormányzat </t>
  </si>
  <si>
    <t xml:space="preserve"> - Társadalombiztosítási alapok </t>
  </si>
  <si>
    <t>Kormányzati szektor konszolidált bruttó adóssága</t>
  </si>
  <si>
    <t>Állomány névértéken, év végén</t>
  </si>
  <si>
    <t>Instrumentumonként:</t>
  </si>
  <si>
    <t>Készpénz és betétek</t>
  </si>
  <si>
    <r>
      <t>Értékpapírok a részvények és a pénzügyi derivatívák kivételével</t>
    </r>
    <r>
      <rPr>
        <sz val="12"/>
        <rFont val="Arial"/>
        <family val="2"/>
        <charset val="238"/>
      </rPr>
      <t xml:space="preserve"> </t>
    </r>
  </si>
  <si>
    <t xml:space="preserve">    Rövid lejáratú</t>
  </si>
  <si>
    <t xml:space="preserve">    Hosszú lejáratú</t>
  </si>
  <si>
    <t>Hitelek</t>
  </si>
  <si>
    <t>Kormányzati szektor kiadásai</t>
  </si>
  <si>
    <t>Bruttó állóeszközfelhalmozás</t>
  </si>
  <si>
    <t>Kamatok (konszolidált)</t>
  </si>
  <si>
    <t>Bruttó hazai termék piaci beszerzési áron</t>
  </si>
  <si>
    <t>(1) Kérjük, jelezze, hogy az adatok végleges vagy előzetes számok!</t>
  </si>
  <si>
    <t>D.41
(felhasználás)</t>
  </si>
  <si>
    <t>2A tábla. A központi költségvetés hivatalos egyenlege és a központi kormányzat alszektor hiánya/többlete (EDP B.9) közötti levezetés</t>
  </si>
  <si>
    <t>A hivatalos egyenleg alapja</t>
  </si>
  <si>
    <t>A hivatalos egyenlegben elszámolt pénzügyi műveletek</t>
  </si>
  <si>
    <t>Hitelnyújtások (+)</t>
  </si>
  <si>
    <t>Részvények vásárlása (+)</t>
  </si>
  <si>
    <t>Egyéb pénzügyi műveletek (+/-)</t>
  </si>
  <si>
    <t>A hivatalos egyenlegben nem szereplő nem pénzügyi műveletek</t>
  </si>
  <si>
    <t xml:space="preserve">   Részletező sor 1</t>
  </si>
  <si>
    <t xml:space="preserve">   Részletező sor 2</t>
  </si>
  <si>
    <t>Egyéb követelések (+)</t>
  </si>
  <si>
    <t>P.11-hez és P.131-hez kapcsolódóan</t>
  </si>
  <si>
    <t>D.2-höz kapcsolódóan</t>
  </si>
  <si>
    <t>D.61-hez kapcsolódóan</t>
  </si>
  <si>
    <t>EU-tanszferekhez kapcsolódóan</t>
  </si>
  <si>
    <t xml:space="preserve">  Ebből: EU pénzügyi korrekció </t>
  </si>
  <si>
    <t>RRF-hez (helyreállítási és ellenálló képességi eszközhöz) kapcsolódóan</t>
  </si>
  <si>
    <t>Eredményszemléletű korrekció (konszolidáció)</t>
  </si>
  <si>
    <t>P.2-höz kapcsolódóan</t>
  </si>
  <si>
    <t>D.1-hez kapcsolódóan</t>
  </si>
  <si>
    <t>D.211-hez kapcsolódóan</t>
  </si>
  <si>
    <t>D.3-hoz kapcsolódóan</t>
  </si>
  <si>
    <t>P.51-hez kapcsolódóan</t>
  </si>
  <si>
    <t>D.99-hez kapcsolódóan</t>
  </si>
  <si>
    <t>NP-hez kapcsolódóan</t>
  </si>
  <si>
    <t>Standardizált garanciákhoz kapcsolódóan</t>
  </si>
  <si>
    <t>Egyéb korrekciók (+/-) (részletesen)</t>
  </si>
  <si>
    <t>Társadalombiztosítási alapokkal szembeni követelés elengedése</t>
  </si>
  <si>
    <t>Közvetlenül adósságcsökkentésre fordított osztalék</t>
  </si>
  <si>
    <t>(ESA2010 számlák)</t>
  </si>
  <si>
    <t>Hitelek törlesztése (-)</t>
  </si>
  <si>
    <t>Részvények eladása (-)</t>
  </si>
  <si>
    <t xml:space="preserve">  ebből: adósság részét képező kötelezettségekkel kapcsolatos műveletek</t>
  </si>
  <si>
    <t xml:space="preserve">  ebből: swap ügyletek kamata</t>
  </si>
  <si>
    <t>Memorandum tétel: pénzügyi intézmények részére fizetett előleg (lakástámogatásokhoz kapcsolódóan)</t>
  </si>
  <si>
    <t>Memorandum tétel: EU transzfereken képződött és egyéb árfolyam különbözet</t>
  </si>
  <si>
    <t>A kifizetett (+) és felhalmozódott (-) kamatok különbözete (D.41)</t>
  </si>
  <si>
    <t>D.42-höz kapcsolódóan</t>
  </si>
  <si>
    <t>D.45-höz és K.2-höz kapcsolódóan</t>
  </si>
  <si>
    <t>D.5-höz és D.91-hez kapcsolódóan</t>
  </si>
  <si>
    <t>Konszolidációhoz kapcsolódó eredményszemléletű korrekció</t>
  </si>
  <si>
    <t>Egyéb tartozások (-)</t>
  </si>
  <si>
    <t>D.29-hez, D.62-höz, D.63-höz, D.73-hoz, D.75-höz, D.76-hoz és D.92-höz kapcsolódóan</t>
  </si>
  <si>
    <t>Az önkormányzat részére előlegként nyújtott EU támogatásokhoz kapcsolódóan</t>
  </si>
  <si>
    <t>Központi költségvetésben szereplő, de a Központi Kormányzatba nem tartozó intézményi egységek nettó hitelfelvétele (-) / hitelnyújtása (+)</t>
  </si>
  <si>
    <t>Egyéb Központi Kormányzatba tartozó egységek nettó hitelfelvétele (-) / hitelnyújtása (+)</t>
  </si>
  <si>
    <t>Elkülönített állami pénzalapok</t>
  </si>
  <si>
    <t>Nyugdíjreform és Adósságcsökkentő Alap</t>
  </si>
  <si>
    <t>A Központi Kormányzatba sorolt vállalatok</t>
  </si>
  <si>
    <t>A Központi Kormányzatba sorolt nonprofit intézmények</t>
  </si>
  <si>
    <t>Tőketranszfer mezőgazdasági biztosító társaságok részére</t>
  </si>
  <si>
    <t>Követelés elengedés felszámolás és elemi károk miatt</t>
  </si>
  <si>
    <t>Tőketranszfer a Postabank részére</t>
  </si>
  <si>
    <t>Tőketranszfer a MÁV Rt. részére</t>
  </si>
  <si>
    <t>A Reorg Apport RT-től átirányított kiadás</t>
  </si>
  <si>
    <t>Az MFB Rt-től átirányított kiadás</t>
  </si>
  <si>
    <t>Adósságátvállalás az ÁAK Rt-től 1999-ben, előirányzat a 2002-es zárszámadásban</t>
  </si>
  <si>
    <t>Mobiltelefon licencek</t>
  </si>
  <si>
    <t>Az Elkülönített Állami Pénzalapok átstruktúrálásához köthető bevételek korrekciója</t>
  </si>
  <si>
    <t>Letéti számla rendezés</t>
  </si>
  <si>
    <t>A Magyar Fejlesztési Bank által átmenetileg finanszírozott tőketranszfer (az NA Rt. részére)</t>
  </si>
  <si>
    <t>Követelés elengedés az ÁPV Rt-vel szemben</t>
  </si>
  <si>
    <t>Követelés elengedés az OTIVA Rt-vel szemben</t>
  </si>
  <si>
    <t>A központi kormányzat által kapott tőketranszfer (Bős-Nagymaros)</t>
  </si>
  <si>
    <t>Sportfolió Kht-hez kapcsolódó korrekció</t>
  </si>
  <si>
    <t>Az ÁPV Rt. privatizációs bevételeinek befizetée a KESZ-re (költségvetésen kívüli tranzakció)</t>
  </si>
  <si>
    <t>Állami követelés elengedése: 2003: az Orosz köztársasággal szembeni, 2004: régi kormányzati követelés, 2006: Irak, 2009: Mozambik, Kambodzsa</t>
  </si>
  <si>
    <t>Adósságátvállalás a Rendezvénycsarnok Rt-től (döntéshozatal 2002-ben, előirányzat a 2004-es költségvetésben)</t>
  </si>
  <si>
    <t>A Postabank által fizetett társasági adó</t>
  </si>
  <si>
    <t>Tőketranszfer a Mahart részére</t>
  </si>
  <si>
    <t>Természetbeni tőketranszferek a Központi Kormányzatba sorolt nonprofit intézményektől</t>
  </si>
  <si>
    <t>Egy kereskedelmi bank Állammal szembeni követelése (egyházi kárpótlás), tőketranszfer</t>
  </si>
  <si>
    <t>Gripen beszerzés: pénzügyi lízing (operatív lízing helyett)</t>
  </si>
  <si>
    <t>Gripen repülőgépek beszerzés</t>
  </si>
  <si>
    <t>PPP projektek átsorolása</t>
  </si>
  <si>
    <t>Tőketranszfer nem pénzügyi vállalatoknak</t>
  </si>
  <si>
    <t>MÁV Cargo privatizációs bevételének átutalása a MÁV részére</t>
  </si>
  <si>
    <t>ÁFA visszatérítés Európai Bíróság döntése alapján</t>
  </si>
  <si>
    <t>Az ÁFA elszámolhatóságával kapcsolatos Európai Bírósági ítélet nyomán EU-s bevételek csökkentése</t>
  </si>
  <si>
    <t>Kazah banknak nyújtott kölcsön állami garanciájának lehívása</t>
  </si>
  <si>
    <t>Malév tulajdonosi kölcsön és egy 2010. évi kiadás semlegesítése</t>
  </si>
  <si>
    <t xml:space="preserve">MÁV kezességvállalás </t>
  </si>
  <si>
    <t>Végtörlesztésből eredő veszteség</t>
  </si>
  <si>
    <t>Végtörlesztéshez kapcsolódó imputált adó bevétel</t>
  </si>
  <si>
    <t>Tőketranszfer közösségi vállalatok részére</t>
  </si>
  <si>
    <t>EU finanszírozás változása (közkiadásról teljes kiadásra)</t>
  </si>
  <si>
    <t>EU-transzferekhez kapcsolódó pénzügyi korrekció (2013. évi döntés)</t>
  </si>
  <si>
    <t>Apport közösségi vállalatok részére</t>
  </si>
  <si>
    <t>EU-transzferekhez kapcsolódó pénzügyi korrekció (2014. évi döntés)</t>
  </si>
  <si>
    <t>MAVIR támogatásokkal kapcsolatos tranzakciók átvezetése</t>
  </si>
  <si>
    <t>Magánnyugdíjpánztártól átvett vagyon bevételének elszámolása</t>
  </si>
  <si>
    <t>Helyi önkormányzatok adósságának átvállalása</t>
  </si>
  <si>
    <t>A BKV Zrt. adósságának átvállalása</t>
  </si>
  <si>
    <t>A MÁV Zrt. adósságának átvállalása</t>
  </si>
  <si>
    <t>Az MTVA adósságának átvállalása</t>
  </si>
  <si>
    <t>MFB árfolyamgaranciás térítés (tőkeemelésként/tőketranszferként elszámolva)</t>
  </si>
  <si>
    <t>Tulajdonosi kölcsön állami vállalatok részére</t>
  </si>
  <si>
    <t>2018. évi rezsicsökkentés átvezetése</t>
  </si>
  <si>
    <t>EU pénzügyi korrekciók</t>
  </si>
  <si>
    <t>Állami vállalatok tőkeemelése (átvezetés a kormányzaton)</t>
  </si>
  <si>
    <t>A Központi kormányzat alszektor nettó hitelfelvétele(-)/hitelnyújtása(+) (S.1311)</t>
  </si>
  <si>
    <t>(1) Kérjük jelezze, hogy a hivatalos egyenleg alapja milyen szemléletű: pénzforgalmi, eredmény, vegyes vagy egyéb.</t>
  </si>
  <si>
    <t>Megjegyzés: A gyakorlat szerint a Tagállamok feladata, hogy saját nemzeti jellegzetességeikhez igazítsák a 2A, B, C és D táblákat.</t>
  </si>
  <si>
    <t>pénzforgalmi</t>
  </si>
  <si>
    <t>vegyes</t>
  </si>
  <si>
    <t>2013: MVM Zrt.(71 milliárd HUF), 2014: MVM Zrt (37,3 milliárd HUF), Antenna Hungária (56 milliárd HUF), MKB Bank (17,1 milliárd HUF), AVE (14 milliárd HUF)</t>
  </si>
  <si>
    <t>2013: A Magyar Posta részvényeinek eladása 19 milliárd HUF; 2015: OTP bank részvényeinek eladása 75 milliárd HUF</t>
  </si>
  <si>
    <t xml:space="preserve">2015. január 31-én megszűnt </t>
  </si>
  <si>
    <t>A kormányzaton belüli transzferek időbeli eltérései</t>
  </si>
  <si>
    <t>2018-19-es megállapodás alapján a pénzügyi korrekció éves eredményszemléletű hatása</t>
  </si>
  <si>
    <t>2016: növekedési adóhitellel kapcsolatos</t>
  </si>
  <si>
    <t>Elsősorban a babaváró támogatásokra vonatkozik</t>
  </si>
  <si>
    <t>A tartományi költségvetés hivatalos egyenlege</t>
  </si>
  <si>
    <t xml:space="preserve">   Hitelműveletek (+/-)</t>
  </si>
  <si>
    <t xml:space="preserve">   Részvényműveletek (+/-)</t>
  </si>
  <si>
    <t xml:space="preserve">   Egyéb pénzügyi műveletek (+/-)</t>
  </si>
  <si>
    <t>Tartományi kormányzatba nem tartozó intézményi egységek nettó hitelfelvétele (-) / hitelnyújtása (+)</t>
  </si>
  <si>
    <t>Egyéb, tartományi kormányzatba tartozó egységek nettó hitelfelvétele (-) / hitelnyújtása (+)</t>
  </si>
  <si>
    <t xml:space="preserve">   Részletező sor 3</t>
  </si>
  <si>
    <t>A Tartományi kormányzat alszektor nettó hitelfelvétele(-)/hitelnyújtása(+) (S.1312)</t>
  </si>
  <si>
    <t>A helyi önkormányzatok hivatalos egyenlege</t>
  </si>
  <si>
    <t>Rövid lejáratú kötvények vásárlása és eladása</t>
  </si>
  <si>
    <t>A központ által előlegként nyújtott EU támogatásokhoz kapcsolódóan</t>
  </si>
  <si>
    <t>D.62-höz és D.63-hoz kapcsolódóan</t>
  </si>
  <si>
    <t>Helyi önkormányzatba nem tartozó intézményi egységek nettó hitelfelvétele (-) / hitelnyújtása (+)</t>
  </si>
  <si>
    <t>Egyéb, helyi önkormányzatba tartozó egységek nettó hitelfelvétele (-) / hitelnyújtása (+)</t>
  </si>
  <si>
    <t>Önkormányzatba sorolt vállalatok</t>
  </si>
  <si>
    <t>Önkormányzatba sorolt nonprofit intézmények</t>
  </si>
  <si>
    <t>Kötvényátvétel</t>
  </si>
  <si>
    <t>Lakásprivatizációhoz kapcsolódó imputált hitelnyújtás</t>
  </si>
  <si>
    <t>Részvények ingyenes átadása az ÁPV Zrt-nek</t>
  </si>
  <si>
    <t>Állam által átvállalt adósság</t>
  </si>
  <si>
    <t>A Helyi önkormányzatok alszektor nettó hitelfelvétele (-)/hitelnyújtása(+) (S.1313)</t>
  </si>
  <si>
    <t>1996-ban és 1997-ben az államháztartási egyenleg rövid lejáratú kötvények eladását és vásárlását tartalmazta</t>
  </si>
  <si>
    <t>2C tábla. A helyi önkormányzatok hivatalos egyenlege és a helyi önkormányzatok alszektor hiánya/többlete (EDP B.9) közötti levezetés</t>
  </si>
  <si>
    <t>2D tábla: A társadalombiztosítási alapok hivatalos egyenlege és a társadalombiztosítási alapok alszektor hiánya/többlete (EDP B.9) közötti levezetés</t>
  </si>
  <si>
    <t>A társadalombiztosítási alapok hivatalos egyenlege</t>
  </si>
  <si>
    <t>P.11 és P.131-hez kapcsolódóan</t>
  </si>
  <si>
    <t>Adókhoz kapcsolódóan</t>
  </si>
  <si>
    <t>D.611-hez és D.613-hoz kapcsolódóan</t>
  </si>
  <si>
    <t>D.63-hoz kapcsolódóan</t>
  </si>
  <si>
    <t>Egyéb tételekhez kapcsolódóan (P.2, D.1, P.51)</t>
  </si>
  <si>
    <t>Társadalombiztosítási alapokba nem tartozó intézményi egységek nettó hitelfelvétele (-) / hitelnyújtása (+)</t>
  </si>
  <si>
    <t>Egyéb, Társadalombiztosítási alapokba tartozó egységek nettó hitelfelvétele (-) / hitelnyújtása (+)</t>
  </si>
  <si>
    <t>Központi költségvetés általi adósságelengedés</t>
  </si>
  <si>
    <t>Technikai bevétel kivétele (2007-évi maradvány)</t>
  </si>
  <si>
    <t>Folyó transzfer GYES,GYET járulékának fedezetére</t>
  </si>
  <si>
    <t>A Társadalombiztosítási alapok alszektor nettó hitelfelvétele (-)/hitelnyújtása(+) (S.1314)</t>
  </si>
  <si>
    <t>3A tábla: Adatszolgáltatás a kormányzati hiány/többlet és egyéb tényezők adósság-változásra gyakorolt hatásáról</t>
  </si>
  <si>
    <t>Kormányzati szektor (EDP B.9) nettó hitelfelvétele(+)/hitelnyújtása(-) (S.13)*</t>
  </si>
  <si>
    <r>
      <t xml:space="preserve">Pénzügyi eszközök nettó növekedése (+) </t>
    </r>
    <r>
      <rPr>
        <b/>
        <vertAlign val="superscript"/>
        <sz val="11"/>
        <rFont val="Arial"/>
        <family val="2"/>
        <charset val="238"/>
      </rPr>
      <t>(2)</t>
    </r>
  </si>
  <si>
    <t xml:space="preserve">  Készpénz és betétek (F.2)</t>
  </si>
  <si>
    <t xml:space="preserve">  Nem részvény típusú értékpapírok (F.3)</t>
  </si>
  <si>
    <t xml:space="preserve">  Hitelek (F.4) </t>
  </si>
  <si>
    <t xml:space="preserve">    Hitelnyújtás (+)</t>
  </si>
  <si>
    <t xml:space="preserve">    Törlesztés (-)</t>
  </si>
  <si>
    <t>Rövid lejáratú hitelek (F.41), nettó</t>
  </si>
  <si>
    <t>Hosszú lejáratú hitelek (F.42)</t>
  </si>
  <si>
    <t xml:space="preserve">  Részvények és egyéb tulajdonosi követelések (F.5)</t>
  </si>
  <si>
    <r>
      <t xml:space="preserve">  Portfolió befektetések, nettó</t>
    </r>
    <r>
      <rPr>
        <vertAlign val="superscript"/>
        <sz val="11"/>
        <rFont val="Arial"/>
        <family val="2"/>
      </rPr>
      <t>(2)</t>
    </r>
  </si>
  <si>
    <t xml:space="preserve">  Nem portfolió befektetésnek minősülő részvények és egyéb tulajdonosi követelések</t>
  </si>
  <si>
    <t xml:space="preserve">    Növekedés (+)</t>
  </si>
  <si>
    <t xml:space="preserve">    Csökkenés (-)</t>
  </si>
  <si>
    <t xml:space="preserve">Pénzügyi derivatívák (F.71) </t>
  </si>
  <si>
    <t xml:space="preserve">Egyéb követelések (F.8) </t>
  </si>
  <si>
    <t xml:space="preserve">Egyéb pénzügyi eszközök (F.1, F.6) </t>
  </si>
  <si>
    <r>
      <t>Korrekciók</t>
    </r>
    <r>
      <rPr>
        <b/>
        <vertAlign val="superscript"/>
        <sz val="8.25"/>
        <rFont val="Arial"/>
        <family val="2"/>
      </rPr>
      <t xml:space="preserve"> (2)</t>
    </r>
  </si>
  <si>
    <t>Pénzügyi derivatíva kötelezettségek (-) (F.71)</t>
  </si>
  <si>
    <t>Egyéb tartozások (-) (F.8)</t>
  </si>
  <si>
    <r>
      <t>Egyéb pénzügyi kötelezettségek (-) (F.1, F.5, F.6</t>
    </r>
    <r>
      <rPr>
        <sz val="9.35"/>
        <rFont val="Arial"/>
        <family val="2"/>
      </rPr>
      <t xml:space="preserve">  </t>
    </r>
    <r>
      <rPr>
        <sz val="11"/>
        <rFont val="Arial"/>
        <family val="2"/>
      </rPr>
      <t>and F.72)</t>
    </r>
  </si>
  <si>
    <t>Adósság kibocsátása névérték felett (-)/alatt(+)</t>
  </si>
  <si>
    <r>
      <t>A felhalmozódott (-) és fizetett</t>
    </r>
    <r>
      <rPr>
        <vertAlign val="superscript"/>
        <sz val="11"/>
        <rFont val="Arial"/>
        <family val="2"/>
      </rPr>
      <t>(4)</t>
    </r>
    <r>
      <rPr>
        <sz val="11"/>
        <rFont val="Arial"/>
        <family val="2"/>
      </rPr>
      <t>(+) kamat különbözete (D.41)</t>
    </r>
  </si>
  <si>
    <t>Adósság instrumentum névérték feletti(+)/alatti(-) visszaváltása/visszavásárlása</t>
  </si>
  <si>
    <r>
      <t>Devizában fennálló adósság</t>
    </r>
    <r>
      <rPr>
        <vertAlign val="superscript"/>
        <sz val="11"/>
        <rFont val="Arial"/>
        <family val="2"/>
        <charset val="238"/>
      </rPr>
      <t>(5)</t>
    </r>
    <r>
      <rPr>
        <sz val="11"/>
        <rFont val="Arial"/>
        <family val="2"/>
      </rPr>
      <t xml:space="preserve"> felértékelődése (+)/leértékelődése(-)</t>
    </r>
    <r>
      <rPr>
        <vertAlign val="superscript"/>
        <sz val="11"/>
        <rFont val="Arial"/>
        <family val="2"/>
      </rPr>
      <t xml:space="preserve">(3) </t>
    </r>
    <r>
      <rPr>
        <sz val="11"/>
        <rFont val="Arial"/>
        <family val="2"/>
      </rPr>
      <t xml:space="preserve"> </t>
    </r>
  </si>
  <si>
    <r>
      <t>Változások a szektorbesorolásban (K.61)</t>
    </r>
    <r>
      <rPr>
        <vertAlign val="superscript"/>
        <sz val="11"/>
        <rFont val="Arial"/>
        <family val="2"/>
      </rPr>
      <t>(5)</t>
    </r>
    <r>
      <rPr>
        <sz val="11"/>
        <rFont val="Arial"/>
        <family val="2"/>
      </rPr>
      <t xml:space="preserve"> (+/-)</t>
    </r>
  </si>
  <si>
    <r>
      <t>Adósság instrumentumok egyéb volumenváltozása (K.3, K.4, K.5)</t>
    </r>
    <r>
      <rPr>
        <vertAlign val="superscript"/>
        <sz val="11"/>
        <rFont val="Arial"/>
        <family val="2"/>
      </rPr>
      <t>(5)</t>
    </r>
    <r>
      <rPr>
        <sz val="11"/>
        <rFont val="Arial"/>
        <family val="2"/>
      </rPr>
      <t>(-)</t>
    </r>
  </si>
  <si>
    <t>Statisztikai eltérések</t>
  </si>
  <si>
    <t>Pénzügyi és tőkeszámla közti eltérés (B.9-B.9f)*</t>
  </si>
  <si>
    <t>Egyéb statisztikai eltérések (+/-)</t>
  </si>
  <si>
    <r>
      <t xml:space="preserve">Kormányzati szektor (S.13) konszolidált bruttó adóságának változása </t>
    </r>
    <r>
      <rPr>
        <b/>
        <vertAlign val="superscript"/>
        <sz val="11"/>
        <rFont val="Arial"/>
        <family val="2"/>
        <charset val="238"/>
      </rPr>
      <t>(1,2)</t>
    </r>
  </si>
  <si>
    <t>*Kérjük, hogy figyeljen a nettó hitelfelvételnél / nettó hitelnyújtás előjelére, amely konvenció szerint az 1. és 2. táblákban eltérő.</t>
  </si>
  <si>
    <t>(1) A pozitív érték ebben a sorban azt jelenti, hogy az adósság névértéken nő; a negatív érték pedig, hogy az adósság csökken.</t>
  </si>
  <si>
    <t>(2) Kormányzati szektoron belül konszolidált.</t>
  </si>
  <si>
    <t>(3) Az árfolyamváltozások miatt.</t>
  </si>
  <si>
    <t>3B Tábla: Adatszolgáltatás a kormányzati hiány/többlet és egyéb tényezők adósság-változásra gyakorolt hatásáról</t>
  </si>
  <si>
    <t xml:space="preserve">és az alszektorok adósságának konszolidációjáról (Központi kormányzat) </t>
  </si>
  <si>
    <t>Központi kormányzat (EDP B.9) nettó hitelfelvétele(+)/hitelnyújtása(-) (S.1311)*</t>
  </si>
  <si>
    <t>Készpénz és betétek (F.2)</t>
  </si>
  <si>
    <t>Nem részvény típusú értékpapírok (F.3)</t>
  </si>
  <si>
    <t xml:space="preserve">Hitelek (F.4) </t>
  </si>
  <si>
    <t xml:space="preserve">  Rövid lejáratú hitelek (F.41), nettó</t>
  </si>
  <si>
    <t xml:space="preserve">  Hosszú lejáratú hitelek (F.42)</t>
  </si>
  <si>
    <t>Részvények és egyéb tulajdonosi követelések (F.5)</t>
  </si>
  <si>
    <r>
      <t>Központi kormányzat (S.1311) konszolidált bruttó adóságának változása</t>
    </r>
    <r>
      <rPr>
        <b/>
        <vertAlign val="superscript"/>
        <sz val="11"/>
        <rFont val="Arial"/>
        <family val="2"/>
        <charset val="238"/>
      </rPr>
      <t>(2)</t>
    </r>
  </si>
  <si>
    <t>Központi kormányzat hozzájárulása a Kormányzati szektor adósságához (a=b-c)</t>
  </si>
  <si>
    <r>
      <t>Központi kormányzat bruttó adóssága (állományi érték) (b)</t>
    </r>
    <r>
      <rPr>
        <vertAlign val="superscript"/>
        <sz val="11"/>
        <rFont val="Arial"/>
        <family val="2"/>
        <charset val="238"/>
      </rPr>
      <t>(2, 5)</t>
    </r>
  </si>
  <si>
    <r>
      <t>A többi alszektor adóssága a Központi kormányzat alszektorral szemben (állományi érték) (c)</t>
    </r>
    <r>
      <rPr>
        <vertAlign val="superscript"/>
        <sz val="11"/>
        <rFont val="Arial"/>
        <family val="2"/>
        <charset val="238"/>
      </rPr>
      <t>(5)</t>
    </r>
  </si>
  <si>
    <t>(2) Alszektoron belül konszolidált.</t>
  </si>
  <si>
    <t>3C Tábla: Adatszolgáltatás a kormányzati hiány/többlet és egyéb tényezők adósság-változásra gyakorolt hatásáról</t>
  </si>
  <si>
    <t xml:space="preserve">és az alszektorok adósságának konszolidációjáról (Tartományi kormányzat) </t>
  </si>
  <si>
    <t>Tartományi kormányzat (EDP B.9) nettó hitelfelvétele(+)/hitelnyújtása(-) (S.1311)*</t>
  </si>
  <si>
    <t>Tartományi kormányzat (S.1311) konszolidált bruttó adóságának változása(2)</t>
  </si>
  <si>
    <t>Tartományi kormányzat hozzájárulása a Kormányzati szektor adósságához (a=b-c)</t>
  </si>
  <si>
    <t>Tartományi kormányzat bruttó adóssága (állományi érték) (b)(2, 5)</t>
  </si>
  <si>
    <t>A többi alszektor adóssága a Tartományi kormányzat alszektorral szemben (állományi érték) (c)(5)</t>
  </si>
  <si>
    <t>3D Tábla: Adatszolgáltatás a kormányzati hiány/többlet és egyéb tényezők adósság-változásra gyakorolt hatásáról</t>
  </si>
  <si>
    <t xml:space="preserve">és az alszektorok adósságának konszolidációjáról (Helyi önkormányzatok) </t>
  </si>
  <si>
    <t>Helyi önkormányzatok (EDP B.9) nettó hitelfelvétele(+)/hitelnyújtása(-) (S.1311)*</t>
  </si>
  <si>
    <t>Helyi önkormányzatok (S.1311) konszolidált bruttó adóságának változása(2)</t>
  </si>
  <si>
    <t>Helyi önkormányzatok hozzájárulása a Kormányzati szektor adósságához (a=b-c)</t>
  </si>
  <si>
    <t>Helyi önkormányzatok bruttó adóssága (állományi érték) (b)(2, 5)</t>
  </si>
  <si>
    <t>A többi alszektor adóssága a Helyi önkormányzatok alszektorral szemben (állományi érték) (c)(5)</t>
  </si>
  <si>
    <t>3E Tábla: Adatszolgáltatás a kormányzati hiány/többlet és egyéb tényezők adósság-változásra gyakorolt hatásáról</t>
  </si>
  <si>
    <t xml:space="preserve">és az alszektorok adósságának konszolidációjáról (Társadalombiztosítási alapok) </t>
  </si>
  <si>
    <t>Társadalombiztosítási alapok (EDP B.9) nettó hitelfelvétele(+)/hitelnyújtása(-) (S.1311)*</t>
  </si>
  <si>
    <t>Társadalombiztosítási alapok (S.1311) konszolidált bruttó adóságának változása(2)</t>
  </si>
  <si>
    <t>Társadalombiztosítási alapok hozzájárulása a Kormányzati szektor adósságához (a=b-c)</t>
  </si>
  <si>
    <t>Társadalombiztosítási alapok bruttó adóssága (állományi érték) (b)(2, 5)</t>
  </si>
  <si>
    <t>A többi alszektor adóssága a Társadalombiztosítási alapok alszektorral szemben (állományi érték) (c)(5)</t>
  </si>
  <si>
    <t>4. tábla: Egyéb adatszolgáltatás az 1993. november 12-én kelt Tanácsi Jegyzőkönyv közleményének megfelelően</t>
  </si>
  <si>
    <t xml:space="preserve">Közlemény </t>
  </si>
  <si>
    <t>Száma</t>
  </si>
  <si>
    <t>Kereskedelmi hitel és előleg tartozás (AF.81 L)</t>
  </si>
  <si>
    <t>Az adósságból az állami tulajdonú válalkozások finanszírozását szolgáló rész</t>
  </si>
  <si>
    <t>Adat:</t>
  </si>
  <si>
    <t>Intézményi jellemzők:</t>
  </si>
  <si>
    <t>Amennyiben jelentős eltérés tapasztalható a kormányati adósság névértéke és</t>
  </si>
  <si>
    <t>jelenértéke között, további tájékoztatást kérünk</t>
  </si>
  <si>
    <t>i) az eltérések mértékéről:</t>
  </si>
  <si>
    <t>ii) az eltérések okairól:</t>
  </si>
  <si>
    <r>
      <t>Bruttó nemzeti jövedelem folyó piaci árakon (B.5*g)</t>
    </r>
    <r>
      <rPr>
        <b/>
        <vertAlign val="superscript"/>
        <sz val="12"/>
        <rFont val="Times New Roman"/>
        <family val="1"/>
        <charset val="238"/>
      </rPr>
      <t>(2)</t>
    </r>
  </si>
  <si>
    <t>(1) Kérjük jelezze, hogy az adatok végleges, félkész vagy előzetes számok</t>
  </si>
  <si>
    <t>(2) Különösen akkor áll fenn adatszolgáltatási kötelezettség, ha a GNI (vagy másnéven GNP) értéke jelentősen meghaladja a GDP-t.</t>
  </si>
  <si>
    <t/>
  </si>
  <si>
    <t>OK</t>
  </si>
  <si>
    <t>NC</t>
  </si>
  <si>
    <t>2B tábla. A tartományi költségvetés hivatalos egyenlege és a tartományi kormányzat alszektor hiánya/többlete (EDP B.9) közötti levezetés</t>
  </si>
  <si>
    <t>A központi költségvetés hivatalos egyenlege</t>
  </si>
  <si>
    <t>Visszamenőleges adatok 1995-2020</t>
  </si>
  <si>
    <t>Dátum: 2025.10.10.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</si>
</sst>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_-* #,##0.00_-;\-* #,##0.00_-;_-* &quot;-&quot;??_-;_-@_-"/>
    <numFmt numFmtId="165" formatCode="#,##0.00;\-#,##0.00;_-* &quot;-&quot;??_-;_-@_-"/>
    <numFmt numFmtId="166" formatCode="0.0000"/>
    <numFmt numFmtId="167" formatCode="0.00000"/>
    <numFmt numFmtId="168" formatCode="#,##0.000"/>
    <numFmt numFmtId="169" formatCode="#,##0.00\ &quot;Ft&quot;"/>
  </numFmts>
  <fonts count="92">
    <font>
      <sz val="12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b/>
      <sz val="32"/>
      <name val="Book Antiqua"/>
      <family val="1"/>
    </font>
    <font>
      <b/>
      <sz val="12"/>
      <name val="Arial"/>
      <family val="2"/>
    </font>
    <font>
      <sz val="12"/>
      <name val="Arial"/>
      <family val="2"/>
    </font>
    <font>
      <sz val="24"/>
      <name val="Book Antiqua"/>
      <family val="1"/>
    </font>
    <font>
      <b/>
      <sz val="18"/>
      <name val="Arial"/>
      <family val="2"/>
    </font>
    <font>
      <sz val="12"/>
      <name val="Times New Roman"/>
      <family val="1"/>
    </font>
    <font>
      <b/>
      <sz val="14"/>
      <name val="Arial"/>
      <family val="2"/>
    </font>
    <font>
      <b/>
      <sz val="10"/>
      <name val="Arial"/>
      <family val="2"/>
    </font>
    <font>
      <sz val="10"/>
      <name val="Times New Roman"/>
      <family val="1"/>
    </font>
    <font>
      <b/>
      <sz val="12"/>
      <name val="Times New Roman"/>
      <family val="1"/>
    </font>
    <font>
      <i/>
      <sz val="12"/>
      <name val="Times New Roman"/>
      <family val="1"/>
    </font>
    <font>
      <sz val="8"/>
      <name val="Arial"/>
      <family val="2"/>
    </font>
    <font>
      <b/>
      <sz val="8"/>
      <name val="Arial"/>
      <family val="2"/>
    </font>
    <font>
      <i/>
      <sz val="12"/>
      <name val="Arial"/>
      <family val="2"/>
    </font>
    <font>
      <sz val="10"/>
      <name val="Arial"/>
      <family val="2"/>
    </font>
    <font>
      <b/>
      <sz val="14"/>
      <name val="Times New Roman"/>
      <family val="1"/>
    </font>
    <font>
      <sz val="12"/>
      <color indexed="8"/>
      <name val="Times New Roman"/>
      <family val="1"/>
    </font>
    <font>
      <b/>
      <sz val="10"/>
      <name val="Times New Roman"/>
      <family val="1"/>
    </font>
    <font>
      <b/>
      <sz val="18"/>
      <name val="Times New Roman"/>
      <family val="1"/>
    </font>
    <font>
      <sz val="24"/>
      <name val="Times New Roman"/>
      <family val="1"/>
    </font>
    <font>
      <b/>
      <sz val="14"/>
      <name val="Antique Olive (PCL6)"/>
      <family val="2"/>
    </font>
    <font>
      <sz val="32"/>
      <name val="Book Antiqua"/>
      <family val="1"/>
    </font>
    <font>
      <b/>
      <sz val="11"/>
      <name val="Arial"/>
      <family val="2"/>
    </font>
    <font>
      <b/>
      <sz val="26"/>
      <name val="Arial"/>
      <family val="2"/>
    </font>
    <font>
      <b/>
      <sz val="10"/>
      <color indexed="23"/>
      <name val="Arial"/>
      <family val="2"/>
    </font>
    <font>
      <sz val="28"/>
      <name val="Book Antiqua"/>
      <family val="1"/>
    </font>
    <font>
      <sz val="11"/>
      <name val="Arial"/>
      <family val="2"/>
    </font>
    <font>
      <sz val="11"/>
      <name val="Arial"/>
      <family val="2"/>
    </font>
    <font>
      <vertAlign val="superscript"/>
      <sz val="11"/>
      <name val="Arial"/>
      <family val="2"/>
    </font>
    <font>
      <sz val="8"/>
      <name val="Arial"/>
      <family val="2"/>
    </font>
    <font>
      <b/>
      <vertAlign val="superscript"/>
      <sz val="8.25"/>
      <name val="Arial"/>
      <family val="2"/>
    </font>
    <font>
      <b/>
      <i/>
      <sz val="18"/>
      <name val="Arial"/>
      <family val="2"/>
    </font>
    <font>
      <i/>
      <sz val="18"/>
      <name val="Times New Roman"/>
      <family val="1"/>
      <charset val="238"/>
    </font>
    <font>
      <b/>
      <sz val="20"/>
      <name val="Times New Roman"/>
      <family val="1"/>
      <charset val="238"/>
    </font>
    <font>
      <strike/>
      <sz val="12"/>
      <color indexed="10"/>
      <name val="Times New Roman"/>
      <family val="1"/>
    </font>
    <font>
      <sz val="12"/>
      <name val="Arial"/>
      <family val="2"/>
    </font>
    <font>
      <strike/>
      <sz val="10"/>
      <color indexed="10"/>
      <name val="Arial"/>
      <family val="2"/>
    </font>
    <font>
      <b/>
      <sz val="26"/>
      <name val="Times New Roman"/>
      <family val="1"/>
      <charset val="238"/>
    </font>
    <font>
      <strike/>
      <sz val="10"/>
      <name val="Arial"/>
      <family val="2"/>
    </font>
    <font>
      <strike/>
      <sz val="12"/>
      <name val="Times New Roman"/>
      <family val="1"/>
    </font>
    <font>
      <sz val="12"/>
      <color indexed="10"/>
      <name val="Arial"/>
      <family val="2"/>
    </font>
    <font>
      <sz val="8"/>
      <color indexed="8"/>
      <name val="Times New Roman"/>
      <family val="1"/>
    </font>
    <font>
      <sz val="8"/>
      <name val="Times New Roman"/>
      <family val="1"/>
    </font>
    <font>
      <sz val="32"/>
      <name val="Arial"/>
      <family val="2"/>
    </font>
    <font>
      <i/>
      <sz val="11"/>
      <name val="Arial"/>
      <family val="2"/>
    </font>
    <font>
      <i/>
      <sz val="10"/>
      <name val="Arial"/>
      <family val="2"/>
    </font>
    <font>
      <sz val="12"/>
      <color indexed="9"/>
      <name val="Arial"/>
      <family val="2"/>
    </font>
    <font>
      <b/>
      <sz val="20"/>
      <color indexed="10"/>
      <name val="Arial"/>
      <family val="2"/>
    </font>
    <font>
      <sz val="12"/>
      <name val="Arial"/>
      <family val="2"/>
    </font>
    <font>
      <sz val="12"/>
      <color rgb="FFFF0000"/>
      <name val="Arial"/>
      <family val="2"/>
    </font>
    <font>
      <sz val="16"/>
      <color rgb="FFFF0000"/>
      <name val="Times New Roman"/>
      <family val="1"/>
    </font>
    <font>
      <sz val="12"/>
      <color theme="0" tint="-0.499984740745262"/>
      <name val="Arial"/>
      <family val="2"/>
    </font>
    <font>
      <b/>
      <sz val="26"/>
      <color theme="0" tint="-0.499984740745262"/>
      <name val="Arial"/>
      <family val="2"/>
    </font>
    <font>
      <b/>
      <i/>
      <sz val="32"/>
      <color rgb="FFFF0000"/>
      <name val="Times New Roman"/>
      <family val="1"/>
    </font>
    <font>
      <b/>
      <i/>
      <sz val="28"/>
      <color rgb="FFFF0000"/>
      <name val="Times New Roman"/>
      <family val="1"/>
    </font>
    <font>
      <sz val="9.35"/>
      <name val="Arial"/>
      <family val="2"/>
    </font>
    <font>
      <b/>
      <sz val="28"/>
      <name val="Arial"/>
      <family val="2"/>
    </font>
    <font>
      <i/>
      <sz val="8"/>
      <name val="Times New Roman"/>
      <family val="1"/>
    </font>
    <font>
      <i/>
      <sz val="8"/>
      <name val="Arial"/>
      <family val="2"/>
    </font>
    <font>
      <b/>
      <sz val="8"/>
      <name val="Times New Roman"/>
      <family val="1"/>
    </font>
    <font>
      <sz val="12"/>
      <color indexed="57"/>
      <name val="Arial"/>
      <family val="2"/>
    </font>
    <font>
      <b/>
      <sz val="32"/>
      <color theme="0"/>
      <name val="Arial"/>
      <family val="2"/>
    </font>
    <font>
      <sz val="12"/>
      <color indexed="9"/>
      <name val="Times New Roman"/>
      <family val="1"/>
    </font>
    <font>
      <strike/>
      <sz val="12"/>
      <color rgb="FFFF0000"/>
      <name val="Times New Roman"/>
      <family val="1"/>
    </font>
    <font>
      <b/>
      <sz val="20"/>
      <name val="Times New Roman"/>
      <family val="1"/>
    </font>
    <font>
      <sz val="12"/>
      <color indexed="10"/>
      <name val="Times New Roman"/>
      <family val="1"/>
    </font>
    <font>
      <sz val="12"/>
      <color rgb="FF00FF00"/>
      <name val="Arial"/>
      <family val="2"/>
    </font>
    <font>
      <sz val="12"/>
      <color theme="0"/>
      <name val="Arial"/>
      <family val="2"/>
    </font>
    <font>
      <sz val="18"/>
      <name val="Arial"/>
      <family val="2"/>
    </font>
    <font>
      <sz val="12"/>
      <color theme="0"/>
      <name val="Times New Roman"/>
      <family val="1"/>
    </font>
    <font>
      <sz val="12"/>
      <name val="Arial"/>
      <family val="2"/>
      <charset val="238"/>
    </font>
    <font>
      <i/>
      <sz val="12"/>
      <name val="Arial"/>
      <family val="2"/>
      <charset val="238"/>
    </font>
    <font>
      <sz val="10"/>
      <color rgb="FFFF0000"/>
      <name val="Arial"/>
      <family val="2"/>
    </font>
    <font>
      <sz val="12"/>
      <color rgb="FFFF0000"/>
      <name val="Arial"/>
      <family val="2"/>
      <charset val="238"/>
    </font>
    <font>
      <sz val="10"/>
      <name val="Arial"/>
      <family val="2"/>
      <charset val="238"/>
    </font>
    <font>
      <sz val="8"/>
      <color rgb="FFFF0000"/>
      <name val="Arial"/>
      <family val="2"/>
    </font>
    <font>
      <sz val="8"/>
      <name val="Arial"/>
      <family val="2"/>
      <charset val="238"/>
    </font>
    <font>
      <b/>
      <u/>
      <sz val="8"/>
      <color rgb="FFFF0000"/>
      <name val="Arial"/>
      <family val="2"/>
      <charset val="238"/>
    </font>
    <font>
      <i/>
      <sz val="8"/>
      <color rgb="FFFF0000"/>
      <name val="Arial"/>
      <family val="2"/>
      <charset val="238"/>
    </font>
    <font>
      <u/>
      <sz val="8"/>
      <color rgb="FFFF0000"/>
      <name val="Arial"/>
      <family val="2"/>
    </font>
    <font>
      <sz val="12"/>
      <name val="Times New Roman"/>
      <family val="1"/>
      <charset val="238"/>
    </font>
    <font>
      <sz val="10"/>
      <color theme="1"/>
      <name val="Arial"/>
      <family val="2"/>
    </font>
    <font>
      <b/>
      <vertAlign val="superscript"/>
      <sz val="11"/>
      <name val="Arial"/>
      <family val="2"/>
      <charset val="238"/>
    </font>
    <font>
      <vertAlign val="superscript"/>
      <sz val="11"/>
      <name val="Arial"/>
      <family val="2"/>
      <charset val="238"/>
    </font>
    <font>
      <b/>
      <vertAlign val="superscript"/>
      <sz val="12"/>
      <name val="Times New Roman"/>
      <family val="1"/>
      <charset val="238"/>
    </font>
    <font>
      <sz val="12"/>
      <color rgb="FFFFFFFF"/>
      <name val="Times New Roman"/>
      <family val="1"/>
    </font>
    <font>
      <strike/>
      <sz val="10"/>
      <color rgb="FFFF0000"/>
      <name val="Arial"/>
      <family val="2"/>
    </font>
    <font>
      <sz val="10"/>
      <color rgb="FFFFFFFF"/>
      <name val="Arial"/>
      <family val="2"/>
    </font>
  </fonts>
  <fills count="16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gray0625">
        <fgColor indexed="9"/>
        <bgColor indexed="44"/>
      </patternFill>
    </fill>
    <fill>
      <patternFill patternType="solid">
        <fgColor indexed="42"/>
        <bgColor indexed="64"/>
      </patternFill>
    </fill>
    <fill>
      <patternFill patternType="solid">
        <fgColor rgb="FF00FF0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rgb="FFFF0000"/>
        <bgColor rgb="FF000000"/>
      </patternFill>
    </fill>
    <fill>
      <patternFill patternType="solid">
        <fgColor rgb="FFFFFF99"/>
        <bgColor rgb="FF000000"/>
      </patternFill>
    </fill>
    <fill>
      <patternFill patternType="gray0625">
        <fgColor rgb="FFFFFFFF"/>
        <bgColor rgb="FF99CCFF"/>
      </patternFill>
    </fill>
    <fill>
      <patternFill patternType="solid">
        <fgColor indexed="13"/>
        <bgColor indexed="64"/>
      </patternFill>
    </fill>
    <fill>
      <patternFill patternType="solid">
        <fgColor rgb="FFFFFF00"/>
        <bgColor rgb="FF000000"/>
      </patternFill>
    </fill>
    <fill>
      <patternFill patternType="solid">
        <fgColor rgb="FFCCFFCC"/>
        <bgColor rgb="FF000000"/>
      </patternFill>
    </fill>
  </fills>
  <borders count="155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 style="double">
        <color indexed="8"/>
      </right>
      <top style="double">
        <color indexed="8"/>
      </top>
      <bottom style="double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/>
      <bottom style="dotted">
        <color indexed="8"/>
      </bottom>
      <diagonal/>
    </border>
    <border>
      <left/>
      <right style="thin">
        <color indexed="8"/>
      </right>
      <top/>
      <bottom/>
      <diagonal/>
    </border>
    <border>
      <left/>
      <right/>
      <top style="double">
        <color indexed="8"/>
      </top>
      <bottom style="thick">
        <color indexed="8"/>
      </bottom>
      <diagonal/>
    </border>
    <border>
      <left/>
      <right/>
      <top style="thick">
        <color indexed="8"/>
      </top>
      <bottom style="double">
        <color indexed="8"/>
      </bottom>
      <diagonal/>
    </border>
    <border>
      <left/>
      <right style="double">
        <color indexed="8"/>
      </right>
      <top style="double">
        <color indexed="8"/>
      </top>
      <bottom/>
      <diagonal/>
    </border>
    <border>
      <left/>
      <right style="double">
        <color indexed="8"/>
      </right>
      <top/>
      <bottom/>
      <diagonal/>
    </border>
    <border>
      <left/>
      <right style="double">
        <color indexed="8"/>
      </right>
      <top/>
      <bottom style="double">
        <color indexed="8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 style="double">
        <color indexed="8"/>
      </top>
      <bottom/>
      <diagonal/>
    </border>
    <border>
      <left style="thin">
        <color indexed="8"/>
      </left>
      <right/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/>
      <top/>
      <bottom style="double">
        <color indexed="8"/>
      </bottom>
      <diagonal/>
    </border>
    <border>
      <left/>
      <right/>
      <top style="thin">
        <color indexed="8"/>
      </top>
      <bottom/>
      <diagonal/>
    </border>
    <border>
      <left style="thin">
        <color indexed="8"/>
      </left>
      <right style="double">
        <color indexed="8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/>
      <top style="double">
        <color indexed="8"/>
      </top>
      <bottom style="thin">
        <color indexed="8"/>
      </bottom>
      <diagonal/>
    </border>
    <border>
      <left/>
      <right style="thin">
        <color indexed="8"/>
      </right>
      <top/>
      <bottom style="double">
        <color indexed="8"/>
      </bottom>
      <diagonal/>
    </border>
    <border>
      <left/>
      <right/>
      <top style="thick">
        <color indexed="8"/>
      </top>
      <bottom style="thick">
        <color indexed="8"/>
      </bottom>
      <diagonal/>
    </border>
    <border>
      <left/>
      <right style="thick">
        <color indexed="8"/>
      </right>
      <top style="thick">
        <color indexed="8"/>
      </top>
      <bottom style="thick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ck">
        <color indexed="8"/>
      </left>
      <right style="thin">
        <color indexed="8"/>
      </right>
      <top style="thick">
        <color indexed="8"/>
      </top>
      <bottom style="thick">
        <color indexed="8"/>
      </bottom>
      <diagonal/>
    </border>
    <border>
      <left style="thin">
        <color indexed="8"/>
      </left>
      <right style="thin">
        <color indexed="8"/>
      </right>
      <top style="thick">
        <color indexed="8"/>
      </top>
      <bottom style="thick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double">
        <color indexed="8"/>
      </top>
      <bottom style="double">
        <color indexed="8"/>
      </bottom>
      <diagonal/>
    </border>
    <border>
      <left style="thin">
        <color indexed="8"/>
      </left>
      <right style="thin">
        <color indexed="8"/>
      </right>
      <top style="double">
        <color indexed="8"/>
      </top>
      <bottom style="double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 style="thin">
        <color indexed="8"/>
      </bottom>
      <diagonal/>
    </border>
    <border>
      <left style="thin">
        <color indexed="23"/>
      </left>
      <right style="thin">
        <color indexed="8"/>
      </right>
      <top style="dotted">
        <color indexed="23"/>
      </top>
      <bottom style="dotted">
        <color indexed="23"/>
      </bottom>
      <diagonal/>
    </border>
    <border>
      <left style="thin">
        <color indexed="23"/>
      </left>
      <right/>
      <top style="thin">
        <color indexed="23"/>
      </top>
      <bottom style="thin">
        <color indexed="23"/>
      </bottom>
      <diagonal/>
    </border>
    <border>
      <left/>
      <right/>
      <top style="thin">
        <color indexed="23"/>
      </top>
      <bottom style="thin">
        <color indexed="23"/>
      </bottom>
      <diagonal/>
    </border>
    <border>
      <left/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3"/>
      </left>
      <right/>
      <top/>
      <bottom/>
      <diagonal/>
    </border>
    <border>
      <left style="thin">
        <color indexed="23"/>
      </left>
      <right/>
      <top/>
      <bottom style="double">
        <color indexed="8"/>
      </bottom>
      <diagonal/>
    </border>
    <border>
      <left style="thin">
        <color indexed="23"/>
      </left>
      <right style="thin">
        <color indexed="8"/>
      </right>
      <top/>
      <bottom style="dotted">
        <color indexed="23"/>
      </bottom>
      <diagonal/>
    </border>
    <border>
      <left style="dotted">
        <color indexed="22"/>
      </left>
      <right style="thin">
        <color indexed="23"/>
      </right>
      <top/>
      <bottom style="dotted">
        <color indexed="22"/>
      </bottom>
      <diagonal/>
    </border>
    <border>
      <left style="dotted">
        <color indexed="22"/>
      </left>
      <right/>
      <top/>
      <bottom style="dotted">
        <color indexed="22"/>
      </bottom>
      <diagonal/>
    </border>
    <border>
      <left/>
      <right style="thin">
        <color indexed="8"/>
      </right>
      <top style="double">
        <color indexed="8"/>
      </top>
      <bottom/>
      <diagonal/>
    </border>
    <border>
      <left style="thin">
        <color indexed="23"/>
      </left>
      <right style="thin">
        <color indexed="8"/>
      </right>
      <top style="dotted">
        <color indexed="23"/>
      </top>
      <bottom style="thin">
        <color indexed="8"/>
      </bottom>
      <diagonal/>
    </border>
    <border>
      <left/>
      <right style="thin">
        <color indexed="8"/>
      </right>
      <top style="dotted">
        <color indexed="23"/>
      </top>
      <bottom style="dotted">
        <color indexed="23"/>
      </bottom>
      <diagonal/>
    </border>
    <border>
      <left/>
      <right style="thin">
        <color indexed="23"/>
      </right>
      <top style="double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/>
      <top/>
      <bottom style="medium">
        <color indexed="8"/>
      </bottom>
      <diagonal/>
    </border>
    <border>
      <left style="double">
        <color indexed="8"/>
      </left>
      <right/>
      <top style="double">
        <color indexed="8"/>
      </top>
      <bottom/>
      <diagonal/>
    </border>
    <border>
      <left style="double">
        <color indexed="8"/>
      </left>
      <right/>
      <top/>
      <bottom/>
      <diagonal/>
    </border>
    <border>
      <left style="double">
        <color indexed="8"/>
      </left>
      <right style="double">
        <color indexed="8"/>
      </right>
      <top/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medium">
        <color indexed="8"/>
      </bottom>
      <diagonal/>
    </border>
    <border>
      <left style="double">
        <color indexed="8"/>
      </left>
      <right/>
      <top/>
      <bottom style="double">
        <color indexed="8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double">
        <color indexed="8"/>
      </left>
      <right style="double">
        <color indexed="8"/>
      </right>
      <top style="double">
        <color indexed="8"/>
      </top>
      <bottom/>
      <diagonal/>
    </border>
    <border>
      <left style="dotted">
        <color indexed="22"/>
      </left>
      <right style="thin">
        <color indexed="23"/>
      </right>
      <top style="dotted">
        <color indexed="22"/>
      </top>
      <bottom style="dotted">
        <color indexed="22"/>
      </bottom>
      <diagonal/>
    </border>
    <border>
      <left style="double">
        <color indexed="8"/>
      </left>
      <right style="thin">
        <color indexed="8"/>
      </right>
      <top style="double">
        <color indexed="8"/>
      </top>
      <bottom style="double">
        <color indexed="8"/>
      </bottom>
      <diagonal/>
    </border>
    <border>
      <left style="double">
        <color indexed="8"/>
      </left>
      <right style="double">
        <color indexed="8"/>
      </right>
      <top/>
      <bottom style="double">
        <color indexed="8"/>
      </bottom>
      <diagonal/>
    </border>
    <border>
      <left style="dotted">
        <color indexed="22"/>
      </left>
      <right/>
      <top style="thin">
        <color indexed="23"/>
      </top>
      <bottom style="dotted">
        <color indexed="22"/>
      </bottom>
      <diagonal/>
    </border>
    <border>
      <left style="dotted">
        <color indexed="22"/>
      </left>
      <right/>
      <top style="dotted">
        <color indexed="22"/>
      </top>
      <bottom style="dotted">
        <color indexed="22"/>
      </bottom>
      <diagonal/>
    </border>
    <border>
      <left/>
      <right style="thin">
        <color indexed="23"/>
      </right>
      <top/>
      <bottom style="thin">
        <color indexed="23"/>
      </bottom>
      <diagonal/>
    </border>
    <border>
      <left style="thin">
        <color indexed="23"/>
      </left>
      <right/>
      <top/>
      <bottom style="thin">
        <color indexed="23"/>
      </bottom>
      <diagonal/>
    </border>
    <border>
      <left style="double">
        <color indexed="8"/>
      </left>
      <right style="thick">
        <color indexed="8"/>
      </right>
      <top/>
      <bottom/>
      <diagonal/>
    </border>
    <border>
      <left style="thin">
        <color indexed="23"/>
      </left>
      <right/>
      <top style="thin">
        <color indexed="23"/>
      </top>
      <bottom style="thin">
        <color indexed="8"/>
      </bottom>
      <diagonal/>
    </border>
    <border>
      <left style="thick">
        <color indexed="8"/>
      </left>
      <right/>
      <top style="thick">
        <color indexed="8"/>
      </top>
      <bottom style="thick">
        <color indexed="8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ck">
        <color indexed="8"/>
      </right>
      <top style="thick">
        <color indexed="8"/>
      </top>
      <bottom style="thick">
        <color indexed="8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/>
      <right/>
      <top style="medium">
        <color indexed="8"/>
      </top>
      <bottom/>
      <diagonal/>
    </border>
    <border>
      <left/>
      <right/>
      <top/>
      <bottom style="dotted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double">
        <color theme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double">
        <color indexed="8"/>
      </left>
      <right/>
      <top/>
      <bottom style="double">
        <color indexed="64"/>
      </bottom>
      <diagonal/>
    </border>
    <border>
      <left style="dotted">
        <color indexed="8"/>
      </left>
      <right style="thin">
        <color indexed="8"/>
      </right>
      <top style="thin">
        <color indexed="8"/>
      </top>
      <bottom style="dotted">
        <color indexed="8"/>
      </bottom>
      <diagonal/>
    </border>
    <border>
      <left style="dotted">
        <color indexed="8"/>
      </left>
      <right style="thin">
        <color indexed="8"/>
      </right>
      <top style="dotted">
        <color indexed="8"/>
      </top>
      <bottom style="thin">
        <color indexed="8"/>
      </bottom>
      <diagonal/>
    </border>
    <border>
      <left style="dotted">
        <color indexed="8"/>
      </left>
      <right style="thin">
        <color indexed="8"/>
      </right>
      <top style="dotted">
        <color indexed="8"/>
      </top>
      <bottom style="dotted">
        <color indexed="8"/>
      </bottom>
      <diagonal/>
    </border>
    <border>
      <left style="thin">
        <color theme="1"/>
      </left>
      <right style="thin">
        <color indexed="8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indexed="8"/>
      </right>
      <top/>
      <bottom style="thin">
        <color theme="1"/>
      </bottom>
      <diagonal/>
    </border>
    <border>
      <left style="thick">
        <color theme="1"/>
      </left>
      <right style="thin">
        <color indexed="8"/>
      </right>
      <top style="thick">
        <color theme="1"/>
      </top>
      <bottom style="thick">
        <color theme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double">
        <color indexed="8"/>
      </right>
      <top style="double">
        <color indexed="8"/>
      </top>
      <bottom/>
      <diagonal/>
    </border>
    <border>
      <left style="thin">
        <color indexed="8"/>
      </left>
      <right style="double">
        <color indexed="8"/>
      </right>
      <top/>
      <bottom style="double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ck">
        <color indexed="8"/>
      </top>
      <bottom style="thick">
        <color indexed="8"/>
      </bottom>
      <diagonal/>
    </border>
    <border>
      <left/>
      <right/>
      <top style="thick">
        <color theme="1"/>
      </top>
      <bottom style="thick">
        <color theme="1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/>
      <bottom style="double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double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double">
        <color indexed="8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double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 style="medium">
        <color rgb="FF000000"/>
      </top>
      <bottom/>
      <diagonal/>
    </border>
    <border>
      <left/>
      <right/>
      <top/>
      <bottom style="dotted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/>
      <top/>
      <bottom style="double">
        <color rgb="FF000000"/>
      </bottom>
      <diagonal/>
    </border>
    <border>
      <left style="thin">
        <color rgb="FF000000"/>
      </left>
      <right/>
      <top style="double">
        <color rgb="FF000000"/>
      </top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 style="double">
        <color rgb="FF000000"/>
      </top>
      <bottom style="double">
        <color rgb="FF000000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E3E3E3"/>
      </left>
      <right style="thin">
        <color rgb="FFE3E3E3"/>
      </right>
      <top/>
      <bottom style="thin">
        <color rgb="FFE3E3E3"/>
      </bottom>
      <diagonal/>
    </border>
    <border>
      <left style="thin">
        <color rgb="FFE3E3E3"/>
      </left>
      <right style="thin">
        <color rgb="FFE3E3E3"/>
      </right>
      <top style="thin">
        <color rgb="FFE3E3E3"/>
      </top>
      <bottom/>
      <diagonal/>
    </border>
    <border>
      <left style="thin">
        <color rgb="FFE3E3E3"/>
      </left>
      <right style="thin">
        <color rgb="FFE3E3E3"/>
      </right>
      <top style="thin">
        <color rgb="FFE3E3E3"/>
      </top>
      <bottom style="thin">
        <color rgb="FFE3E3E3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000000"/>
      </bottom>
      <diagonal/>
    </border>
    <border>
      <left style="thin">
        <color rgb="FF808080"/>
      </left>
      <right/>
      <top/>
      <bottom/>
      <diagonal/>
    </border>
    <border>
      <left style="thin">
        <color rgb="FF808080"/>
      </left>
      <right/>
      <top/>
      <bottom style="double">
        <color rgb="FF000000"/>
      </bottom>
      <diagonal/>
    </border>
    <border>
      <left style="thin">
        <color rgb="FF000000"/>
      </left>
      <right style="thin">
        <color rgb="FF808080"/>
      </right>
      <top style="double">
        <color rgb="FF000000"/>
      </top>
      <bottom style="double">
        <color rgb="FF000000"/>
      </bottom>
      <diagonal/>
    </border>
    <border>
      <left style="thin">
        <color rgb="FF808080"/>
      </left>
      <right style="thin">
        <color rgb="FF808080"/>
      </right>
      <top style="double">
        <color rgb="FF000000"/>
      </top>
      <bottom style="double">
        <color rgb="FF000000"/>
      </bottom>
      <diagonal/>
    </border>
    <border>
      <left style="thin">
        <color rgb="FF808080"/>
      </left>
      <right style="thin">
        <color rgb="FF808080"/>
      </right>
      <top/>
      <bottom style="thin">
        <color rgb="FF000000"/>
      </bottom>
      <diagonal/>
    </border>
    <border>
      <left/>
      <right/>
      <top style="double">
        <color rgb="FF000000"/>
      </top>
      <bottom style="thick">
        <color rgb="FF000000"/>
      </bottom>
      <diagonal/>
    </border>
    <border>
      <left/>
      <right/>
      <top style="thick">
        <color rgb="FF000000"/>
      </top>
      <bottom style="double">
        <color rgb="FF000000"/>
      </bottom>
      <diagonal/>
    </border>
    <border>
      <left style="thin">
        <color rgb="FF808080"/>
      </left>
      <right style="thin">
        <color rgb="FFE3E3E3"/>
      </right>
      <top/>
      <bottom style="thin">
        <color rgb="FFE3E3E3"/>
      </bottom>
      <diagonal/>
    </border>
    <border>
      <left style="thin">
        <color rgb="FF808080"/>
      </left>
      <right style="thin">
        <color rgb="FFE3E3E3"/>
      </right>
      <top style="thin">
        <color rgb="FFE3E3E3"/>
      </top>
      <bottom/>
      <diagonal/>
    </border>
    <border>
      <left style="thin">
        <color rgb="FF808080"/>
      </left>
      <right style="thin">
        <color rgb="FFE3E3E3"/>
      </right>
      <top style="thin">
        <color rgb="FFE3E3E3"/>
      </top>
      <bottom style="thin">
        <color rgb="FFE3E3E3"/>
      </bottom>
      <diagonal/>
    </border>
    <border>
      <left style="thin">
        <color rgb="FF808080"/>
      </left>
      <right/>
      <top style="thin">
        <color rgb="FF808080"/>
      </top>
      <bottom style="thin">
        <color rgb="FF808080"/>
      </bottom>
      <diagonal/>
    </border>
    <border>
      <left/>
      <right/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/>
      <right style="thin">
        <color rgb="FF808080"/>
      </right>
      <top style="thin">
        <color rgb="FF808080"/>
      </top>
      <bottom style="thin">
        <color rgb="FF808080"/>
      </bottom>
      <diagonal/>
    </border>
    <border>
      <left/>
      <right/>
      <top style="thick">
        <color rgb="FF000000"/>
      </top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/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  <diagonal/>
    </border>
    <border>
      <left style="thin">
        <color rgb="FF000000"/>
      </left>
      <right/>
      <top style="thick">
        <color rgb="FF000000"/>
      </top>
      <bottom style="thick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indexed="47"/>
      </left>
      <right style="thin">
        <color indexed="47"/>
      </right>
      <top/>
      <bottom style="thin">
        <color indexed="47"/>
      </bottom>
      <diagonal/>
    </border>
    <border>
      <left style="thin">
        <color indexed="47"/>
      </left>
      <right style="thin">
        <color indexed="47"/>
      </right>
      <top style="thin">
        <color indexed="47"/>
      </top>
      <bottom/>
      <diagonal/>
    </border>
    <border>
      <left style="thin">
        <color indexed="47"/>
      </left>
      <right style="thin">
        <color indexed="47"/>
      </right>
      <top style="thin">
        <color indexed="47"/>
      </top>
      <bottom style="thin">
        <color indexed="47"/>
      </bottom>
      <diagonal/>
    </border>
  </borders>
  <cellStyleXfs count="12">
    <xf numFmtId="0" fontId="0" fillId="0" borderId="0"/>
    <xf numFmtId="164" fontId="3" fillId="0" borderId="0" applyFont="0" applyFill="0" applyBorder="0" applyAlignment="0" applyProtection="0"/>
    <xf numFmtId="9" fontId="52" fillId="0" borderId="0" applyFont="0" applyFill="0" applyBorder="0" applyAlignment="0" applyProtection="0"/>
    <xf numFmtId="0" fontId="6" fillId="0" borderId="0"/>
    <xf numFmtId="164" fontId="2" fillId="0" borderId="0" applyFont="0" applyFill="0" applyBorder="0" applyAlignment="0" applyProtection="0"/>
    <xf numFmtId="0" fontId="2" fillId="0" borderId="0"/>
    <xf numFmtId="0" fontId="1" fillId="0" borderId="0"/>
    <xf numFmtId="164" fontId="2" fillId="0" borderId="0" applyFont="0" applyFill="0" applyBorder="0" applyAlignment="0" applyProtection="0"/>
    <xf numFmtId="0" fontId="78" fillId="0" borderId="0"/>
    <xf numFmtId="0" fontId="74" fillId="0" borderId="0"/>
    <xf numFmtId="9" fontId="6" fillId="0" borderId="0" applyFont="0" applyFill="0" applyBorder="0" applyAlignment="0" applyProtection="0"/>
    <xf numFmtId="0" fontId="78" fillId="0" borderId="0"/>
  </cellStyleXfs>
  <cellXfs count="725">
    <xf numFmtId="0" fontId="0" fillId="0" borderId="0" xfId="0"/>
    <xf numFmtId="0" fontId="28" fillId="0" borderId="2" xfId="0" applyFont="1" applyBorder="1" applyAlignment="1" applyProtection="1">
      <alignment horizontal="centerContinuous" vertical="center"/>
      <protection locked="0"/>
    </xf>
    <xf numFmtId="0" fontId="18" fillId="0" borderId="4" xfId="0" applyFont="1" applyBorder="1" applyAlignment="1" applyProtection="1">
      <alignment horizontal="centerContinuous"/>
      <protection locked="0"/>
    </xf>
    <xf numFmtId="0" fontId="11" fillId="0" borderId="2" xfId="0" applyFont="1" applyBorder="1" applyProtection="1">
      <protection locked="0"/>
    </xf>
    <xf numFmtId="0" fontId="18" fillId="0" borderId="0" xfId="0" applyFont="1" applyProtection="1">
      <protection locked="0"/>
    </xf>
    <xf numFmtId="0" fontId="26" fillId="0" borderId="2" xfId="0" applyFont="1" applyBorder="1" applyProtection="1">
      <protection locked="0"/>
    </xf>
    <xf numFmtId="0" fontId="30" fillId="0" borderId="5" xfId="0" applyFont="1" applyBorder="1" applyAlignment="1" applyProtection="1">
      <alignment horizontal="centerContinuous"/>
      <protection locked="0"/>
    </xf>
    <xf numFmtId="0" fontId="11" fillId="0" borderId="6" xfId="0" applyFont="1" applyBorder="1" applyProtection="1">
      <protection locked="0"/>
    </xf>
    <xf numFmtId="0" fontId="11" fillId="0" borderId="7" xfId="0" applyFont="1" applyBorder="1" applyProtection="1">
      <protection locked="0"/>
    </xf>
    <xf numFmtId="0" fontId="0" fillId="0" borderId="0" xfId="0" applyProtection="1">
      <protection locked="0"/>
    </xf>
    <xf numFmtId="0" fontId="28" fillId="0" borderId="2" xfId="0" applyFont="1" applyBorder="1" applyAlignment="1" applyProtection="1">
      <alignment horizontal="center" vertical="center"/>
      <protection locked="0"/>
    </xf>
    <xf numFmtId="0" fontId="6" fillId="0" borderId="0" xfId="0" applyFont="1" applyAlignment="1" applyProtection="1">
      <alignment horizontal="centerContinuous"/>
      <protection locked="0"/>
    </xf>
    <xf numFmtId="0" fontId="9" fillId="0" borderId="0" xfId="0" applyFont="1" applyProtection="1">
      <protection locked="0"/>
    </xf>
    <xf numFmtId="0" fontId="5" fillId="0" borderId="0" xfId="0" applyFont="1" applyAlignment="1" applyProtection="1">
      <alignment horizontal="right"/>
      <protection locked="0"/>
    </xf>
    <xf numFmtId="0" fontId="0" fillId="0" borderId="8" xfId="0" applyBorder="1" applyProtection="1">
      <protection locked="0"/>
    </xf>
    <xf numFmtId="0" fontId="0" fillId="0" borderId="9" xfId="0" applyBorder="1" applyProtection="1">
      <protection locked="0"/>
    </xf>
    <xf numFmtId="0" fontId="0" fillId="0" borderId="10" xfId="0" applyBorder="1" applyProtection="1">
      <protection locked="0"/>
    </xf>
    <xf numFmtId="0" fontId="31" fillId="0" borderId="0" xfId="0" applyFont="1" applyProtection="1">
      <protection locked="0"/>
    </xf>
    <xf numFmtId="0" fontId="2" fillId="0" borderId="0" xfId="0" applyFont="1" applyProtection="1">
      <protection locked="0"/>
    </xf>
    <xf numFmtId="0" fontId="15" fillId="0" borderId="0" xfId="0" applyFont="1" applyProtection="1">
      <protection locked="0"/>
    </xf>
    <xf numFmtId="0" fontId="39" fillId="0" borderId="0" xfId="0" applyFont="1" applyProtection="1">
      <protection locked="0"/>
    </xf>
    <xf numFmtId="0" fontId="15" fillId="0" borderId="0" xfId="0" applyFont="1" applyAlignment="1" applyProtection="1">
      <alignment horizontal="center"/>
      <protection locked="0"/>
    </xf>
    <xf numFmtId="0" fontId="0" fillId="0" borderId="0" xfId="0" applyAlignment="1" applyProtection="1">
      <alignment horizontal="left"/>
      <protection locked="0"/>
    </xf>
    <xf numFmtId="0" fontId="9" fillId="0" borderId="0" xfId="0" applyFont="1" applyAlignment="1" applyProtection="1">
      <alignment horizontal="left"/>
      <protection locked="0"/>
    </xf>
    <xf numFmtId="0" fontId="39" fillId="0" borderId="0" xfId="0" applyFont="1" applyAlignment="1" applyProtection="1">
      <alignment horizontal="left"/>
      <protection locked="0"/>
    </xf>
    <xf numFmtId="0" fontId="0" fillId="0" borderId="13" xfId="0" applyBorder="1" applyProtection="1">
      <protection locked="0"/>
    </xf>
    <xf numFmtId="0" fontId="9" fillId="0" borderId="15" xfId="0" applyFont="1" applyBorder="1" applyAlignment="1" applyProtection="1">
      <alignment horizontal="center"/>
      <protection locked="0"/>
    </xf>
    <xf numFmtId="0" fontId="9" fillId="0" borderId="0" xfId="0" applyFont="1" applyAlignment="1" applyProtection="1">
      <alignment horizontal="center"/>
      <protection locked="0"/>
    </xf>
    <xf numFmtId="0" fontId="0" fillId="0" borderId="17" xfId="0" applyBorder="1" applyProtection="1">
      <protection locked="0"/>
    </xf>
    <xf numFmtId="0" fontId="7" fillId="0" borderId="0" xfId="0" applyFont="1" applyProtection="1">
      <protection locked="0"/>
    </xf>
    <xf numFmtId="0" fontId="6" fillId="0" borderId="14" xfId="0" applyFont="1" applyBorder="1" applyProtection="1">
      <protection locked="0"/>
    </xf>
    <xf numFmtId="0" fontId="15" fillId="0" borderId="14" xfId="0" applyFont="1" applyBorder="1" applyProtection="1">
      <protection locked="0"/>
    </xf>
    <xf numFmtId="0" fontId="15" fillId="0" borderId="8" xfId="0" applyFont="1" applyBorder="1" applyProtection="1">
      <protection locked="0"/>
    </xf>
    <xf numFmtId="0" fontId="6" fillId="0" borderId="18" xfId="0" applyFont="1" applyBorder="1" applyAlignment="1" applyProtection="1">
      <alignment horizontal="center"/>
      <protection locked="0"/>
    </xf>
    <xf numFmtId="0" fontId="6" fillId="0" borderId="3" xfId="0" applyFont="1" applyBorder="1" applyAlignment="1" applyProtection="1">
      <alignment horizontal="center"/>
      <protection locked="0"/>
    </xf>
    <xf numFmtId="0" fontId="15" fillId="0" borderId="19" xfId="0" applyFont="1" applyBorder="1" applyAlignment="1" applyProtection="1">
      <alignment horizontal="center"/>
      <protection locked="0"/>
    </xf>
    <xf numFmtId="0" fontId="6" fillId="0" borderId="5" xfId="0" applyFont="1" applyBorder="1" applyAlignment="1" applyProtection="1">
      <alignment horizontal="centerContinuous"/>
      <protection locked="0"/>
    </xf>
    <xf numFmtId="0" fontId="40" fillId="0" borderId="15" xfId="0" quotePrefix="1" applyFont="1" applyBorder="1" applyAlignment="1" applyProtection="1">
      <alignment horizontal="center"/>
      <protection locked="0"/>
    </xf>
    <xf numFmtId="0" fontId="6" fillId="0" borderId="0" xfId="0" applyFont="1" applyAlignment="1" applyProtection="1">
      <alignment horizontal="center"/>
      <protection locked="0"/>
    </xf>
    <xf numFmtId="0" fontId="6" fillId="0" borderId="15" xfId="0" applyFont="1" applyBorder="1" applyAlignment="1" applyProtection="1">
      <alignment horizontal="center"/>
      <protection locked="0"/>
    </xf>
    <xf numFmtId="0" fontId="16" fillId="0" borderId="9" xfId="0" applyFont="1" applyBorder="1" applyProtection="1">
      <protection locked="0"/>
    </xf>
    <xf numFmtId="0" fontId="15" fillId="0" borderId="9" xfId="0" applyFont="1" applyBorder="1" applyProtection="1">
      <protection locked="0"/>
    </xf>
    <xf numFmtId="0" fontId="15" fillId="0" borderId="17" xfId="0" applyFont="1" applyBorder="1" applyProtection="1">
      <protection locked="0"/>
    </xf>
    <xf numFmtId="0" fontId="15" fillId="0" borderId="10" xfId="0" applyFont="1" applyBorder="1" applyProtection="1">
      <protection locked="0"/>
    </xf>
    <xf numFmtId="2" fontId="9" fillId="0" borderId="0" xfId="0" quotePrefix="1" applyNumberFormat="1" applyFont="1" applyProtection="1">
      <protection locked="0"/>
    </xf>
    <xf numFmtId="0" fontId="6" fillId="0" borderId="5" xfId="0" applyFont="1" applyBorder="1" applyAlignment="1" applyProtection="1">
      <alignment horizontal="center"/>
      <protection locked="0"/>
    </xf>
    <xf numFmtId="0" fontId="5" fillId="0" borderId="0" xfId="0" applyFont="1" applyProtection="1">
      <protection locked="0"/>
    </xf>
    <xf numFmtId="0" fontId="15" fillId="0" borderId="24" xfId="0" applyFont="1" applyBorder="1" applyProtection="1">
      <protection locked="0"/>
    </xf>
    <xf numFmtId="0" fontId="15" fillId="0" borderId="9" xfId="0" applyFont="1" applyBorder="1" applyAlignment="1" applyProtection="1">
      <alignment horizontal="center"/>
      <protection locked="0"/>
    </xf>
    <xf numFmtId="0" fontId="14" fillId="0" borderId="0" xfId="0" applyFont="1" applyProtection="1">
      <protection locked="0"/>
    </xf>
    <xf numFmtId="0" fontId="42" fillId="0" borderId="15" xfId="0" quotePrefix="1" applyFont="1" applyBorder="1" applyAlignment="1" applyProtection="1">
      <alignment horizontal="center"/>
      <protection locked="0"/>
    </xf>
    <xf numFmtId="0" fontId="9" fillId="0" borderId="25" xfId="0" applyFont="1" applyBorder="1" applyAlignment="1" applyProtection="1">
      <alignment horizontal="center"/>
      <protection locked="0"/>
    </xf>
    <xf numFmtId="0" fontId="30" fillId="0" borderId="9" xfId="0" applyFont="1" applyBorder="1" applyProtection="1">
      <protection locked="0"/>
    </xf>
    <xf numFmtId="0" fontId="26" fillId="0" borderId="6" xfId="0" applyFont="1" applyBorder="1" applyProtection="1">
      <protection locked="0"/>
    </xf>
    <xf numFmtId="0" fontId="19" fillId="0" borderId="26" xfId="0" applyFont="1" applyBorder="1" applyAlignment="1" applyProtection="1">
      <alignment horizontal="centerContinuous" vertical="center"/>
      <protection locked="0"/>
    </xf>
    <xf numFmtId="0" fontId="19" fillId="0" borderId="27" xfId="0" applyFont="1" applyBorder="1" applyAlignment="1" applyProtection="1">
      <alignment horizontal="centerContinuous" vertical="center"/>
      <protection locked="0"/>
    </xf>
    <xf numFmtId="0" fontId="24" fillId="0" borderId="0" xfId="0" applyFont="1" applyProtection="1">
      <protection locked="0"/>
    </xf>
    <xf numFmtId="0" fontId="9" fillId="0" borderId="0" xfId="0" applyFont="1" applyAlignment="1" applyProtection="1">
      <alignment horizontal="right"/>
      <protection locked="0"/>
    </xf>
    <xf numFmtId="0" fontId="39" fillId="0" borderId="17" xfId="0" applyFont="1" applyBorder="1" applyProtection="1">
      <protection locked="0"/>
    </xf>
    <xf numFmtId="0" fontId="18" fillId="0" borderId="0" xfId="0" applyFont="1" applyAlignment="1" applyProtection="1">
      <alignment horizontal="centerContinuous"/>
      <protection locked="0"/>
    </xf>
    <xf numFmtId="2" fontId="39" fillId="0" borderId="17" xfId="0" applyNumberFormat="1" applyFont="1" applyBorder="1" applyProtection="1">
      <protection locked="0"/>
    </xf>
    <xf numFmtId="2" fontId="15" fillId="0" borderId="17" xfId="0" applyNumberFormat="1" applyFont="1" applyBorder="1" applyProtection="1">
      <protection locked="0"/>
    </xf>
    <xf numFmtId="2" fontId="9" fillId="0" borderId="0" xfId="0" applyNumberFormat="1" applyFont="1" applyProtection="1">
      <protection locked="0"/>
    </xf>
    <xf numFmtId="2" fontId="39" fillId="0" borderId="0" xfId="0" applyNumberFormat="1" applyFont="1" applyProtection="1">
      <protection locked="0"/>
    </xf>
    <xf numFmtId="0" fontId="20" fillId="0" borderId="0" xfId="0" applyFont="1" applyAlignment="1" applyProtection="1">
      <alignment horizontal="right"/>
      <protection locked="0"/>
    </xf>
    <xf numFmtId="2" fontId="0" fillId="0" borderId="0" xfId="0" applyNumberFormat="1" applyProtection="1">
      <protection locked="0"/>
    </xf>
    <xf numFmtId="0" fontId="15" fillId="0" borderId="0" xfId="0" applyFont="1" applyAlignment="1" applyProtection="1">
      <alignment horizontal="left"/>
      <protection locked="0"/>
    </xf>
    <xf numFmtId="3" fontId="9" fillId="0" borderId="28" xfId="0" applyNumberFormat="1" applyFont="1" applyBorder="1" applyAlignment="1" applyProtection="1">
      <alignment horizontal="center"/>
      <protection locked="0"/>
    </xf>
    <xf numFmtId="3" fontId="9" fillId="0" borderId="18" xfId="0" applyNumberFormat="1" applyFont="1" applyBorder="1" applyAlignment="1" applyProtection="1">
      <alignment horizontal="center"/>
      <protection locked="0"/>
    </xf>
    <xf numFmtId="3" fontId="6" fillId="2" borderId="31" xfId="1" applyNumberFormat="1" applyFont="1" applyFill="1" applyBorder="1" applyAlignment="1" applyProtection="1">
      <alignment horizontal="right"/>
      <protection locked="0"/>
    </xf>
    <xf numFmtId="3" fontId="6" fillId="2" borderId="32" xfId="1" applyNumberFormat="1" applyFont="1" applyFill="1" applyBorder="1" applyAlignment="1" applyProtection="1">
      <alignment horizontal="right"/>
      <protection locked="0"/>
    </xf>
    <xf numFmtId="3" fontId="18" fillId="0" borderId="0" xfId="1" applyNumberFormat="1" applyFont="1" applyFill="1" applyBorder="1" applyAlignment="1" applyProtection="1">
      <alignment horizontal="right"/>
      <protection locked="0"/>
    </xf>
    <xf numFmtId="3" fontId="11" fillId="0" borderId="6" xfId="1" applyNumberFormat="1" applyFont="1" applyFill="1" applyBorder="1" applyAlignment="1" applyProtection="1">
      <alignment horizontal="right"/>
      <protection locked="0"/>
    </xf>
    <xf numFmtId="3" fontId="5" fillId="0" borderId="7" xfId="1" applyNumberFormat="1" applyFont="1" applyFill="1" applyBorder="1" applyAlignment="1" applyProtection="1">
      <alignment horizontal="right"/>
      <protection locked="0"/>
    </xf>
    <xf numFmtId="3" fontId="11" fillId="0" borderId="7" xfId="1" applyNumberFormat="1" applyFont="1" applyFill="1" applyBorder="1" applyAlignment="1" applyProtection="1">
      <alignment horizontal="right"/>
      <protection locked="0"/>
    </xf>
    <xf numFmtId="3" fontId="6" fillId="2" borderId="29" xfId="1" applyNumberFormat="1" applyFont="1" applyFill="1" applyBorder="1" applyAlignment="1" applyProtection="1">
      <protection locked="0"/>
    </xf>
    <xf numFmtId="3" fontId="6" fillId="2" borderId="30" xfId="1" applyNumberFormat="1" applyFont="1" applyFill="1" applyBorder="1" applyAlignment="1" applyProtection="1">
      <protection locked="0"/>
    </xf>
    <xf numFmtId="3" fontId="6" fillId="0" borderId="35" xfId="0" applyNumberFormat="1" applyFont="1" applyBorder="1" applyProtection="1">
      <protection locked="0"/>
    </xf>
    <xf numFmtId="3" fontId="6" fillId="0" borderId="36" xfId="0" applyNumberFormat="1" applyFont="1" applyBorder="1" applyProtection="1">
      <protection locked="0"/>
    </xf>
    <xf numFmtId="3" fontId="6" fillId="2" borderId="23" xfId="1" applyNumberFormat="1" applyFont="1" applyFill="1" applyBorder="1" applyAlignment="1" applyProtection="1">
      <protection locked="0"/>
    </xf>
    <xf numFmtId="3" fontId="6" fillId="2" borderId="32" xfId="1" applyNumberFormat="1" applyFont="1" applyFill="1" applyBorder="1" applyAlignment="1" applyProtection="1">
      <protection locked="0"/>
    </xf>
    <xf numFmtId="3" fontId="6" fillId="2" borderId="31" xfId="1" applyNumberFormat="1" applyFont="1" applyFill="1" applyBorder="1" applyAlignment="1" applyProtection="1">
      <protection locked="0"/>
    </xf>
    <xf numFmtId="3" fontId="6" fillId="0" borderId="37" xfId="0" applyNumberFormat="1" applyFont="1" applyBorder="1" applyProtection="1">
      <protection locked="0"/>
    </xf>
    <xf numFmtId="3" fontId="6" fillId="0" borderId="38" xfId="0" applyNumberFormat="1" applyFont="1" applyBorder="1" applyProtection="1">
      <protection locked="0"/>
    </xf>
    <xf numFmtId="0" fontId="30" fillId="0" borderId="39" xfId="0" applyFont="1" applyBorder="1" applyAlignment="1" applyProtection="1">
      <alignment horizontal="centerContinuous"/>
      <protection locked="0"/>
    </xf>
    <xf numFmtId="3" fontId="30" fillId="0" borderId="40" xfId="1" applyNumberFormat="1" applyFont="1" applyFill="1" applyBorder="1" applyAlignment="1" applyProtection="1">
      <alignment horizontal="right"/>
      <protection locked="0"/>
    </xf>
    <xf numFmtId="3" fontId="30" fillId="0" borderId="41" xfId="1" applyNumberFormat="1" applyFont="1" applyFill="1" applyBorder="1" applyAlignment="1" applyProtection="1">
      <alignment horizontal="right"/>
      <protection locked="0"/>
    </xf>
    <xf numFmtId="0" fontId="30" fillId="0" borderId="25" xfId="0" applyFont="1" applyBorder="1" applyProtection="1">
      <protection locked="0"/>
    </xf>
    <xf numFmtId="0" fontId="18" fillId="0" borderId="5" xfId="0" applyFont="1" applyBorder="1" applyAlignment="1" applyProtection="1">
      <alignment horizontal="centerContinuous"/>
      <protection locked="0"/>
    </xf>
    <xf numFmtId="0" fontId="18" fillId="0" borderId="39" xfId="0" applyFont="1" applyBorder="1" applyAlignment="1" applyProtection="1">
      <alignment horizontal="centerContinuous"/>
      <protection locked="0"/>
    </xf>
    <xf numFmtId="3" fontId="49" fillId="3" borderId="1" xfId="1" applyNumberFormat="1" applyFont="1" applyFill="1" applyBorder="1" applyAlignment="1" applyProtection="1">
      <alignment horizontal="right"/>
      <protection locked="0"/>
    </xf>
    <xf numFmtId="0" fontId="18" fillId="3" borderId="39" xfId="0" applyFont="1" applyFill="1" applyBorder="1" applyAlignment="1" applyProtection="1">
      <alignment horizontal="centerContinuous"/>
      <protection locked="0"/>
    </xf>
    <xf numFmtId="3" fontId="18" fillId="0" borderId="43" xfId="1" applyNumberFormat="1" applyFont="1" applyFill="1" applyBorder="1" applyAlignment="1" applyProtection="1">
      <alignment horizontal="right"/>
      <protection locked="0"/>
    </xf>
    <xf numFmtId="0" fontId="18" fillId="0" borderId="48" xfId="0" applyFont="1" applyBorder="1" applyProtection="1">
      <protection locked="0"/>
    </xf>
    <xf numFmtId="3" fontId="18" fillId="0" borderId="40" xfId="1" applyNumberFormat="1" applyFont="1" applyFill="1" applyBorder="1" applyAlignment="1" applyProtection="1">
      <alignment horizontal="right"/>
      <protection locked="0"/>
    </xf>
    <xf numFmtId="3" fontId="18" fillId="0" borderId="41" xfId="1" applyNumberFormat="1" applyFont="1" applyFill="1" applyBorder="1" applyAlignment="1" applyProtection="1">
      <alignment horizontal="right"/>
      <protection locked="0"/>
    </xf>
    <xf numFmtId="0" fontId="30" fillId="0" borderId="49" xfId="0" applyFont="1" applyBorder="1" applyAlignment="1" applyProtection="1">
      <alignment horizontal="centerContinuous"/>
      <protection locked="0"/>
    </xf>
    <xf numFmtId="0" fontId="30" fillId="0" borderId="50" xfId="0" applyFont="1" applyBorder="1" applyAlignment="1" applyProtection="1">
      <alignment horizontal="centerContinuous"/>
      <protection locked="0"/>
    </xf>
    <xf numFmtId="3" fontId="18" fillId="0" borderId="14" xfId="1" applyNumberFormat="1" applyFont="1" applyFill="1" applyBorder="1" applyAlignment="1" applyProtection="1">
      <alignment horizontal="right"/>
      <protection locked="0"/>
    </xf>
    <xf numFmtId="49" fontId="9" fillId="2" borderId="52" xfId="0" applyNumberFormat="1" applyFont="1" applyFill="1" applyBorder="1" applyAlignment="1" applyProtection="1">
      <alignment horizontal="center"/>
      <protection locked="0"/>
    </xf>
    <xf numFmtId="0" fontId="8" fillId="0" borderId="0" xfId="0" applyFont="1" applyProtection="1">
      <protection locked="0"/>
    </xf>
    <xf numFmtId="0" fontId="22" fillId="0" borderId="0" xfId="0" applyFont="1" applyAlignment="1" applyProtection="1">
      <alignment horizontal="center"/>
      <protection locked="0"/>
    </xf>
    <xf numFmtId="0" fontId="9" fillId="0" borderId="0" xfId="0" applyFont="1" applyAlignment="1" applyProtection="1">
      <alignment horizontal="centerContinuous"/>
      <protection locked="0"/>
    </xf>
    <xf numFmtId="0" fontId="23" fillId="0" borderId="0" xfId="0" applyFont="1" applyAlignment="1" applyProtection="1">
      <alignment horizontal="centerContinuous"/>
      <protection locked="0"/>
    </xf>
    <xf numFmtId="0" fontId="8" fillId="0" borderId="0" xfId="0" applyFont="1" applyAlignment="1" applyProtection="1">
      <alignment horizontal="left"/>
      <protection locked="0"/>
    </xf>
    <xf numFmtId="0" fontId="15" fillId="0" borderId="55" xfId="0" applyFont="1" applyBorder="1" applyAlignment="1" applyProtection="1">
      <alignment horizontal="center"/>
      <protection locked="0"/>
    </xf>
    <xf numFmtId="0" fontId="15" fillId="0" borderId="56" xfId="0" applyFont="1" applyBorder="1" applyAlignment="1" applyProtection="1">
      <alignment horizontal="center"/>
      <protection locked="0"/>
    </xf>
    <xf numFmtId="0" fontId="15" fillId="0" borderId="56" xfId="0" applyFont="1" applyBorder="1" applyProtection="1">
      <protection locked="0"/>
    </xf>
    <xf numFmtId="0" fontId="15" fillId="0" borderId="55" xfId="0" applyFont="1" applyBorder="1" applyAlignment="1" applyProtection="1">
      <alignment horizontal="left"/>
      <protection locked="0"/>
    </xf>
    <xf numFmtId="0" fontId="51" fillId="0" borderId="0" xfId="0" applyFont="1"/>
    <xf numFmtId="0" fontId="10" fillId="0" borderId="0" xfId="0" applyFont="1" applyAlignment="1" applyProtection="1">
      <alignment horizontal="left"/>
      <protection locked="0"/>
    </xf>
    <xf numFmtId="0" fontId="7" fillId="0" borderId="0" xfId="0" applyFont="1" applyAlignment="1" applyProtection="1">
      <alignment horizontal="left"/>
      <protection locked="0"/>
    </xf>
    <xf numFmtId="0" fontId="15" fillId="0" borderId="63" xfId="0" applyFont="1" applyBorder="1" applyAlignment="1" applyProtection="1">
      <alignment horizontal="center"/>
      <protection locked="0"/>
    </xf>
    <xf numFmtId="0" fontId="6" fillId="0" borderId="14" xfId="0" applyFont="1" applyBorder="1" applyAlignment="1" applyProtection="1">
      <alignment horizontal="left"/>
      <protection locked="0"/>
    </xf>
    <xf numFmtId="0" fontId="15" fillId="0" borderId="56" xfId="0" applyFont="1" applyBorder="1" applyAlignment="1" applyProtection="1">
      <alignment horizontal="left"/>
      <protection locked="0"/>
    </xf>
    <xf numFmtId="0" fontId="15" fillId="0" borderId="66" xfId="0" applyFont="1" applyBorder="1" applyProtection="1">
      <protection locked="0"/>
    </xf>
    <xf numFmtId="0" fontId="15" fillId="0" borderId="17" xfId="0" applyFont="1" applyBorder="1" applyAlignment="1" applyProtection="1">
      <alignment horizontal="left"/>
      <protection locked="0"/>
    </xf>
    <xf numFmtId="0" fontId="15" fillId="0" borderId="54" xfId="0" applyFont="1" applyBorder="1" applyAlignment="1" applyProtection="1">
      <alignment horizontal="center"/>
      <protection locked="0"/>
    </xf>
    <xf numFmtId="0" fontId="15" fillId="0" borderId="60" xfId="0" applyFont="1" applyBorder="1" applyAlignment="1" applyProtection="1">
      <alignment horizontal="center"/>
      <protection locked="0"/>
    </xf>
    <xf numFmtId="0" fontId="30" fillId="0" borderId="0" xfId="0" applyFont="1" applyAlignment="1" applyProtection="1">
      <alignment horizontal="left"/>
      <protection locked="0"/>
    </xf>
    <xf numFmtId="0" fontId="31" fillId="0" borderId="0" xfId="0" applyFont="1" applyAlignment="1" applyProtection="1">
      <alignment horizontal="left"/>
      <protection locked="0"/>
    </xf>
    <xf numFmtId="0" fontId="24" fillId="0" borderId="0" xfId="0" applyFont="1" applyAlignment="1" applyProtection="1">
      <alignment horizontal="left"/>
      <protection locked="0"/>
    </xf>
    <xf numFmtId="0" fontId="43" fillId="0" borderId="0" xfId="0" applyFont="1" applyAlignment="1" applyProtection="1">
      <alignment horizontal="left"/>
      <protection locked="0"/>
    </xf>
    <xf numFmtId="0" fontId="15" fillId="0" borderId="66" xfId="0" applyFont="1" applyBorder="1" applyAlignment="1" applyProtection="1">
      <alignment horizontal="center"/>
      <protection locked="0"/>
    </xf>
    <xf numFmtId="0" fontId="15" fillId="0" borderId="60" xfId="0" applyFont="1" applyBorder="1" applyAlignment="1" applyProtection="1">
      <alignment horizontal="left"/>
      <protection locked="0"/>
    </xf>
    <xf numFmtId="0" fontId="39" fillId="0" borderId="17" xfId="0" applyFont="1" applyBorder="1" applyAlignment="1" applyProtection="1">
      <alignment horizontal="left"/>
      <protection locked="0"/>
    </xf>
    <xf numFmtId="0" fontId="38" fillId="0" borderId="0" xfId="0" applyFont="1" applyAlignment="1" applyProtection="1">
      <alignment horizontal="left"/>
      <protection locked="0"/>
    </xf>
    <xf numFmtId="0" fontId="12" fillId="0" borderId="55" xfId="0" applyFont="1" applyBorder="1" applyAlignment="1" applyProtection="1">
      <alignment horizontal="center"/>
      <protection locked="0"/>
    </xf>
    <xf numFmtId="0" fontId="12" fillId="0" borderId="55" xfId="0" applyFont="1" applyBorder="1" applyProtection="1">
      <protection locked="0"/>
    </xf>
    <xf numFmtId="0" fontId="12" fillId="0" borderId="60" xfId="0" applyFont="1" applyBorder="1" applyProtection="1">
      <protection locked="0"/>
    </xf>
    <xf numFmtId="3" fontId="6" fillId="0" borderId="15" xfId="0" applyNumberFormat="1" applyFont="1" applyBorder="1" applyProtection="1">
      <protection locked="0"/>
    </xf>
    <xf numFmtId="3" fontId="6" fillId="0" borderId="0" xfId="0" applyNumberFormat="1" applyFont="1" applyProtection="1">
      <protection locked="0"/>
    </xf>
    <xf numFmtId="3" fontId="6" fillId="0" borderId="28" xfId="0" applyNumberFormat="1" applyFont="1" applyBorder="1" applyProtection="1">
      <protection locked="0"/>
    </xf>
    <xf numFmtId="3" fontId="6" fillId="0" borderId="18" xfId="0" applyNumberFormat="1" applyFont="1" applyBorder="1" applyProtection="1">
      <protection locked="0"/>
    </xf>
    <xf numFmtId="3" fontId="6" fillId="0" borderId="59" xfId="0" applyNumberFormat="1" applyFont="1" applyBorder="1" applyProtection="1">
      <protection locked="0"/>
    </xf>
    <xf numFmtId="3" fontId="6" fillId="0" borderId="53" xfId="0" applyNumberFormat="1" applyFont="1" applyBorder="1" applyProtection="1">
      <protection locked="0"/>
    </xf>
    <xf numFmtId="10" fontId="0" fillId="0" borderId="0" xfId="2" applyNumberFormat="1" applyFont="1" applyFill="1" applyProtection="1">
      <protection locked="0"/>
    </xf>
    <xf numFmtId="0" fontId="58" fillId="0" borderId="0" xfId="0" applyFont="1" applyAlignment="1">
      <alignment horizontal="left"/>
    </xf>
    <xf numFmtId="0" fontId="58" fillId="0" borderId="0" xfId="0" quotePrefix="1" applyFont="1" applyAlignment="1">
      <alignment horizontal="left"/>
    </xf>
    <xf numFmtId="0" fontId="30" fillId="0" borderId="0" xfId="0" applyFont="1" applyProtection="1">
      <protection locked="0"/>
    </xf>
    <xf numFmtId="0" fontId="57" fillId="0" borderId="0" xfId="0" applyFont="1" applyAlignment="1">
      <alignment horizontal="left"/>
    </xf>
    <xf numFmtId="0" fontId="44" fillId="0" borderId="61" xfId="0" applyFont="1" applyBorder="1"/>
    <xf numFmtId="0" fontId="44" fillId="0" borderId="20" xfId="0" applyFont="1" applyBorder="1"/>
    <xf numFmtId="0" fontId="0" fillId="0" borderId="11" xfId="0" applyBorder="1"/>
    <xf numFmtId="0" fontId="44" fillId="0" borderId="13" xfId="0" applyFont="1" applyBorder="1"/>
    <xf numFmtId="0" fontId="0" fillId="0" borderId="12" xfId="0" applyBorder="1"/>
    <xf numFmtId="0" fontId="9" fillId="0" borderId="0" xfId="0" applyFont="1"/>
    <xf numFmtId="165" fontId="9" fillId="0" borderId="0" xfId="1" applyNumberFormat="1" applyFont="1" applyFill="1" applyBorder="1" applyAlignment="1" applyProtection="1">
      <alignment horizontal="right"/>
    </xf>
    <xf numFmtId="0" fontId="9" fillId="0" borderId="12" xfId="0" applyFont="1" applyBorder="1"/>
    <xf numFmtId="0" fontId="9" fillId="0" borderId="21" xfId="0" applyFont="1" applyBorder="1"/>
    <xf numFmtId="165" fontId="9" fillId="0" borderId="21" xfId="1" applyNumberFormat="1" applyFont="1" applyFill="1" applyBorder="1" applyAlignment="1" applyProtection="1">
      <alignment horizontal="right"/>
    </xf>
    <xf numFmtId="0" fontId="9" fillId="0" borderId="22" xfId="0" applyFont="1" applyBorder="1"/>
    <xf numFmtId="0" fontId="45" fillId="0" borderId="13" xfId="0" applyFont="1" applyBorder="1" applyAlignment="1">
      <alignment wrapText="1"/>
    </xf>
    <xf numFmtId="0" fontId="45" fillId="0" borderId="62" xfId="0" applyFont="1" applyBorder="1" applyAlignment="1">
      <alignment wrapText="1"/>
    </xf>
    <xf numFmtId="0" fontId="15" fillId="0" borderId="60" xfId="0" applyFont="1" applyBorder="1" applyProtection="1">
      <protection locked="0"/>
    </xf>
    <xf numFmtId="0" fontId="2" fillId="0" borderId="0" xfId="0" applyFont="1" applyAlignment="1" applyProtection="1">
      <alignment horizontal="left"/>
      <protection locked="0"/>
    </xf>
    <xf numFmtId="0" fontId="63" fillId="0" borderId="71" xfId="0" applyFont="1" applyBorder="1" applyAlignment="1" applyProtection="1">
      <alignment vertical="center"/>
      <protection locked="0"/>
    </xf>
    <xf numFmtId="0" fontId="46" fillId="0" borderId="0" xfId="0" applyFont="1" applyAlignment="1" applyProtection="1">
      <alignment horizontal="left"/>
      <protection locked="0"/>
    </xf>
    <xf numFmtId="0" fontId="46" fillId="0" borderId="0" xfId="0" applyFont="1" applyAlignment="1" applyProtection="1">
      <alignment horizontal="center"/>
      <protection locked="0"/>
    </xf>
    <xf numFmtId="3" fontId="30" fillId="4" borderId="42" xfId="1" applyNumberFormat="1" applyFont="1" applyFill="1" applyBorder="1" applyAlignment="1" applyProtection="1">
      <alignment horizontal="right"/>
    </xf>
    <xf numFmtId="0" fontId="50" fillId="0" borderId="0" xfId="0" applyFont="1"/>
    <xf numFmtId="0" fontId="15" fillId="0" borderId="0" xfId="0" applyFont="1"/>
    <xf numFmtId="0" fontId="0" fillId="0" borderId="0" xfId="0" applyAlignment="1">
      <alignment horizontal="left"/>
    </xf>
    <xf numFmtId="0" fontId="5" fillId="0" borderId="0" xfId="0" applyFont="1"/>
    <xf numFmtId="0" fontId="10" fillId="0" borderId="0" xfId="0" applyFont="1"/>
    <xf numFmtId="0" fontId="9" fillId="0" borderId="0" xfId="0" applyFont="1" applyAlignment="1">
      <alignment horizontal="left"/>
    </xf>
    <xf numFmtId="0" fontId="11" fillId="0" borderId="0" xfId="0" applyFont="1"/>
    <xf numFmtId="0" fontId="15" fillId="0" borderId="54" xfId="0" applyFont="1" applyBorder="1"/>
    <xf numFmtId="0" fontId="9" fillId="0" borderId="54" xfId="0" applyFont="1" applyBorder="1" applyAlignment="1">
      <alignment horizontal="left"/>
    </xf>
    <xf numFmtId="0" fontId="9" fillId="0" borderId="14" xfId="0" applyFont="1" applyBorder="1"/>
    <xf numFmtId="0" fontId="15" fillId="0" borderId="55" xfId="0" applyFont="1" applyBorder="1" applyAlignment="1">
      <alignment horizontal="center"/>
    </xf>
    <xf numFmtId="0" fontId="9" fillId="0" borderId="55" xfId="0" applyFont="1" applyBorder="1" applyAlignment="1">
      <alignment horizontal="left"/>
    </xf>
    <xf numFmtId="0" fontId="9" fillId="0" borderId="15" xfId="0" applyFont="1" applyBorder="1"/>
    <xf numFmtId="0" fontId="15" fillId="0" borderId="56" xfId="0" applyFont="1" applyBorder="1" applyAlignment="1">
      <alignment horizontal="center"/>
    </xf>
    <xf numFmtId="0" fontId="9" fillId="0" borderId="15" xfId="0" applyFont="1" applyBorder="1" applyAlignment="1">
      <alignment horizontal="center"/>
    </xf>
    <xf numFmtId="0" fontId="15" fillId="0" borderId="55" xfId="0" applyFont="1" applyBorder="1" applyAlignment="1">
      <alignment horizontal="left"/>
    </xf>
    <xf numFmtId="14" fontId="9" fillId="0" borderId="0" xfId="0" applyNumberFormat="1" applyFont="1" applyAlignment="1">
      <alignment horizontal="left"/>
    </xf>
    <xf numFmtId="0" fontId="6" fillId="0" borderId="15" xfId="0" applyFont="1" applyBorder="1"/>
    <xf numFmtId="0" fontId="46" fillId="0" borderId="77" xfId="0" applyFont="1" applyBorder="1" applyAlignment="1">
      <alignment horizontal="left"/>
    </xf>
    <xf numFmtId="0" fontId="9" fillId="0" borderId="57" xfId="0" applyFont="1" applyBorder="1"/>
    <xf numFmtId="0" fontId="15" fillId="0" borderId="56" xfId="0" applyFont="1" applyBorder="1"/>
    <xf numFmtId="0" fontId="46" fillId="0" borderId="55" xfId="0" applyFont="1" applyBorder="1" applyAlignment="1">
      <alignment horizontal="left"/>
    </xf>
    <xf numFmtId="0" fontId="13" fillId="0" borderId="5" xfId="0" applyFont="1" applyBorder="1"/>
    <xf numFmtId="0" fontId="9" fillId="0" borderId="5" xfId="0" applyFont="1" applyBorder="1" applyAlignment="1">
      <alignment horizontal="center"/>
    </xf>
    <xf numFmtId="0" fontId="9" fillId="0" borderId="31" xfId="0" applyFont="1" applyBorder="1" applyAlignment="1">
      <alignment horizontal="center"/>
    </xf>
    <xf numFmtId="0" fontId="9" fillId="0" borderId="32" xfId="0" applyFont="1" applyBorder="1" applyAlignment="1">
      <alignment horizontal="center"/>
    </xf>
    <xf numFmtId="0" fontId="9" fillId="0" borderId="58" xfId="0" applyFont="1" applyBorder="1"/>
    <xf numFmtId="0" fontId="0" fillId="0" borderId="57" xfId="0" applyBorder="1"/>
    <xf numFmtId="0" fontId="14" fillId="0" borderId="5" xfId="0" applyFont="1" applyBorder="1"/>
    <xf numFmtId="0" fontId="16" fillId="5" borderId="55" xfId="0" applyFont="1" applyFill="1" applyBorder="1" applyAlignment="1">
      <alignment horizontal="left"/>
    </xf>
    <xf numFmtId="0" fontId="0" fillId="0" borderId="15" xfId="0" applyBorder="1"/>
    <xf numFmtId="0" fontId="0" fillId="0" borderId="59" xfId="0" applyBorder="1"/>
    <xf numFmtId="0" fontId="16" fillId="5" borderId="81" xfId="0" applyFont="1" applyFill="1" applyBorder="1" applyAlignment="1">
      <alignment horizontal="left"/>
    </xf>
    <xf numFmtId="0" fontId="0" fillId="0" borderId="58" xfId="0" applyBorder="1" applyAlignment="1">
      <alignment horizontal="center"/>
    </xf>
    <xf numFmtId="0" fontId="9" fillId="0" borderId="57" xfId="0" applyFont="1" applyBorder="1" applyAlignment="1">
      <alignment horizontal="center"/>
    </xf>
    <xf numFmtId="0" fontId="9" fillId="0" borderId="27" xfId="0" applyFont="1" applyBorder="1" applyAlignment="1">
      <alignment horizontal="center"/>
    </xf>
    <xf numFmtId="0" fontId="15" fillId="0" borderId="60" xfId="0" applyFont="1" applyBorder="1"/>
    <xf numFmtId="0" fontId="9" fillId="0" borderId="60" xfId="0" applyFont="1" applyBorder="1" applyAlignment="1">
      <alignment horizontal="left"/>
    </xf>
    <xf numFmtId="0" fontId="12" fillId="0" borderId="80" xfId="0" applyFont="1" applyBorder="1"/>
    <xf numFmtId="0" fontId="9" fillId="0" borderId="17" xfId="0" applyFont="1" applyBorder="1"/>
    <xf numFmtId="0" fontId="15" fillId="0" borderId="0" xfId="0" applyFont="1" applyAlignment="1">
      <alignment horizontal="center"/>
    </xf>
    <xf numFmtId="0" fontId="15" fillId="0" borderId="63" xfId="0" applyFont="1" applyBorder="1" applyAlignment="1">
      <alignment horizontal="center"/>
    </xf>
    <xf numFmtId="0" fontId="15" fillId="0" borderId="55" xfId="0" applyFont="1" applyBorder="1"/>
    <xf numFmtId="0" fontId="15" fillId="0" borderId="84" xfId="0" applyFont="1" applyBorder="1" applyAlignment="1">
      <alignment horizontal="left"/>
    </xf>
    <xf numFmtId="0" fontId="15" fillId="0" borderId="56" xfId="0" applyFont="1" applyBorder="1" applyAlignment="1">
      <alignment horizontal="left"/>
    </xf>
    <xf numFmtId="0" fontId="16" fillId="5" borderId="81" xfId="0" applyFont="1" applyFill="1" applyBorder="1"/>
    <xf numFmtId="0" fontId="15" fillId="0" borderId="0" xfId="0" applyFont="1" applyAlignment="1">
      <alignment horizontal="left"/>
    </xf>
    <xf numFmtId="0" fontId="10" fillId="0" borderId="0" xfId="0" applyFont="1" applyAlignment="1">
      <alignment horizontal="left"/>
    </xf>
    <xf numFmtId="0" fontId="7" fillId="0" borderId="0" xfId="0" applyFont="1" applyAlignment="1">
      <alignment horizontal="left"/>
    </xf>
    <xf numFmtId="0" fontId="7" fillId="0" borderId="0" xfId="0" applyFont="1"/>
    <xf numFmtId="0" fontId="6" fillId="0" borderId="14" xfId="0" applyFont="1" applyBorder="1" applyAlignment="1">
      <alignment horizontal="left"/>
    </xf>
    <xf numFmtId="0" fontId="6" fillId="0" borderId="14" xfId="0" applyFont="1" applyBorder="1"/>
    <xf numFmtId="0" fontId="15" fillId="0" borderId="14" xfId="0" applyFont="1" applyBorder="1"/>
    <xf numFmtId="0" fontId="9" fillId="0" borderId="16" xfId="0" applyFont="1" applyBorder="1" applyAlignment="1">
      <alignment horizontal="center" vertical="center"/>
    </xf>
    <xf numFmtId="0" fontId="40" fillId="0" borderId="15" xfId="0" quotePrefix="1" applyFont="1" applyBorder="1" applyAlignment="1">
      <alignment horizontal="center"/>
    </xf>
    <xf numFmtId="0" fontId="40" fillId="0" borderId="16" xfId="0" quotePrefix="1" applyFont="1" applyBorder="1" applyAlignment="1">
      <alignment horizontal="center"/>
    </xf>
    <xf numFmtId="0" fontId="6" fillId="0" borderId="15" xfId="0" applyFont="1" applyBorder="1" applyAlignment="1">
      <alignment horizontal="center"/>
    </xf>
    <xf numFmtId="0" fontId="0" fillId="0" borderId="14" xfId="0" applyBorder="1"/>
    <xf numFmtId="0" fontId="38" fillId="0" borderId="16" xfId="0" applyFont="1" applyBorder="1" applyAlignment="1">
      <alignment horizontal="center"/>
    </xf>
    <xf numFmtId="0" fontId="12" fillId="0" borderId="16" xfId="0" applyFont="1" applyBorder="1" applyAlignment="1">
      <alignment horizontal="center"/>
    </xf>
    <xf numFmtId="0" fontId="39" fillId="0" borderId="0" xfId="0" applyFont="1"/>
    <xf numFmtId="0" fontId="0" fillId="0" borderId="20" xfId="0" applyBorder="1"/>
    <xf numFmtId="0" fontId="45" fillId="0" borderId="13" xfId="0" applyFont="1" applyBorder="1" applyAlignment="1">
      <alignment horizontal="left" wrapText="1"/>
    </xf>
    <xf numFmtId="165" fontId="9" fillId="0" borderId="0" xfId="1" quotePrefix="1" applyNumberFormat="1" applyFont="1" applyFill="1" applyBorder="1" applyAlignment="1" applyProtection="1">
      <alignment horizontal="right"/>
    </xf>
    <xf numFmtId="0" fontId="64" fillId="0" borderId="13" xfId="0" applyFont="1" applyBorder="1"/>
    <xf numFmtId="0" fontId="45" fillId="0" borderId="62" xfId="0" applyFont="1" applyBorder="1" applyAlignment="1">
      <alignment horizontal="left" wrapText="1"/>
    </xf>
    <xf numFmtId="0" fontId="0" fillId="0" borderId="21" xfId="0" applyBorder="1"/>
    <xf numFmtId="0" fontId="0" fillId="0" borderId="22" xfId="0" applyBorder="1"/>
    <xf numFmtId="0" fontId="44" fillId="0" borderId="61" xfId="0" applyFont="1" applyBorder="1" applyAlignment="1">
      <alignment vertical="top"/>
    </xf>
    <xf numFmtId="2" fontId="9" fillId="0" borderId="0" xfId="0" quotePrefix="1" applyNumberFormat="1" applyFont="1"/>
    <xf numFmtId="0" fontId="44" fillId="0" borderId="61" xfId="0" applyFont="1" applyBorder="1" applyAlignment="1">
      <alignment vertical="center"/>
    </xf>
    <xf numFmtId="0" fontId="15" fillId="0" borderId="54" xfId="0" applyFont="1" applyBorder="1" applyAlignment="1">
      <alignment horizontal="center"/>
    </xf>
    <xf numFmtId="0" fontId="46" fillId="0" borderId="55" xfId="0" applyFont="1" applyBorder="1" applyAlignment="1">
      <alignment horizontal="center"/>
    </xf>
    <xf numFmtId="0" fontId="15" fillId="0" borderId="66" xfId="0" applyFont="1" applyBorder="1"/>
    <xf numFmtId="0" fontId="15" fillId="0" borderId="60" xfId="0" applyFont="1" applyBorder="1" applyAlignment="1">
      <alignment horizontal="center"/>
    </xf>
    <xf numFmtId="0" fontId="15" fillId="0" borderId="8" xfId="0" applyFont="1" applyBorder="1"/>
    <xf numFmtId="0" fontId="15" fillId="0" borderId="19" xfId="0" applyFont="1" applyBorder="1" applyAlignment="1">
      <alignment horizontal="center"/>
    </xf>
    <xf numFmtId="0" fontId="6" fillId="0" borderId="5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0" fillId="0" borderId="9" xfId="0" applyBorder="1" applyAlignment="1">
      <alignment horizontal="left"/>
    </xf>
    <xf numFmtId="0" fontId="14" fillId="0" borderId="0" xfId="0" applyFont="1"/>
    <xf numFmtId="0" fontId="5" fillId="0" borderId="0" xfId="0" applyFont="1" applyAlignment="1">
      <alignment horizontal="left"/>
    </xf>
    <xf numFmtId="0" fontId="15" fillId="0" borderId="17" xfId="0" applyFont="1" applyBorder="1" applyAlignment="1">
      <alignment horizontal="left"/>
    </xf>
    <xf numFmtId="0" fontId="15" fillId="0" borderId="17" xfId="0" applyFont="1" applyBorder="1"/>
    <xf numFmtId="0" fontId="15" fillId="0" borderId="54" xfId="0" applyFont="1" applyBorder="1" applyAlignment="1">
      <alignment horizontal="left"/>
    </xf>
    <xf numFmtId="0" fontId="16" fillId="5" borderId="82" xfId="0" applyFont="1" applyFill="1" applyBorder="1" applyAlignment="1">
      <alignment horizontal="left"/>
    </xf>
    <xf numFmtId="0" fontId="16" fillId="5" borderId="83" xfId="0" applyFont="1" applyFill="1" applyBorder="1" applyAlignment="1">
      <alignment horizontal="left"/>
    </xf>
    <xf numFmtId="0" fontId="19" fillId="0" borderId="26" xfId="0" applyFont="1" applyBorder="1" applyAlignment="1">
      <alignment horizontal="centerContinuous" vertical="center"/>
    </xf>
    <xf numFmtId="0" fontId="19" fillId="0" borderId="27" xfId="0" applyFont="1" applyBorder="1" applyAlignment="1">
      <alignment horizontal="centerContinuous" vertical="center"/>
    </xf>
    <xf numFmtId="2" fontId="0" fillId="0" borderId="0" xfId="0" applyNumberFormat="1"/>
    <xf numFmtId="165" fontId="9" fillId="0" borderId="21" xfId="1" quotePrefix="1" applyNumberFormat="1" applyFont="1" applyFill="1" applyBorder="1" applyAlignment="1" applyProtection="1">
      <alignment horizontal="right"/>
    </xf>
    <xf numFmtId="0" fontId="15" fillId="0" borderId="13" xfId="0" applyFont="1" applyBorder="1"/>
    <xf numFmtId="0" fontId="39" fillId="0" borderId="0" xfId="0" applyFont="1" applyAlignment="1">
      <alignment horizontal="left"/>
    </xf>
    <xf numFmtId="0" fontId="6" fillId="0" borderId="3" xfId="0" applyFont="1" applyBorder="1" applyAlignment="1">
      <alignment horizontal="center"/>
    </xf>
    <xf numFmtId="0" fontId="19" fillId="0" borderId="73" xfId="0" applyFont="1" applyBorder="1" applyAlignment="1">
      <alignment horizontal="left" vertical="center"/>
    </xf>
    <xf numFmtId="0" fontId="39" fillId="0" borderId="17" xfId="0" applyFont="1" applyBorder="1" applyAlignment="1">
      <alignment horizontal="left"/>
    </xf>
    <xf numFmtId="2" fontId="39" fillId="0" borderId="17" xfId="0" applyNumberFormat="1" applyFont="1" applyBorder="1"/>
    <xf numFmtId="2" fontId="15" fillId="0" borderId="17" xfId="0" applyNumberFormat="1" applyFont="1" applyBorder="1"/>
    <xf numFmtId="0" fontId="0" fillId="0" borderId="17" xfId="0" applyBorder="1" applyAlignment="1">
      <alignment horizontal="left"/>
    </xf>
    <xf numFmtId="2" fontId="0" fillId="0" borderId="17" xfId="0" applyNumberFormat="1" applyBorder="1"/>
    <xf numFmtId="0" fontId="42" fillId="0" borderId="15" xfId="0" quotePrefix="1" applyFont="1" applyBorder="1" applyAlignment="1">
      <alignment horizontal="center"/>
    </xf>
    <xf numFmtId="0" fontId="9" fillId="0" borderId="54" xfId="0" applyFont="1" applyBorder="1"/>
    <xf numFmtId="0" fontId="9" fillId="0" borderId="55" xfId="0" applyFont="1" applyBorder="1" applyAlignment="1">
      <alignment horizontal="center"/>
    </xf>
    <xf numFmtId="0" fontId="21" fillId="0" borderId="55" xfId="0" applyFont="1" applyBorder="1" applyAlignment="1">
      <alignment horizontal="center"/>
    </xf>
    <xf numFmtId="0" fontId="12" fillId="0" borderId="55" xfId="0" applyFont="1" applyBorder="1" applyAlignment="1">
      <alignment horizontal="center"/>
    </xf>
    <xf numFmtId="0" fontId="65" fillId="0" borderId="0" xfId="0" applyFont="1" applyAlignment="1">
      <alignment horizontal="right"/>
    </xf>
    <xf numFmtId="0" fontId="55" fillId="0" borderId="0" xfId="0" applyFont="1"/>
    <xf numFmtId="0" fontId="56" fillId="0" borderId="0" xfId="0" applyFont="1" applyAlignment="1">
      <alignment horizontal="right" vertical="top"/>
    </xf>
    <xf numFmtId="0" fontId="27" fillId="0" borderId="0" xfId="0" applyFont="1" applyAlignment="1">
      <alignment horizontal="right" vertical="top"/>
    </xf>
    <xf numFmtId="0" fontId="4" fillId="0" borderId="0" xfId="0" applyFont="1" applyAlignment="1">
      <alignment horizontal="centerContinuous"/>
    </xf>
    <xf numFmtId="0" fontId="5" fillId="0" borderId="0" xfId="0" applyFont="1" applyAlignment="1">
      <alignment horizontal="centerContinuous"/>
    </xf>
    <xf numFmtId="0" fontId="6" fillId="0" borderId="0" xfId="0" applyFont="1" applyAlignment="1">
      <alignment horizontal="centerContinuous"/>
    </xf>
    <xf numFmtId="0" fontId="53" fillId="0" borderId="0" xfId="0" applyFont="1"/>
    <xf numFmtId="0" fontId="29" fillId="0" borderId="0" xfId="0" applyFont="1" applyAlignment="1">
      <alignment horizontal="centerContinuous"/>
    </xf>
    <xf numFmtId="0" fontId="25" fillId="0" borderId="0" xfId="0" applyFont="1" applyAlignment="1">
      <alignment horizontal="centerContinuous"/>
    </xf>
    <xf numFmtId="0" fontId="25" fillId="0" borderId="53" xfId="0" applyFont="1" applyBorder="1" applyAlignment="1">
      <alignment horizontal="centerContinuous"/>
    </xf>
    <xf numFmtId="0" fontId="5" fillId="0" borderId="53" xfId="0" applyFont="1" applyBorder="1" applyAlignment="1">
      <alignment horizontal="centerContinuous"/>
    </xf>
    <xf numFmtId="0" fontId="6" fillId="0" borderId="53" xfId="0" applyFont="1" applyBorder="1" applyAlignment="1">
      <alignment horizontal="centerContinuous"/>
    </xf>
    <xf numFmtId="0" fontId="53" fillId="0" borderId="0" xfId="0" applyFont="1" applyAlignment="1">
      <alignment horizontal="center"/>
    </xf>
    <xf numFmtId="0" fontId="60" fillId="0" borderId="0" xfId="0" applyFont="1" applyAlignment="1">
      <alignment horizontal="centerContinuous"/>
    </xf>
    <xf numFmtId="0" fontId="36" fillId="0" borderId="0" xfId="0" applyFont="1"/>
    <xf numFmtId="0" fontId="37" fillId="0" borderId="0" xfId="0" applyFont="1"/>
    <xf numFmtId="0" fontId="8" fillId="0" borderId="0" xfId="0" applyFont="1"/>
    <xf numFmtId="0" fontId="6" fillId="0" borderId="0" xfId="0" applyFont="1"/>
    <xf numFmtId="0" fontId="54" fillId="0" borderId="0" xfId="0" applyFont="1"/>
    <xf numFmtId="0" fontId="8" fillId="0" borderId="0" xfId="0" applyFont="1" applyAlignment="1">
      <alignment vertical="center"/>
    </xf>
    <xf numFmtId="0" fontId="35" fillId="0" borderId="0" xfId="0" applyFont="1"/>
    <xf numFmtId="0" fontId="47" fillId="0" borderId="0" xfId="0" applyFont="1"/>
    <xf numFmtId="0" fontId="46" fillId="0" borderId="55" xfId="0" applyFont="1" applyBorder="1" applyAlignment="1" applyProtection="1">
      <alignment horizontal="left"/>
      <protection locked="0"/>
    </xf>
    <xf numFmtId="0" fontId="50" fillId="0" borderId="0" xfId="0" applyFont="1" applyProtection="1">
      <protection locked="0"/>
    </xf>
    <xf numFmtId="0" fontId="46" fillId="0" borderId="19" xfId="0" applyFont="1" applyBorder="1" applyAlignment="1">
      <alignment horizontal="center"/>
    </xf>
    <xf numFmtId="0" fontId="46" fillId="0" borderId="55" xfId="0" applyFont="1" applyBorder="1" applyAlignment="1" applyProtection="1">
      <alignment horizontal="center"/>
      <protection locked="0"/>
    </xf>
    <xf numFmtId="0" fontId="61" fillId="0" borderId="55" xfId="0" applyFont="1" applyBorder="1" applyAlignment="1" applyProtection="1">
      <alignment horizontal="left"/>
      <protection locked="0"/>
    </xf>
    <xf numFmtId="0" fontId="46" fillId="0" borderId="19" xfId="0" applyFont="1" applyBorder="1" applyAlignment="1" applyProtection="1">
      <alignment horizontal="left"/>
      <protection locked="0"/>
    </xf>
    <xf numFmtId="0" fontId="46" fillId="0" borderId="56" xfId="0" applyFont="1" applyBorder="1" applyAlignment="1" applyProtection="1">
      <alignment horizontal="left"/>
      <protection locked="0"/>
    </xf>
    <xf numFmtId="0" fontId="62" fillId="0" borderId="55" xfId="0" applyFont="1" applyBorder="1" applyAlignment="1" applyProtection="1">
      <alignment horizontal="left"/>
      <protection locked="0"/>
    </xf>
    <xf numFmtId="3" fontId="6" fillId="2" borderId="75" xfId="1" applyNumberFormat="1" applyFont="1" applyFill="1" applyBorder="1" applyAlignment="1" applyProtection="1">
      <protection locked="0"/>
    </xf>
    <xf numFmtId="0" fontId="14" fillId="0" borderId="95" xfId="0" applyFont="1" applyBorder="1"/>
    <xf numFmtId="0" fontId="9" fillId="0" borderId="96" xfId="0" applyFont="1" applyBorder="1" applyAlignment="1">
      <alignment horizontal="center"/>
    </xf>
    <xf numFmtId="3" fontId="6" fillId="2" borderId="29" xfId="1" applyNumberFormat="1" applyFont="1" applyFill="1" applyBorder="1" applyAlignment="1" applyProtection="1">
      <alignment horizontal="right"/>
      <protection locked="0"/>
    </xf>
    <xf numFmtId="0" fontId="12" fillId="2" borderId="15" xfId="0" quotePrefix="1" applyFont="1" applyFill="1" applyBorder="1" applyAlignment="1" applyProtection="1">
      <alignment horizontal="center"/>
      <protection locked="0"/>
    </xf>
    <xf numFmtId="3" fontId="6" fillId="0" borderId="0" xfId="1" applyNumberFormat="1" applyFont="1" applyFill="1" applyAlignment="1" applyProtection="1">
      <alignment horizontal="right"/>
      <protection locked="0"/>
    </xf>
    <xf numFmtId="3" fontId="6" fillId="0" borderId="77" xfId="1" applyNumberFormat="1" applyFont="1" applyFill="1" applyBorder="1" applyAlignment="1" applyProtection="1">
      <alignment horizontal="right"/>
      <protection locked="0"/>
    </xf>
    <xf numFmtId="3" fontId="2" fillId="3" borderId="78" xfId="1" applyNumberFormat="1" applyFont="1" applyFill="1" applyBorder="1" applyAlignment="1" applyProtection="1">
      <alignment horizontal="right"/>
      <protection locked="0"/>
    </xf>
    <xf numFmtId="3" fontId="6" fillId="0" borderId="36" xfId="1" applyNumberFormat="1" applyFont="1" applyFill="1" applyBorder="1" applyAlignment="1" applyProtection="1">
      <alignment horizontal="right"/>
      <protection locked="0"/>
    </xf>
    <xf numFmtId="3" fontId="6" fillId="0" borderId="53" xfId="1" applyNumberFormat="1" applyFont="1" applyFill="1" applyBorder="1" applyAlignment="1" applyProtection="1">
      <alignment horizontal="right"/>
      <protection locked="0"/>
    </xf>
    <xf numFmtId="0" fontId="46" fillId="0" borderId="0" xfId="0" applyFont="1" applyAlignment="1">
      <alignment horizontal="left"/>
    </xf>
    <xf numFmtId="0" fontId="66" fillId="0" borderId="0" xfId="0" applyFont="1"/>
    <xf numFmtId="0" fontId="13" fillId="0" borderId="0" xfId="0" applyFont="1" applyAlignment="1">
      <alignment vertical="center"/>
    </xf>
    <xf numFmtId="0" fontId="19" fillId="0" borderId="0" xfId="0" applyFont="1" applyAlignment="1">
      <alignment vertical="center"/>
    </xf>
    <xf numFmtId="0" fontId="46" fillId="0" borderId="54" xfId="0" applyFont="1" applyBorder="1" applyAlignment="1">
      <alignment horizontal="left"/>
    </xf>
    <xf numFmtId="0" fontId="46" fillId="0" borderId="92" xfId="0" applyFont="1" applyBorder="1" applyAlignment="1">
      <alignment horizontal="left"/>
    </xf>
    <xf numFmtId="0" fontId="46" fillId="0" borderId="19" xfId="0" applyFont="1" applyBorder="1" applyAlignment="1">
      <alignment horizontal="left"/>
    </xf>
    <xf numFmtId="0" fontId="9" fillId="0" borderId="5" xfId="0" applyFont="1" applyBorder="1"/>
    <xf numFmtId="0" fontId="46" fillId="0" borderId="19" xfId="0" applyFont="1" applyBorder="1"/>
    <xf numFmtId="0" fontId="9" fillId="0" borderId="5" xfId="0" applyFont="1" applyBorder="1" applyProtection="1">
      <protection locked="0"/>
    </xf>
    <xf numFmtId="0" fontId="9" fillId="0" borderId="36" xfId="0" applyFont="1" applyBorder="1"/>
    <xf numFmtId="0" fontId="9" fillId="0" borderId="76" xfId="0" applyFont="1" applyBorder="1" applyProtection="1">
      <protection locked="0"/>
    </xf>
    <xf numFmtId="0" fontId="9" fillId="0" borderId="77" xfId="0" applyFont="1" applyBorder="1"/>
    <xf numFmtId="0" fontId="9" fillId="0" borderId="77" xfId="0" applyFont="1" applyBorder="1" applyProtection="1">
      <protection locked="0"/>
    </xf>
    <xf numFmtId="0" fontId="63" fillId="5" borderId="91" xfId="0" applyFont="1" applyFill="1" applyBorder="1" applyAlignment="1">
      <alignment horizontal="left"/>
    </xf>
    <xf numFmtId="0" fontId="13" fillId="0" borderId="0" xfId="0" applyFont="1" applyProtection="1">
      <protection locked="0"/>
    </xf>
    <xf numFmtId="0" fontId="9" fillId="0" borderId="53" xfId="0" applyFont="1" applyBorder="1" applyProtection="1">
      <protection locked="0"/>
    </xf>
    <xf numFmtId="0" fontId="9" fillId="0" borderId="55" xfId="0" applyFont="1" applyBorder="1" applyProtection="1">
      <protection locked="0"/>
    </xf>
    <xf numFmtId="0" fontId="68" fillId="0" borderId="0" xfId="0" applyFont="1"/>
    <xf numFmtId="0" fontId="46" fillId="0" borderId="60" xfId="0" applyFont="1" applyBorder="1" applyAlignment="1" applyProtection="1">
      <alignment horizontal="left"/>
      <protection locked="0"/>
    </xf>
    <xf numFmtId="0" fontId="46" fillId="0" borderId="93" xfId="0" applyFont="1" applyBorder="1" applyAlignment="1" applyProtection="1">
      <alignment horizontal="left"/>
      <protection locked="0"/>
    </xf>
    <xf numFmtId="0" fontId="9" fillId="0" borderId="17" xfId="0" applyFont="1" applyBorder="1" applyProtection="1">
      <protection locked="0"/>
    </xf>
    <xf numFmtId="0" fontId="9" fillId="0" borderId="79" xfId="0" applyFont="1" applyBorder="1"/>
    <xf numFmtId="0" fontId="69" fillId="0" borderId="74" xfId="0" applyFont="1" applyBorder="1"/>
    <xf numFmtId="0" fontId="45" fillId="6" borderId="62" xfId="0" applyFont="1" applyFill="1" applyBorder="1" applyAlignment="1">
      <alignment horizontal="left" wrapText="1"/>
    </xf>
    <xf numFmtId="0" fontId="6" fillId="0" borderId="0" xfId="0" applyFont="1" applyProtection="1">
      <protection locked="0"/>
    </xf>
    <xf numFmtId="0" fontId="6" fillId="0" borderId="0" xfId="0" applyFont="1" applyAlignment="1">
      <alignment horizontal="right"/>
    </xf>
    <xf numFmtId="0" fontId="7" fillId="0" borderId="0" xfId="0" applyFont="1" applyAlignment="1">
      <alignment horizontal="centerContinuous"/>
    </xf>
    <xf numFmtId="0" fontId="6" fillId="0" borderId="99" xfId="0" applyFont="1" applyBorder="1" applyAlignment="1">
      <alignment horizontal="right" vertical="center"/>
    </xf>
    <xf numFmtId="0" fontId="70" fillId="0" borderId="100" xfId="0" applyFont="1" applyBorder="1" applyAlignment="1">
      <alignment horizontal="center" vertical="center" wrapText="1"/>
    </xf>
    <xf numFmtId="0" fontId="70" fillId="0" borderId="101" xfId="0" applyFont="1" applyBorder="1" applyAlignment="1">
      <alignment horizontal="center" vertical="center" wrapText="1"/>
    </xf>
    <xf numFmtId="0" fontId="6" fillId="0" borderId="102" xfId="0" applyFont="1" applyBorder="1" applyAlignment="1">
      <alignment horizontal="right" vertical="center"/>
    </xf>
    <xf numFmtId="0" fontId="70" fillId="0" borderId="79" xfId="0" applyFont="1" applyBorder="1" applyAlignment="1">
      <alignment horizontal="center" vertical="center" wrapText="1"/>
    </xf>
    <xf numFmtId="0" fontId="70" fillId="0" borderId="103" xfId="0" applyFont="1" applyBorder="1" applyAlignment="1">
      <alignment horizontal="center" vertical="center" wrapText="1"/>
    </xf>
    <xf numFmtId="0" fontId="6" fillId="0" borderId="104" xfId="0" applyFont="1" applyBorder="1" applyAlignment="1">
      <alignment horizontal="right" vertical="center"/>
    </xf>
    <xf numFmtId="0" fontId="70" fillId="0" borderId="105" xfId="0" applyFont="1" applyBorder="1" applyAlignment="1">
      <alignment horizontal="center" vertical="center" wrapText="1"/>
    </xf>
    <xf numFmtId="0" fontId="71" fillId="0" borderId="0" xfId="0" applyFont="1" applyAlignment="1">
      <alignment horizontal="right"/>
    </xf>
    <xf numFmtId="0" fontId="70" fillId="0" borderId="106" xfId="0" applyFont="1" applyBorder="1" applyAlignment="1">
      <alignment horizontal="center" vertical="center" wrapText="1"/>
    </xf>
    <xf numFmtId="0" fontId="72" fillId="0" borderId="0" xfId="0" applyFont="1" applyProtection="1">
      <protection locked="0"/>
    </xf>
    <xf numFmtId="0" fontId="6" fillId="0" borderId="0" xfId="0" quotePrefix="1" applyFont="1" applyProtection="1">
      <protection locked="0"/>
    </xf>
    <xf numFmtId="0" fontId="6" fillId="0" borderId="107" xfId="0" applyFont="1" applyBorder="1" applyAlignment="1">
      <alignment horizontal="center"/>
    </xf>
    <xf numFmtId="0" fontId="40" fillId="0" borderId="16" xfId="0" quotePrefix="1" applyFont="1" applyBorder="1" applyAlignment="1" applyProtection="1">
      <alignment horizontal="center"/>
      <protection locked="0"/>
    </xf>
    <xf numFmtId="0" fontId="6" fillId="0" borderId="107" xfId="0" applyFont="1" applyBorder="1" applyAlignment="1" applyProtection="1">
      <alignment horizontal="center"/>
      <protection locked="0"/>
    </xf>
    <xf numFmtId="0" fontId="42" fillId="0" borderId="16" xfId="0" quotePrefix="1" applyFont="1" applyBorder="1" applyAlignment="1" applyProtection="1">
      <alignment horizontal="center"/>
      <protection locked="0"/>
    </xf>
    <xf numFmtId="0" fontId="9" fillId="0" borderId="16" xfId="0" applyFont="1" applyBorder="1" applyAlignment="1" applyProtection="1">
      <alignment horizontal="center"/>
      <protection locked="0"/>
    </xf>
    <xf numFmtId="0" fontId="30" fillId="0" borderId="45" xfId="0" applyFont="1" applyBorder="1" applyAlignment="1" applyProtection="1">
      <alignment horizontal="centerContinuous"/>
      <protection locked="0"/>
    </xf>
    <xf numFmtId="0" fontId="9" fillId="0" borderId="107" xfId="0" applyFont="1" applyBorder="1" applyAlignment="1" applyProtection="1">
      <alignment horizontal="center"/>
      <protection locked="0"/>
    </xf>
    <xf numFmtId="0" fontId="42" fillId="0" borderId="16" xfId="0" quotePrefix="1" applyFont="1" applyBorder="1" applyAlignment="1">
      <alignment horizontal="center"/>
    </xf>
    <xf numFmtId="0" fontId="6" fillId="0" borderId="0" xfId="3"/>
    <xf numFmtId="0" fontId="6" fillId="7" borderId="108" xfId="3" applyFill="1" applyBorder="1" applyAlignment="1">
      <alignment horizontal="center"/>
    </xf>
    <xf numFmtId="0" fontId="6" fillId="0" borderId="61" xfId="3" quotePrefix="1" applyBorder="1"/>
    <xf numFmtId="0" fontId="6" fillId="0" borderId="11" xfId="3" applyBorder="1" applyAlignment="1">
      <alignment horizontal="right"/>
    </xf>
    <xf numFmtId="0" fontId="6" fillId="0" borderId="13" xfId="3" applyBorder="1"/>
    <xf numFmtId="0" fontId="6" fillId="0" borderId="12" xfId="3" applyBorder="1" applyAlignment="1">
      <alignment horizontal="right"/>
    </xf>
    <xf numFmtId="0" fontId="6" fillId="0" borderId="62" xfId="3" applyBorder="1"/>
    <xf numFmtId="0" fontId="6" fillId="0" borderId="22" xfId="3" applyBorder="1" applyAlignment="1">
      <alignment horizontal="right"/>
    </xf>
    <xf numFmtId="3" fontId="73" fillId="0" borderId="0" xfId="0" applyNumberFormat="1" applyFont="1" applyAlignment="1">
      <alignment horizontal="center"/>
    </xf>
    <xf numFmtId="3" fontId="73" fillId="0" borderId="15" xfId="0" applyNumberFormat="1" applyFont="1" applyBorder="1"/>
    <xf numFmtId="3" fontId="73" fillId="0" borderId="0" xfId="0" applyNumberFormat="1" applyFont="1"/>
    <xf numFmtId="3" fontId="73" fillId="0" borderId="15" xfId="0" applyNumberFormat="1" applyFont="1" applyBorder="1" applyAlignment="1">
      <alignment horizontal="center"/>
    </xf>
    <xf numFmtId="0" fontId="73" fillId="0" borderId="31" xfId="0" applyFont="1" applyBorder="1"/>
    <xf numFmtId="0" fontId="31" fillId="0" borderId="0" xfId="0" applyFont="1"/>
    <xf numFmtId="0" fontId="30" fillId="0" borderId="0" xfId="0" applyFont="1"/>
    <xf numFmtId="0" fontId="2" fillId="0" borderId="0" xfId="0" applyFont="1"/>
    <xf numFmtId="3" fontId="6" fillId="2" borderId="32" xfId="1" applyNumberFormat="1" applyFont="1" applyFill="1" applyBorder="1" applyAlignment="1" applyProtection="1">
      <alignment horizontal="left"/>
      <protection locked="0"/>
    </xf>
    <xf numFmtId="3" fontId="9" fillId="2" borderId="32" xfId="0" applyNumberFormat="1" applyFont="1" applyFill="1" applyBorder="1" applyProtection="1">
      <protection locked="0"/>
    </xf>
    <xf numFmtId="3" fontId="74" fillId="2" borderId="32" xfId="0" applyNumberFormat="1" applyFont="1" applyFill="1" applyBorder="1" applyProtection="1">
      <protection locked="0"/>
    </xf>
    <xf numFmtId="3" fontId="74" fillId="2" borderId="109" xfId="0" applyNumberFormat="1" applyFont="1" applyFill="1" applyBorder="1" applyProtection="1">
      <protection locked="0"/>
    </xf>
    <xf numFmtId="3" fontId="0" fillId="2" borderId="32" xfId="0" applyNumberFormat="1" applyFill="1" applyBorder="1" applyProtection="1">
      <protection locked="0"/>
    </xf>
    <xf numFmtId="3" fontId="75" fillId="2" borderId="32" xfId="0" applyNumberFormat="1" applyFont="1" applyFill="1" applyBorder="1" applyProtection="1">
      <protection locked="0"/>
    </xf>
    <xf numFmtId="3" fontId="75" fillId="2" borderId="109" xfId="0" applyNumberFormat="1" applyFont="1" applyFill="1" applyBorder="1" applyProtection="1">
      <protection locked="0"/>
    </xf>
    <xf numFmtId="3" fontId="17" fillId="2" borderId="32" xfId="1" applyNumberFormat="1" applyFont="1" applyFill="1" applyBorder="1" applyAlignment="1" applyProtection="1">
      <protection locked="0"/>
    </xf>
    <xf numFmtId="3" fontId="11" fillId="2" borderId="33" xfId="0" applyNumberFormat="1" applyFont="1" applyFill="1" applyBorder="1" applyProtection="1">
      <protection locked="0"/>
    </xf>
    <xf numFmtId="0" fontId="2" fillId="0" borderId="3" xfId="0" applyFont="1" applyBorder="1" applyProtection="1">
      <protection locked="0"/>
    </xf>
    <xf numFmtId="0" fontId="2" fillId="0" borderId="43" xfId="0" applyFont="1" applyBorder="1" applyProtection="1">
      <protection locked="0"/>
    </xf>
    <xf numFmtId="3" fontId="76" fillId="0" borderId="0" xfId="0" applyNumberFormat="1" applyFont="1" applyProtection="1">
      <protection locked="0"/>
    </xf>
    <xf numFmtId="0" fontId="2" fillId="0" borderId="5" xfId="0" applyFont="1" applyBorder="1" applyAlignment="1" applyProtection="1">
      <alignment horizontal="centerContinuous"/>
      <protection locked="0"/>
    </xf>
    <xf numFmtId="3" fontId="2" fillId="2" borderId="32" xfId="0" applyNumberFormat="1" applyFont="1" applyFill="1" applyBorder="1" applyProtection="1">
      <protection locked="0"/>
    </xf>
    <xf numFmtId="0" fontId="2" fillId="0" borderId="39" xfId="0" applyFont="1" applyBorder="1" applyAlignment="1" applyProtection="1">
      <alignment horizontal="centerContinuous"/>
      <protection locked="0"/>
    </xf>
    <xf numFmtId="0" fontId="2" fillId="3" borderId="4" xfId="0" applyFont="1" applyFill="1" applyBorder="1" applyAlignment="1" applyProtection="1">
      <alignment horizontal="left"/>
      <protection locked="0"/>
    </xf>
    <xf numFmtId="0" fontId="2" fillId="2" borderId="94" xfId="0" applyFont="1" applyFill="1" applyBorder="1" applyProtection="1">
      <protection locked="0"/>
    </xf>
    <xf numFmtId="0" fontId="2" fillId="0" borderId="45" xfId="0" applyFont="1" applyBorder="1" applyAlignment="1" applyProtection="1">
      <alignment horizontal="centerContinuous"/>
      <protection locked="0"/>
    </xf>
    <xf numFmtId="3" fontId="2" fillId="0" borderId="0" xfId="7" applyNumberFormat="1" applyFont="1" applyFill="1" applyBorder="1" applyAlignment="1" applyProtection="1">
      <alignment horizontal="right"/>
      <protection locked="0"/>
    </xf>
    <xf numFmtId="0" fontId="2" fillId="0" borderId="4" xfId="0" applyFont="1" applyBorder="1" applyAlignment="1" applyProtection="1">
      <alignment horizontal="centerContinuous"/>
      <protection locked="0"/>
    </xf>
    <xf numFmtId="0" fontId="2" fillId="3" borderId="4" xfId="0" applyFont="1" applyFill="1" applyBorder="1" applyAlignment="1" applyProtection="1">
      <alignment horizontal="left" wrapText="1"/>
      <protection locked="0"/>
    </xf>
    <xf numFmtId="3" fontId="2" fillId="0" borderId="44" xfId="7" applyNumberFormat="1" applyFont="1" applyFill="1" applyBorder="1" applyAlignment="1" applyProtection="1">
      <alignment horizontal="right"/>
      <protection locked="0"/>
    </xf>
    <xf numFmtId="3" fontId="2" fillId="0" borderId="17" xfId="7" applyNumberFormat="1" applyFont="1" applyFill="1" applyBorder="1" applyAlignment="1" applyProtection="1">
      <alignment horizontal="right"/>
      <protection locked="0"/>
    </xf>
    <xf numFmtId="3" fontId="9" fillId="0" borderId="15" xfId="0" applyNumberFormat="1" applyFont="1" applyBorder="1" applyProtection="1">
      <protection locked="0"/>
    </xf>
    <xf numFmtId="3" fontId="77" fillId="0" borderId="0" xfId="0" applyNumberFormat="1" applyFont="1" applyProtection="1">
      <protection locked="0"/>
    </xf>
    <xf numFmtId="0" fontId="6" fillId="2" borderId="110" xfId="0" applyFont="1" applyFill="1" applyBorder="1" applyAlignment="1" applyProtection="1">
      <alignment horizontal="center"/>
      <protection locked="0"/>
    </xf>
    <xf numFmtId="3" fontId="2" fillId="3" borderId="1" xfId="7" applyNumberFormat="1" applyFont="1" applyFill="1" applyBorder="1" applyAlignment="1" applyProtection="1">
      <alignment horizontal="right"/>
      <protection locked="0"/>
    </xf>
    <xf numFmtId="3" fontId="2" fillId="0" borderId="40" xfId="7" applyNumberFormat="1" applyFont="1" applyFill="1" applyBorder="1" applyAlignment="1" applyProtection="1">
      <alignment horizontal="right"/>
      <protection locked="0"/>
    </xf>
    <xf numFmtId="0" fontId="2" fillId="0" borderId="35" xfId="0" applyFont="1" applyBorder="1" applyProtection="1">
      <protection locked="0"/>
    </xf>
    <xf numFmtId="0" fontId="11" fillId="2" borderId="33" xfId="0" applyFont="1" applyFill="1" applyBorder="1" applyProtection="1">
      <protection locked="0"/>
    </xf>
    <xf numFmtId="0" fontId="2" fillId="0" borderId="48" xfId="0" applyFont="1" applyBorder="1" applyProtection="1">
      <protection locked="0"/>
    </xf>
    <xf numFmtId="0" fontId="2" fillId="3" borderId="39" xfId="0" applyFont="1" applyFill="1" applyBorder="1" applyAlignment="1" applyProtection="1">
      <alignment horizontal="centerContinuous"/>
      <protection locked="0"/>
    </xf>
    <xf numFmtId="3" fontId="2" fillId="0" borderId="41" xfId="7" applyNumberFormat="1" applyFont="1" applyFill="1" applyBorder="1" applyAlignment="1" applyProtection="1">
      <alignment horizontal="right"/>
      <protection locked="0"/>
    </xf>
    <xf numFmtId="0" fontId="2" fillId="3" borderId="39" xfId="0" applyFont="1" applyFill="1" applyBorder="1" applyAlignment="1" applyProtection="1">
      <alignment horizontal="left"/>
      <protection locked="0"/>
    </xf>
    <xf numFmtId="0" fontId="2" fillId="3" borderId="50" xfId="0" applyFont="1" applyFill="1" applyBorder="1" applyAlignment="1" applyProtection="1">
      <alignment horizontal="left"/>
      <protection locked="0"/>
    </xf>
    <xf numFmtId="0" fontId="2" fillId="0" borderId="36" xfId="0" applyFont="1" applyBorder="1" applyProtection="1">
      <protection locked="0"/>
    </xf>
    <xf numFmtId="0" fontId="2" fillId="0" borderId="111" xfId="0" applyFont="1" applyBorder="1" applyProtection="1">
      <protection locked="0"/>
    </xf>
    <xf numFmtId="0" fontId="2" fillId="0" borderId="58" xfId="0" applyFont="1" applyBorder="1" applyProtection="1">
      <protection locked="0"/>
    </xf>
    <xf numFmtId="3" fontId="6" fillId="2" borderId="32" xfId="7" applyNumberFormat="1" applyFont="1" applyFill="1" applyBorder="1" applyAlignment="1" applyProtection="1">
      <alignment horizontal="right"/>
      <protection locked="0"/>
    </xf>
    <xf numFmtId="166" fontId="0" fillId="0" borderId="0" xfId="0" applyNumberFormat="1" applyProtection="1">
      <protection locked="0"/>
    </xf>
    <xf numFmtId="3" fontId="9" fillId="0" borderId="0" xfId="0" applyNumberFormat="1" applyFont="1" applyAlignment="1" applyProtection="1">
      <alignment horizontal="center"/>
      <protection locked="0"/>
    </xf>
    <xf numFmtId="3" fontId="6" fillId="2" borderId="75" xfId="7" applyNumberFormat="1" applyFont="1" applyFill="1" applyBorder="1" applyAlignment="1" applyProtection="1">
      <protection locked="0"/>
    </xf>
    <xf numFmtId="3" fontId="6" fillId="2" borderId="32" xfId="7" applyNumberFormat="1" applyFont="1" applyFill="1" applyBorder="1" applyAlignment="1" applyProtection="1">
      <protection locked="0"/>
    </xf>
    <xf numFmtId="3" fontId="0" fillId="0" borderId="0" xfId="0" applyNumberFormat="1" applyProtection="1">
      <protection locked="0"/>
    </xf>
    <xf numFmtId="3" fontId="9" fillId="0" borderId="0" xfId="0" applyNumberFormat="1" applyFont="1" applyProtection="1">
      <protection locked="0"/>
    </xf>
    <xf numFmtId="3" fontId="30" fillId="0" borderId="39" xfId="0" applyNumberFormat="1" applyFont="1" applyBorder="1" applyAlignment="1" applyProtection="1">
      <alignment horizontal="centerContinuous"/>
      <protection locked="0"/>
    </xf>
    <xf numFmtId="167" fontId="0" fillId="0" borderId="0" xfId="0" applyNumberFormat="1" applyProtection="1">
      <protection locked="0"/>
    </xf>
    <xf numFmtId="3" fontId="76" fillId="0" borderId="36" xfId="0" applyNumberFormat="1" applyFont="1" applyBorder="1" applyProtection="1">
      <protection locked="0"/>
    </xf>
    <xf numFmtId="0" fontId="77" fillId="0" borderId="9" xfId="0" applyFont="1" applyBorder="1" applyProtection="1">
      <protection locked="0"/>
    </xf>
    <xf numFmtId="0" fontId="76" fillId="3" borderId="4" xfId="0" applyFont="1" applyFill="1" applyBorder="1" applyAlignment="1" applyProtection="1">
      <alignment horizontal="left" wrapText="1"/>
      <protection locked="0"/>
    </xf>
    <xf numFmtId="0" fontId="76" fillId="3" borderId="0" xfId="0" applyFont="1" applyFill="1" applyAlignment="1" applyProtection="1">
      <alignment horizontal="left"/>
      <protection locked="0"/>
    </xf>
    <xf numFmtId="0" fontId="76" fillId="3" borderId="4" xfId="0" applyFont="1" applyFill="1" applyBorder="1" applyAlignment="1" applyProtection="1">
      <alignment horizontal="left"/>
      <protection locked="0"/>
    </xf>
    <xf numFmtId="3" fontId="15" fillId="0" borderId="0" xfId="0" applyNumberFormat="1" applyFont="1" applyProtection="1">
      <protection locked="0"/>
    </xf>
    <xf numFmtId="3" fontId="79" fillId="0" borderId="0" xfId="0" applyNumberFormat="1" applyFont="1" applyProtection="1">
      <protection locked="0"/>
    </xf>
    <xf numFmtId="49" fontId="2" fillId="3" borderId="4" xfId="0" applyNumberFormat="1" applyFont="1" applyFill="1" applyBorder="1" applyAlignment="1" applyProtection="1">
      <alignment horizontal="left" wrapText="1"/>
      <protection locked="0"/>
    </xf>
    <xf numFmtId="0" fontId="79" fillId="0" borderId="0" xfId="0" applyFont="1" applyProtection="1">
      <protection locked="0"/>
    </xf>
    <xf numFmtId="0" fontId="79" fillId="0" borderId="0" xfId="0" applyFont="1"/>
    <xf numFmtId="3" fontId="80" fillId="0" borderId="0" xfId="8" applyNumberFormat="1" applyFont="1"/>
    <xf numFmtId="3" fontId="2" fillId="0" borderId="0" xfId="1" applyNumberFormat="1" applyFont="1" applyFill="1" applyBorder="1" applyAlignment="1" applyProtection="1">
      <alignment horizontal="right"/>
      <protection locked="0"/>
    </xf>
    <xf numFmtId="3" fontId="2" fillId="0" borderId="36" xfId="0" applyNumberFormat="1" applyFont="1" applyBorder="1" applyProtection="1">
      <protection locked="0"/>
    </xf>
    <xf numFmtId="0" fontId="81" fillId="0" borderId="0" xfId="0" applyFont="1"/>
    <xf numFmtId="0" fontId="82" fillId="0" borderId="0" xfId="0" applyFont="1"/>
    <xf numFmtId="0" fontId="83" fillId="0" borderId="0" xfId="0" applyFont="1"/>
    <xf numFmtId="3" fontId="6" fillId="2" borderId="30" xfId="7" applyNumberFormat="1" applyFont="1" applyFill="1" applyBorder="1" applyAlignment="1" applyProtection="1">
      <protection locked="0"/>
    </xf>
    <xf numFmtId="3" fontId="6" fillId="2" borderId="31" xfId="7" applyNumberFormat="1" applyFont="1" applyFill="1" applyBorder="1" applyAlignment="1" applyProtection="1">
      <alignment horizontal="right"/>
      <protection locked="0"/>
    </xf>
    <xf numFmtId="0" fontId="2" fillId="0" borderId="20" xfId="0" applyFont="1" applyBorder="1" applyAlignment="1">
      <alignment horizontal="center" wrapText="1"/>
    </xf>
    <xf numFmtId="0" fontId="0" fillId="0" borderId="0" xfId="0" applyAlignment="1">
      <alignment horizontal="right"/>
    </xf>
    <xf numFmtId="0" fontId="0" fillId="0" borderId="20" xfId="0" applyBorder="1" applyAlignment="1">
      <alignment horizontal="center" wrapText="1"/>
    </xf>
    <xf numFmtId="0" fontId="39" fillId="0" borderId="20" xfId="0" applyFont="1" applyBorder="1" applyAlignment="1">
      <alignment horizontal="center" vertical="top" wrapText="1"/>
    </xf>
    <xf numFmtId="0" fontId="0" fillId="0" borderId="20" xfId="0" applyBorder="1" applyAlignment="1">
      <alignment horizontal="center" vertical="top" wrapText="1"/>
    </xf>
    <xf numFmtId="0" fontId="9" fillId="0" borderId="5" xfId="0" applyFont="1" applyBorder="1" applyAlignment="1">
      <alignment horizontal="center" vertical="center"/>
    </xf>
    <xf numFmtId="0" fontId="9" fillId="0" borderId="0" xfId="0" applyFont="1" applyAlignment="1">
      <alignment horizontal="center" wrapText="1"/>
    </xf>
    <xf numFmtId="0" fontId="9" fillId="0" borderId="113" xfId="0" applyFont="1" applyBorder="1" applyAlignment="1">
      <alignment horizontal="center"/>
    </xf>
    <xf numFmtId="0" fontId="42" fillId="0" borderId="5" xfId="0" quotePrefix="1" applyFont="1" applyBorder="1" applyAlignment="1">
      <alignment horizontal="center"/>
    </xf>
    <xf numFmtId="3" fontId="30" fillId="4" borderId="1" xfId="1" applyNumberFormat="1" applyFont="1" applyFill="1" applyBorder="1" applyAlignment="1" applyProtection="1">
      <alignment horizontal="right"/>
      <protection locked="0"/>
    </xf>
    <xf numFmtId="0" fontId="2" fillId="0" borderId="20" xfId="0" applyFont="1" applyBorder="1" applyAlignment="1">
      <alignment horizontal="center" wrapText="1"/>
    </xf>
    <xf numFmtId="0" fontId="0" fillId="0" borderId="0" xfId="0" applyAlignment="1">
      <alignment horizontal="right"/>
    </xf>
    <xf numFmtId="0" fontId="0" fillId="0" borderId="20" xfId="0" applyBorder="1" applyAlignment="1">
      <alignment horizontal="center" wrapText="1"/>
    </xf>
    <xf numFmtId="0" fontId="39" fillId="0" borderId="20" xfId="0" applyFont="1" applyBorder="1" applyAlignment="1">
      <alignment horizontal="center" vertical="top" wrapText="1"/>
    </xf>
    <xf numFmtId="0" fontId="0" fillId="0" borderId="20" xfId="0" applyBorder="1" applyAlignment="1">
      <alignment horizontal="center" vertical="top" wrapText="1"/>
    </xf>
    <xf numFmtId="0" fontId="9" fillId="0" borderId="0" xfId="0" applyFont="1" applyBorder="1" applyAlignment="1">
      <alignment horizontal="center" wrapText="1"/>
    </xf>
    <xf numFmtId="3" fontId="49" fillId="3" borderId="1" xfId="7" applyNumberFormat="1" applyFont="1" applyFill="1" applyBorder="1" applyAlignment="1" applyProtection="1">
      <alignment horizontal="right"/>
      <protection locked="0"/>
    </xf>
    <xf numFmtId="4" fontId="15" fillId="0" borderId="0" xfId="0" applyNumberFormat="1" applyFont="1" applyAlignment="1" applyProtection="1">
      <alignment horizontal="right"/>
      <protection locked="0"/>
    </xf>
    <xf numFmtId="3" fontId="79" fillId="0" borderId="0" xfId="0" applyNumberFormat="1" applyFont="1" applyAlignment="1" applyProtection="1">
      <alignment horizontal="right"/>
      <protection locked="0"/>
    </xf>
    <xf numFmtId="3" fontId="15" fillId="0" borderId="0" xfId="0" applyNumberFormat="1" applyFont="1" applyAlignment="1" applyProtection="1">
      <alignment horizontal="center"/>
      <protection locked="0"/>
    </xf>
    <xf numFmtId="3" fontId="79" fillId="0" borderId="0" xfId="0" applyNumberFormat="1" applyFont="1" applyAlignment="1" applyProtection="1">
      <alignment horizontal="center"/>
      <protection locked="0"/>
    </xf>
    <xf numFmtId="168" fontId="2" fillId="0" borderId="14" xfId="7" applyNumberFormat="1" applyFont="1" applyFill="1" applyBorder="1" applyAlignment="1" applyProtection="1">
      <alignment horizontal="right"/>
      <protection locked="0"/>
    </xf>
    <xf numFmtId="3" fontId="30" fillId="4" borderId="42" xfId="7" applyNumberFormat="1" applyFont="1" applyFill="1" applyBorder="1" applyAlignment="1" applyProtection="1">
      <alignment horizontal="right"/>
    </xf>
    <xf numFmtId="3" fontId="30" fillId="0" borderId="40" xfId="7" applyNumberFormat="1" applyFont="1" applyFill="1" applyBorder="1" applyAlignment="1" applyProtection="1">
      <alignment horizontal="right"/>
      <protection locked="0"/>
    </xf>
    <xf numFmtId="3" fontId="30" fillId="4" borderId="1" xfId="7" applyNumberFormat="1" applyFont="1" applyFill="1" applyBorder="1" applyAlignment="1" applyProtection="1">
      <alignment horizontal="right"/>
    </xf>
    <xf numFmtId="3" fontId="2" fillId="0" borderId="14" xfId="7" applyNumberFormat="1" applyFont="1" applyFill="1" applyBorder="1" applyAlignment="1" applyProtection="1">
      <alignment horizontal="right"/>
      <protection locked="0"/>
    </xf>
    <xf numFmtId="3" fontId="78" fillId="0" borderId="6" xfId="7" applyNumberFormat="1" applyFont="1" applyFill="1" applyBorder="1" applyAlignment="1" applyProtection="1">
      <alignment horizontal="right"/>
      <protection locked="0"/>
    </xf>
    <xf numFmtId="3" fontId="74" fillId="0" borderId="7" xfId="7" applyNumberFormat="1" applyFont="1" applyFill="1" applyBorder="1" applyAlignment="1" applyProtection="1">
      <alignment horizontal="right"/>
      <protection locked="0"/>
    </xf>
    <xf numFmtId="0" fontId="29" fillId="0" borderId="0" xfId="0" applyFont="1" applyAlignment="1">
      <alignment horizontal="center"/>
    </xf>
    <xf numFmtId="0" fontId="9" fillId="0" borderId="0" xfId="0" applyFont="1" applyFill="1" applyAlignment="1" applyProtection="1">
      <alignment horizontal="left"/>
    </xf>
    <xf numFmtId="14" fontId="9" fillId="0" borderId="0" xfId="0" applyNumberFormat="1" applyFont="1" applyFill="1" applyAlignment="1" applyProtection="1">
      <alignment horizontal="left"/>
    </xf>
    <xf numFmtId="0" fontId="13" fillId="0" borderId="5" xfId="0" applyFont="1" applyFill="1" applyBorder="1" applyAlignment="1" applyProtection="1"/>
    <xf numFmtId="0" fontId="9" fillId="0" borderId="90" xfId="0" applyFont="1" applyFill="1" applyBorder="1" applyAlignment="1" applyProtection="1"/>
    <xf numFmtId="0" fontId="9" fillId="0" borderId="89" xfId="0" applyFont="1" applyFill="1" applyBorder="1" applyAlignment="1" applyProtection="1"/>
    <xf numFmtId="0" fontId="9" fillId="0" borderId="88" xfId="0" applyFont="1" applyFill="1" applyBorder="1" applyAlignment="1" applyProtection="1"/>
    <xf numFmtId="0" fontId="9" fillId="0" borderId="58" xfId="0" applyFont="1" applyFill="1" applyBorder="1" applyAlignment="1" applyProtection="1"/>
    <xf numFmtId="0" fontId="0" fillId="0" borderId="57" xfId="0" applyFill="1" applyBorder="1" applyAlignment="1" applyProtection="1"/>
    <xf numFmtId="0" fontId="13" fillId="0" borderId="29" xfId="0" applyFont="1" applyFill="1" applyBorder="1" applyAlignment="1" applyProtection="1"/>
    <xf numFmtId="0" fontId="14" fillId="0" borderId="5" xfId="0" applyFont="1" applyFill="1" applyBorder="1" applyAlignment="1" applyProtection="1"/>
    <xf numFmtId="0" fontId="14" fillId="0" borderId="85" xfId="0" applyFont="1" applyFill="1" applyBorder="1" applyAlignment="1" applyProtection="1"/>
    <xf numFmtId="0" fontId="14" fillId="0" borderId="86" xfId="0" applyFont="1" applyFill="1" applyBorder="1" applyAlignment="1" applyProtection="1"/>
    <xf numFmtId="0" fontId="14" fillId="0" borderId="87" xfId="0" applyFont="1" applyFill="1" applyBorder="1" applyAlignment="1" applyProtection="1"/>
    <xf numFmtId="0" fontId="0" fillId="0" borderId="0" xfId="0" applyFill="1" applyBorder="1" applyAlignment="1" applyProtection="1"/>
    <xf numFmtId="0" fontId="0" fillId="0" borderId="53" xfId="0" applyFill="1" applyBorder="1" applyAlignment="1" applyProtection="1"/>
    <xf numFmtId="0" fontId="13" fillId="0" borderId="32" xfId="0" applyFont="1" applyFill="1" applyBorder="1" applyAlignment="1" applyProtection="1"/>
    <xf numFmtId="0" fontId="0" fillId="0" borderId="58" xfId="0" applyFill="1" applyBorder="1" applyAlignment="1" applyProtection="1"/>
    <xf numFmtId="0" fontId="9" fillId="0" borderId="57" xfId="0" applyFont="1" applyFill="1" applyBorder="1" applyAlignment="1" applyProtection="1"/>
    <xf numFmtId="0" fontId="13" fillId="0" borderId="114" xfId="0" applyFont="1" applyFill="1" applyBorder="1" applyAlignment="1" applyProtection="1"/>
    <xf numFmtId="0" fontId="9" fillId="0" borderId="0" xfId="0" applyFont="1" applyFill="1" applyAlignment="1" applyProtection="1"/>
    <xf numFmtId="0" fontId="12" fillId="0" borderId="0" xfId="0" applyFont="1" applyFill="1" applyAlignment="1" applyProtection="1"/>
    <xf numFmtId="0" fontId="9" fillId="0" borderId="32" xfId="0" applyFont="1" applyBorder="1" applyAlignment="1">
      <alignment horizontal="center" wrapText="1"/>
    </xf>
    <xf numFmtId="0" fontId="84" fillId="0" borderId="0" xfId="0" applyFont="1" applyFill="1" applyAlignment="1" applyProtection="1">
      <alignment horizontal="left"/>
      <protection locked="0"/>
    </xf>
    <xf numFmtId="0" fontId="5" fillId="0" borderId="65" xfId="0" applyFont="1" applyFill="1" applyBorder="1" applyAlignment="1" applyProtection="1">
      <alignment horizontal="left"/>
    </xf>
    <xf numFmtId="0" fontId="14" fillId="0" borderId="0" xfId="0" applyFont="1" applyFill="1" applyBorder="1" applyAlignment="1" applyProtection="1">
      <alignment horizontal="left"/>
    </xf>
    <xf numFmtId="0" fontId="6" fillId="0" borderId="40" xfId="0" applyFont="1" applyFill="1" applyBorder="1" applyAlignment="1" applyProtection="1">
      <alignment horizontal="left"/>
    </xf>
    <xf numFmtId="0" fontId="6" fillId="0" borderId="67" xfId="0" applyFont="1" applyFill="1" applyBorder="1" applyAlignment="1" applyProtection="1">
      <alignment horizontal="left"/>
    </xf>
    <xf numFmtId="0" fontId="6" fillId="0" borderId="68" xfId="0" applyFont="1" applyFill="1" applyBorder="1" applyAlignment="1" applyProtection="1">
      <alignment horizontal="left"/>
    </xf>
    <xf numFmtId="0" fontId="6" fillId="0" borderId="47" xfId="0" applyFont="1" applyFill="1" applyBorder="1" applyAlignment="1" applyProtection="1">
      <alignment horizontal="left"/>
    </xf>
    <xf numFmtId="0" fontId="6" fillId="0" borderId="64" xfId="0" applyFont="1" applyFill="1" applyBorder="1" applyAlignment="1" applyProtection="1">
      <alignment horizontal="left"/>
    </xf>
    <xf numFmtId="0" fontId="6" fillId="0" borderId="46" xfId="0" applyFont="1" applyFill="1" applyBorder="1" applyAlignment="1" applyProtection="1">
      <alignment horizontal="left"/>
    </xf>
    <xf numFmtId="0" fontId="17" fillId="0" borderId="46" xfId="0" applyFont="1" applyFill="1" applyBorder="1" applyAlignment="1" applyProtection="1">
      <alignment horizontal="left"/>
      <protection locked="0"/>
    </xf>
    <xf numFmtId="0" fontId="6" fillId="0" borderId="1" xfId="0" applyFont="1" applyFill="1" applyBorder="1" applyAlignment="1" applyProtection="1">
      <alignment horizontal="left"/>
    </xf>
    <xf numFmtId="0" fontId="6" fillId="0" borderId="5" xfId="0" applyFont="1" applyFill="1" applyBorder="1" applyAlignment="1" applyProtection="1">
      <alignment horizontal="left"/>
    </xf>
    <xf numFmtId="0" fontId="6" fillId="0" borderId="1" xfId="0" applyFont="1" applyFill="1" applyBorder="1" applyAlignment="1" applyProtection="1">
      <alignment horizontal="left" wrapText="1"/>
    </xf>
    <xf numFmtId="0" fontId="26" fillId="0" borderId="65" xfId="0" applyFont="1" applyFill="1" applyBorder="1" applyAlignment="1" applyProtection="1">
      <alignment horizontal="left"/>
    </xf>
    <xf numFmtId="0" fontId="14" fillId="0" borderId="0" xfId="0" applyFont="1" applyFill="1"/>
    <xf numFmtId="0" fontId="14" fillId="0" borderId="0" xfId="0" applyFont="1" applyFill="1" applyBorder="1" applyAlignment="1" applyProtection="1">
      <alignment horizontal="left"/>
      <protection locked="0"/>
    </xf>
    <xf numFmtId="0" fontId="17" fillId="0" borderId="46" xfId="0" applyFont="1" applyFill="1" applyBorder="1" applyAlignment="1" applyProtection="1">
      <alignment horizontal="left" wrapText="1"/>
      <protection locked="0"/>
    </xf>
    <xf numFmtId="0" fontId="17" fillId="0" borderId="46" xfId="0" applyFont="1" applyFill="1" applyBorder="1" applyAlignment="1" applyProtection="1">
      <alignment horizontal="left" vertical="center"/>
      <protection locked="0"/>
    </xf>
    <xf numFmtId="0" fontId="17" fillId="0" borderId="47" xfId="0" applyFont="1" applyFill="1" applyBorder="1" applyAlignment="1" applyProtection="1">
      <alignment horizontal="left"/>
      <protection locked="0"/>
    </xf>
    <xf numFmtId="0" fontId="6" fillId="0" borderId="0" xfId="0" applyFont="1" applyFill="1" applyBorder="1" applyAlignment="1" applyProtection="1">
      <alignment horizontal="left"/>
      <protection locked="0"/>
    </xf>
    <xf numFmtId="0" fontId="6" fillId="0" borderId="5" xfId="11" applyFont="1" applyFill="1" applyBorder="1" applyAlignment="1" applyProtection="1">
      <alignment horizontal="left"/>
    </xf>
    <xf numFmtId="0" fontId="17" fillId="0" borderId="0" xfId="11" applyFont="1" applyFill="1" applyBorder="1" applyAlignment="1" applyProtection="1">
      <alignment horizontal="left"/>
    </xf>
    <xf numFmtId="0" fontId="17" fillId="0" borderId="46" xfId="9" applyFont="1" applyFill="1" applyBorder="1" applyAlignment="1" applyProtection="1">
      <alignment horizontal="left"/>
      <protection locked="0"/>
    </xf>
    <xf numFmtId="0" fontId="5" fillId="0" borderId="0" xfId="11" applyFont="1" applyFill="1" applyAlignment="1" applyProtection="1">
      <alignment horizontal="left"/>
    </xf>
    <xf numFmtId="0" fontId="9" fillId="0" borderId="0" xfId="11" applyFont="1" applyFill="1" applyAlignment="1" applyProtection="1">
      <alignment horizontal="left"/>
    </xf>
    <xf numFmtId="169" fontId="2" fillId="0" borderId="39" xfId="0" applyNumberFormat="1" applyFont="1" applyFill="1" applyBorder="1" applyAlignment="1" applyProtection="1">
      <alignment horizontal="left" wrapText="1"/>
      <protection locked="0"/>
    </xf>
    <xf numFmtId="0" fontId="2" fillId="0" borderId="39" xfId="0" applyFont="1" applyFill="1" applyBorder="1" applyAlignment="1" applyProtection="1">
      <alignment horizontal="left" wrapText="1"/>
      <protection locked="0"/>
    </xf>
    <xf numFmtId="0" fontId="2" fillId="3" borderId="4" xfId="11" applyFont="1" applyFill="1" applyBorder="1" applyAlignment="1" applyProtection="1">
      <alignment horizontal="left"/>
      <protection locked="0"/>
    </xf>
    <xf numFmtId="0" fontId="85" fillId="3" borderId="4" xfId="0" applyFont="1" applyFill="1" applyBorder="1" applyAlignment="1" applyProtection="1">
      <alignment horizontal="left"/>
      <protection locked="0"/>
    </xf>
    <xf numFmtId="0" fontId="17" fillId="0" borderId="0" xfId="0" applyFont="1" applyFill="1" applyBorder="1" applyAlignment="1" applyProtection="1">
      <alignment horizontal="left"/>
      <protection locked="0"/>
    </xf>
    <xf numFmtId="0" fontId="6" fillId="0" borderId="40" xfId="0" applyFont="1" applyFill="1" applyBorder="1" applyAlignment="1" applyProtection="1">
      <alignment horizontal="left" wrapText="1"/>
    </xf>
    <xf numFmtId="0" fontId="5" fillId="0" borderId="0" xfId="11" applyFont="1" applyFill="1" applyBorder="1" applyAlignment="1" applyProtection="1">
      <alignment horizontal="left"/>
    </xf>
    <xf numFmtId="0" fontId="17" fillId="0" borderId="5" xfId="11" applyFont="1" applyFill="1" applyBorder="1" applyAlignment="1" applyProtection="1">
      <alignment horizontal="left"/>
    </xf>
    <xf numFmtId="0" fontId="26" fillId="0" borderId="65" xfId="0" applyFont="1" applyFill="1" applyBorder="1" applyAlignment="1" applyProtection="1">
      <alignment horizontal="left"/>
      <protection locked="0"/>
    </xf>
    <xf numFmtId="0" fontId="17" fillId="0" borderId="51" xfId="0" applyFont="1" applyFill="1" applyBorder="1" applyAlignment="1" applyProtection="1">
      <alignment horizontal="left"/>
    </xf>
    <xf numFmtId="0" fontId="26" fillId="0" borderId="69" xfId="0" applyFont="1" applyFill="1" applyBorder="1" applyAlignment="1" applyProtection="1">
      <alignment horizontal="left"/>
    </xf>
    <xf numFmtId="0" fontId="30" fillId="0" borderId="40" xfId="0" applyFont="1" applyFill="1" applyBorder="1" applyAlignment="1" applyProtection="1">
      <alignment horizontal="left"/>
    </xf>
    <xf numFmtId="0" fontId="48" fillId="0" borderId="0" xfId="0" applyFont="1" applyFill="1" applyBorder="1" applyAlignment="1" applyProtection="1">
      <alignment horizontal="left"/>
    </xf>
    <xf numFmtId="0" fontId="30" fillId="0" borderId="64" xfId="0" applyFont="1" applyFill="1" applyBorder="1" applyAlignment="1" applyProtection="1">
      <alignment horizontal="left"/>
    </xf>
    <xf numFmtId="0" fontId="49" fillId="0" borderId="0" xfId="0" applyFont="1" applyFill="1" applyBorder="1" applyAlignment="1" applyProtection="1">
      <alignment horizontal="left"/>
    </xf>
    <xf numFmtId="0" fontId="30" fillId="0" borderId="0" xfId="0" applyFont="1" applyFill="1" applyBorder="1" applyAlignment="1" applyProtection="1">
      <alignment horizontal="left"/>
    </xf>
    <xf numFmtId="0" fontId="26" fillId="0" borderId="0" xfId="0" applyFont="1" applyFill="1" applyBorder="1" applyAlignment="1" applyProtection="1">
      <alignment horizontal="left"/>
    </xf>
    <xf numFmtId="0" fontId="30" fillId="0" borderId="0" xfId="0" applyFont="1" applyFill="1" applyAlignment="1" applyProtection="1">
      <alignment horizontal="left"/>
    </xf>
    <xf numFmtId="0" fontId="30" fillId="0" borderId="70" xfId="0" applyFont="1" applyFill="1" applyBorder="1" applyAlignment="1" applyProtection="1">
      <alignment horizontal="left"/>
    </xf>
    <xf numFmtId="0" fontId="26" fillId="0" borderId="6" xfId="11" applyFont="1" applyFill="1" applyBorder="1" applyAlignment="1" applyProtection="1">
      <alignment horizontal="left"/>
    </xf>
    <xf numFmtId="0" fontId="19" fillId="0" borderId="73" xfId="11" applyFont="1" applyFill="1" applyBorder="1" applyAlignment="1">
      <alignment horizontal="left" vertical="center"/>
    </xf>
    <xf numFmtId="0" fontId="26" fillId="0" borderId="6" xfId="0" applyFont="1" applyFill="1" applyBorder="1" applyAlignment="1" applyProtection="1">
      <alignment horizontal="left"/>
    </xf>
    <xf numFmtId="0" fontId="5" fillId="0" borderId="7" xfId="0" applyFont="1" applyFill="1" applyBorder="1" applyAlignment="1" applyProtection="1">
      <alignment horizontal="left"/>
    </xf>
    <xf numFmtId="0" fontId="30" fillId="0" borderId="40" xfId="0" applyFont="1" applyFill="1" applyBorder="1" applyAlignment="1" applyProtection="1">
      <alignment horizontal="left" wrapText="1"/>
    </xf>
    <xf numFmtId="0" fontId="30" fillId="0" borderId="72" xfId="0" applyFont="1" applyFill="1" applyBorder="1" applyAlignment="1" applyProtection="1">
      <alignment horizontal="left" wrapText="1"/>
    </xf>
    <xf numFmtId="0" fontId="9" fillId="0" borderId="0" xfId="0" applyFont="1" applyFill="1" applyProtection="1"/>
    <xf numFmtId="0" fontId="13" fillId="0" borderId="0" xfId="0" applyFont="1" applyFill="1" applyProtection="1"/>
    <xf numFmtId="0" fontId="9" fillId="0" borderId="77" xfId="0" applyFont="1" applyFill="1" applyBorder="1" applyProtection="1"/>
    <xf numFmtId="0" fontId="9" fillId="0" borderId="0" xfId="0" applyFont="1" applyFill="1" applyProtection="1">
      <protection locked="0"/>
    </xf>
    <xf numFmtId="0" fontId="14" fillId="0" borderId="0" xfId="0" applyFont="1" applyFill="1" applyProtection="1">
      <protection locked="0"/>
    </xf>
    <xf numFmtId="0" fontId="9" fillId="0" borderId="77" xfId="0" applyFont="1" applyFill="1" applyBorder="1" applyProtection="1">
      <protection locked="0"/>
    </xf>
    <xf numFmtId="0" fontId="13" fillId="0" borderId="0" xfId="0" applyFont="1" applyFill="1" applyProtection="1">
      <protection locked="0"/>
    </xf>
    <xf numFmtId="0" fontId="9" fillId="0" borderId="53" xfId="0" applyFont="1" applyFill="1" applyBorder="1" applyProtection="1">
      <protection locked="0"/>
    </xf>
    <xf numFmtId="0" fontId="12" fillId="0" borderId="0" xfId="0" applyFont="1" applyFill="1" applyProtection="1"/>
    <xf numFmtId="3" fontId="6" fillId="10" borderId="115" xfId="7" applyNumberFormat="1" applyFont="1" applyFill="1" applyBorder="1" applyAlignment="1" applyProtection="1">
      <alignment horizontal="center"/>
      <protection locked="0"/>
    </xf>
    <xf numFmtId="0" fontId="9" fillId="0" borderId="0" xfId="0" applyFont="1" applyFill="1" applyBorder="1" applyAlignment="1" applyProtection="1">
      <alignment horizontal="center"/>
    </xf>
    <xf numFmtId="0" fontId="2" fillId="0" borderId="20" xfId="0" applyFont="1" applyFill="1" applyBorder="1" applyAlignment="1" applyProtection="1">
      <alignment horizontal="center" vertical="center" wrapText="1"/>
    </xf>
    <xf numFmtId="0" fontId="9" fillId="0" borderId="0" xfId="0" applyFont="1" applyFill="1" applyBorder="1" applyProtection="1">
      <protection locked="0"/>
    </xf>
    <xf numFmtId="0" fontId="9" fillId="0" borderId="0" xfId="0" applyFont="1" applyFill="1" applyBorder="1" applyProtection="1"/>
    <xf numFmtId="0" fontId="9" fillId="0" borderId="116" xfId="0" applyFont="1" applyFill="1" applyBorder="1" applyProtection="1"/>
    <xf numFmtId="0" fontId="9" fillId="0" borderId="117" xfId="0" applyFont="1" applyFill="1" applyBorder="1" applyAlignment="1" applyProtection="1">
      <alignment horizontal="center" vertical="center"/>
    </xf>
    <xf numFmtId="0" fontId="12" fillId="11" borderId="117" xfId="0" quotePrefix="1" applyFont="1" applyFill="1" applyBorder="1" applyAlignment="1" applyProtection="1">
      <alignment horizontal="center"/>
      <protection locked="0"/>
    </xf>
    <xf numFmtId="0" fontId="89" fillId="0" borderId="118" xfId="0" applyFont="1" applyFill="1" applyBorder="1" applyProtection="1"/>
    <xf numFmtId="0" fontId="9" fillId="0" borderId="119" xfId="0" applyFont="1" applyFill="1" applyBorder="1" applyProtection="1">
      <protection locked="0"/>
    </xf>
    <xf numFmtId="3" fontId="6" fillId="0" borderId="0" xfId="7" applyNumberFormat="1" applyFont="1" applyFill="1" applyBorder="1" applyAlignment="1" applyProtection="1">
      <alignment horizontal="right"/>
      <protection locked="0"/>
    </xf>
    <xf numFmtId="3" fontId="6" fillId="0" borderId="119" xfId="7" applyNumberFormat="1" applyFont="1" applyFill="1" applyBorder="1" applyAlignment="1" applyProtection="1">
      <alignment horizontal="right"/>
      <protection locked="0"/>
    </xf>
    <xf numFmtId="3" fontId="2" fillId="12" borderId="120" xfId="7" applyNumberFormat="1" applyFont="1" applyFill="1" applyBorder="1" applyAlignment="1" applyProtection="1">
      <alignment horizontal="right"/>
      <protection locked="0"/>
    </xf>
    <xf numFmtId="3" fontId="6" fillId="0" borderId="121" xfId="7" applyNumberFormat="1" applyFont="1" applyFill="1" applyBorder="1" applyAlignment="1" applyProtection="1">
      <alignment horizontal="right"/>
      <protection locked="0"/>
    </xf>
    <xf numFmtId="3" fontId="6" fillId="0" borderId="122" xfId="7" applyNumberFormat="1" applyFont="1" applyFill="1" applyBorder="1" applyAlignment="1" applyProtection="1">
      <alignment horizontal="right"/>
      <protection locked="0"/>
    </xf>
    <xf numFmtId="0" fontId="9" fillId="0" borderId="123" xfId="0" applyFont="1" applyFill="1" applyBorder="1" applyProtection="1">
      <protection locked="0"/>
    </xf>
    <xf numFmtId="0" fontId="74" fillId="0" borderId="0" xfId="0" applyFont="1" applyFill="1" applyBorder="1" applyAlignment="1" applyProtection="1"/>
    <xf numFmtId="3" fontId="11" fillId="10" borderId="124" xfId="7" applyNumberFormat="1" applyFont="1" applyFill="1" applyBorder="1" applyAlignment="1" applyProtection="1">
      <alignment horizontal="center"/>
      <protection locked="0"/>
    </xf>
    <xf numFmtId="3" fontId="11" fillId="10" borderId="125" xfId="7" applyNumberFormat="1" applyFont="1" applyFill="1" applyBorder="1" applyAlignment="1" applyProtection="1">
      <alignment horizontal="center"/>
      <protection locked="0"/>
    </xf>
    <xf numFmtId="3" fontId="30" fillId="10" borderId="126" xfId="7" applyNumberFormat="1" applyFont="1" applyFill="1" applyBorder="1" applyAlignment="1" applyProtection="1">
      <alignment horizontal="center"/>
      <protection locked="0"/>
    </xf>
    <xf numFmtId="3" fontId="48" fillId="10" borderId="127" xfId="7" applyNumberFormat="1" applyFont="1" applyFill="1" applyBorder="1" applyAlignment="1" applyProtection="1">
      <alignment horizontal="center"/>
      <protection locked="0"/>
    </xf>
    <xf numFmtId="3" fontId="48" fillId="10" borderId="128" xfId="7" applyNumberFormat="1" applyFont="1" applyFill="1" applyBorder="1" applyAlignment="1" applyProtection="1">
      <alignment horizontal="center"/>
      <protection locked="0"/>
    </xf>
    <xf numFmtId="3" fontId="49" fillId="10" borderId="127" xfId="7" applyNumberFormat="1" applyFont="1" applyFill="1" applyBorder="1" applyAlignment="1" applyProtection="1">
      <alignment horizontal="center"/>
      <protection locked="0"/>
    </xf>
    <xf numFmtId="3" fontId="49" fillId="10" borderId="128" xfId="7" applyNumberFormat="1" applyFont="1" applyFill="1" applyBorder="1" applyAlignment="1" applyProtection="1">
      <alignment horizontal="center"/>
      <protection locked="0"/>
    </xf>
    <xf numFmtId="3" fontId="49" fillId="10" borderId="129" xfId="7" applyNumberFormat="1" applyFont="1" applyFill="1" applyBorder="1" applyAlignment="1" applyProtection="1">
      <alignment horizontal="center"/>
      <protection locked="0"/>
    </xf>
    <xf numFmtId="3" fontId="30" fillId="10" borderId="130" xfId="7" applyNumberFormat="1" applyFont="1" applyFill="1" applyBorder="1" applyAlignment="1" applyProtection="1">
      <alignment horizontal="center"/>
      <protection locked="0"/>
    </xf>
    <xf numFmtId="3" fontId="30" fillId="0" borderId="0" xfId="7" applyNumberFormat="1" applyFont="1" applyFill="1" applyBorder="1" applyAlignment="1" applyProtection="1">
      <alignment horizontal="right"/>
      <protection locked="0"/>
    </xf>
    <xf numFmtId="3" fontId="30" fillId="0" borderId="131" xfId="7" applyNumberFormat="1" applyFont="1" applyFill="1" applyBorder="1" applyAlignment="1" applyProtection="1">
      <alignment horizontal="right"/>
      <protection locked="0"/>
    </xf>
    <xf numFmtId="3" fontId="30" fillId="0" borderId="132" xfId="7" applyNumberFormat="1" applyFont="1" applyFill="1" applyBorder="1" applyAlignment="1" applyProtection="1">
      <alignment horizontal="right"/>
      <protection locked="0"/>
    </xf>
    <xf numFmtId="3" fontId="30" fillId="0" borderId="123" xfId="7" applyNumberFormat="1" applyFont="1" applyFill="1" applyBorder="1" applyAlignment="1" applyProtection="1">
      <alignment horizontal="right"/>
      <protection locked="0"/>
    </xf>
    <xf numFmtId="3" fontId="30" fillId="10" borderId="133" xfId="7" applyNumberFormat="1" applyFont="1" applyFill="1" applyBorder="1" applyAlignment="1" applyProtection="1">
      <alignment horizontal="center"/>
      <protection locked="0"/>
    </xf>
    <xf numFmtId="3" fontId="30" fillId="10" borderId="134" xfId="7" applyNumberFormat="1" applyFont="1" applyFill="1" applyBorder="1" applyAlignment="1" applyProtection="1">
      <alignment horizontal="center"/>
      <protection locked="0"/>
    </xf>
    <xf numFmtId="3" fontId="30" fillId="10" borderId="135" xfId="7" applyNumberFormat="1" applyFont="1" applyFill="1" applyBorder="1" applyAlignment="1" applyProtection="1">
      <alignment horizontal="center"/>
      <protection locked="0"/>
    </xf>
    <xf numFmtId="3" fontId="11" fillId="0" borderId="136" xfId="7" applyNumberFormat="1" applyFont="1" applyFill="1" applyBorder="1" applyAlignment="1" applyProtection="1">
      <alignment horizontal="right"/>
      <protection locked="0"/>
    </xf>
    <xf numFmtId="3" fontId="5" fillId="0" borderId="137" xfId="7" applyNumberFormat="1" applyFont="1" applyFill="1" applyBorder="1" applyAlignment="1" applyProtection="1">
      <alignment horizontal="right"/>
      <protection locked="0"/>
    </xf>
    <xf numFmtId="3" fontId="11" fillId="0" borderId="137" xfId="7" applyNumberFormat="1" applyFont="1" applyFill="1" applyBorder="1" applyAlignment="1" applyProtection="1">
      <alignment horizontal="right"/>
      <protection locked="0"/>
    </xf>
    <xf numFmtId="3" fontId="48" fillId="10" borderId="138" xfId="7" applyNumberFormat="1" applyFont="1" applyFill="1" applyBorder="1" applyAlignment="1" applyProtection="1">
      <alignment horizontal="center"/>
      <protection locked="0"/>
    </xf>
    <xf numFmtId="3" fontId="48" fillId="10" borderId="139" xfId="7" applyNumberFormat="1" applyFont="1" applyFill="1" applyBorder="1" applyAlignment="1" applyProtection="1">
      <alignment horizontal="center"/>
      <protection locked="0"/>
    </xf>
    <xf numFmtId="3" fontId="49" fillId="10" borderId="138" xfId="7" applyNumberFormat="1" applyFont="1" applyFill="1" applyBorder="1" applyAlignment="1" applyProtection="1">
      <alignment horizontal="center"/>
      <protection locked="0"/>
    </xf>
    <xf numFmtId="3" fontId="49" fillId="10" borderId="139" xfId="7" applyNumberFormat="1" applyFont="1" applyFill="1" applyBorder="1" applyAlignment="1" applyProtection="1">
      <alignment horizontal="center"/>
      <protection locked="0"/>
    </xf>
    <xf numFmtId="3" fontId="49" fillId="10" borderId="140" xfId="7" applyNumberFormat="1" applyFont="1" applyFill="1" applyBorder="1" applyAlignment="1" applyProtection="1">
      <alignment horizontal="center"/>
      <protection locked="0"/>
    </xf>
    <xf numFmtId="3" fontId="26" fillId="10" borderId="124" xfId="7" applyNumberFormat="1" applyFont="1" applyFill="1" applyBorder="1" applyAlignment="1" applyProtection="1">
      <alignment horizontal="center"/>
      <protection locked="0"/>
    </xf>
    <xf numFmtId="3" fontId="26" fillId="10" borderId="125" xfId="7" applyNumberFormat="1" applyFont="1" applyFill="1" applyBorder="1" applyAlignment="1" applyProtection="1">
      <alignment horizontal="center"/>
      <protection locked="0"/>
    </xf>
    <xf numFmtId="3" fontId="6" fillId="9" borderId="33" xfId="7" applyNumberFormat="1" applyFont="1" applyFill="1" applyBorder="1" applyAlignment="1" applyProtection="1">
      <alignment horizontal="center"/>
      <protection locked="0"/>
    </xf>
    <xf numFmtId="3" fontId="6" fillId="9" borderId="33" xfId="7" quotePrefix="1" applyNumberFormat="1" applyFont="1" applyFill="1" applyBorder="1" applyAlignment="1" applyProtection="1">
      <alignment horizontal="center"/>
      <protection locked="0"/>
    </xf>
    <xf numFmtId="3" fontId="6" fillId="13" borderId="34" xfId="7" quotePrefix="1" applyNumberFormat="1" applyFont="1" applyFill="1" applyBorder="1" applyAlignment="1" applyProtection="1">
      <alignment horizontal="center"/>
      <protection locked="0"/>
    </xf>
    <xf numFmtId="3" fontId="2" fillId="10" borderId="126" xfId="7" applyNumberFormat="1" applyFont="1" applyFill="1" applyBorder="1" applyAlignment="1" applyProtection="1">
      <alignment horizontal="center"/>
      <protection locked="0"/>
    </xf>
    <xf numFmtId="3" fontId="2" fillId="14" borderId="126" xfId="7" applyNumberFormat="1" applyFont="1" applyFill="1" applyBorder="1" applyAlignment="1" applyProtection="1">
      <alignment horizontal="center"/>
      <protection locked="0"/>
    </xf>
    <xf numFmtId="3" fontId="2" fillId="12" borderId="126" xfId="7" applyNumberFormat="1" applyFont="1" applyFill="1" applyBorder="1" applyAlignment="1" applyProtection="1">
      <alignment horizontal="right"/>
      <protection locked="0"/>
    </xf>
    <xf numFmtId="3" fontId="2" fillId="0" borderId="141" xfId="7" applyNumberFormat="1" applyFont="1" applyFill="1" applyBorder="1" applyAlignment="1" applyProtection="1">
      <alignment horizontal="right"/>
      <protection locked="0"/>
    </xf>
    <xf numFmtId="3" fontId="2" fillId="0" borderId="142" xfId="7" applyNumberFormat="1" applyFont="1" applyFill="1" applyBorder="1" applyAlignment="1" applyProtection="1">
      <alignment horizontal="right"/>
      <protection locked="0"/>
    </xf>
    <xf numFmtId="3" fontId="2" fillId="12" borderId="0" xfId="7" applyNumberFormat="1" applyFont="1" applyFill="1" applyBorder="1" applyAlignment="1" applyProtection="1">
      <alignment horizontal="right"/>
      <protection locked="0"/>
    </xf>
    <xf numFmtId="3" fontId="2" fillId="0" borderId="132" xfId="7" applyNumberFormat="1" applyFont="1" applyFill="1" applyBorder="1" applyAlignment="1" applyProtection="1">
      <alignment horizontal="right"/>
      <protection locked="0"/>
    </xf>
    <xf numFmtId="3" fontId="2" fillId="0" borderId="123" xfId="7" applyNumberFormat="1" applyFont="1" applyFill="1" applyBorder="1" applyAlignment="1" applyProtection="1">
      <alignment horizontal="right"/>
      <protection locked="0"/>
    </xf>
    <xf numFmtId="3" fontId="6" fillId="14" borderId="125" xfId="7" quotePrefix="1" applyNumberFormat="1" applyFont="1" applyFill="1" applyBorder="1" applyAlignment="1" applyProtection="1">
      <alignment horizontal="center"/>
      <protection locked="0"/>
    </xf>
    <xf numFmtId="3" fontId="6" fillId="10" borderId="124" xfId="7" applyNumberFormat="1" applyFont="1" applyFill="1" applyBorder="1" applyAlignment="1" applyProtection="1">
      <alignment horizontal="center"/>
      <protection locked="0"/>
    </xf>
    <xf numFmtId="3" fontId="6" fillId="10" borderId="124" xfId="7" quotePrefix="1" applyNumberFormat="1" applyFont="1" applyFill="1" applyBorder="1" applyAlignment="1" applyProtection="1">
      <alignment horizontal="center"/>
      <protection locked="0"/>
    </xf>
    <xf numFmtId="0" fontId="6" fillId="0" borderId="0" xfId="0" applyFont="1" applyBorder="1" applyAlignment="1">
      <alignment horizontal="center"/>
    </xf>
    <xf numFmtId="0" fontId="6" fillId="0" borderId="97" xfId="0" applyFont="1" applyFill="1" applyBorder="1" applyAlignment="1" applyProtection="1">
      <alignment horizontal="center"/>
    </xf>
    <xf numFmtId="0" fontId="6" fillId="0" borderId="98" xfId="0" applyFont="1" applyFill="1" applyBorder="1" applyAlignment="1" applyProtection="1">
      <alignment horizontal="center"/>
    </xf>
    <xf numFmtId="0" fontId="15" fillId="0" borderId="0" xfId="0" applyFont="1" applyFill="1" applyBorder="1" applyProtection="1"/>
    <xf numFmtId="165" fontId="9" fillId="0" borderId="0" xfId="7" quotePrefix="1" applyNumberFormat="1" applyFont="1" applyFill="1" applyBorder="1" applyAlignment="1" applyProtection="1">
      <alignment horizontal="right"/>
    </xf>
    <xf numFmtId="165" fontId="9" fillId="0" borderId="0" xfId="7" applyNumberFormat="1" applyFont="1" applyFill="1" applyBorder="1" applyAlignment="1" applyProtection="1">
      <alignment horizontal="right"/>
    </xf>
    <xf numFmtId="165" fontId="9" fillId="0" borderId="21" xfId="7" applyNumberFormat="1" applyFont="1" applyFill="1" applyBorder="1" applyAlignment="1" applyProtection="1">
      <alignment horizontal="right"/>
    </xf>
    <xf numFmtId="0" fontId="74" fillId="0" borderId="0" xfId="0" applyFont="1" applyFill="1" applyBorder="1" applyProtection="1"/>
    <xf numFmtId="0" fontId="15" fillId="0" borderId="116" xfId="0" applyFont="1" applyFill="1" applyBorder="1" applyProtection="1"/>
    <xf numFmtId="0" fontId="90" fillId="0" borderId="117" xfId="0" quotePrefix="1" applyFont="1" applyFill="1" applyBorder="1" applyAlignment="1" applyProtection="1">
      <alignment horizontal="center"/>
      <protection locked="0"/>
    </xf>
    <xf numFmtId="0" fontId="6" fillId="0" borderId="117" xfId="0" applyFont="1" applyFill="1" applyBorder="1" applyAlignment="1" applyProtection="1">
      <alignment horizontal="center"/>
      <protection locked="0"/>
    </xf>
    <xf numFmtId="49" fontId="9" fillId="11" borderId="143" xfId="0" applyNumberFormat="1" applyFont="1" applyFill="1" applyBorder="1" applyAlignment="1" applyProtection="1">
      <alignment horizontal="center"/>
      <protection locked="0"/>
    </xf>
    <xf numFmtId="0" fontId="91" fillId="0" borderId="0" xfId="0" applyFont="1" applyFill="1" applyBorder="1" applyProtection="1"/>
    <xf numFmtId="0" fontId="15" fillId="0" borderId="123" xfId="0" applyFont="1" applyFill="1" applyBorder="1" applyProtection="1"/>
    <xf numFmtId="0" fontId="74" fillId="0" borderId="0" xfId="0" applyFont="1" applyFill="1" applyBorder="1" applyProtection="1">
      <protection locked="0"/>
    </xf>
    <xf numFmtId="0" fontId="15" fillId="0" borderId="0" xfId="0" applyFont="1" applyFill="1" applyBorder="1" applyProtection="1">
      <protection locked="0"/>
    </xf>
    <xf numFmtId="165" fontId="9" fillId="0" borderId="0" xfId="4" applyNumberFormat="1" applyFont="1" applyFill="1" applyBorder="1" applyAlignment="1" applyProtection="1">
      <alignment horizontal="right"/>
    </xf>
    <xf numFmtId="165" fontId="9" fillId="0" borderId="21" xfId="7" quotePrefix="1" applyNumberFormat="1" applyFont="1" applyFill="1" applyBorder="1" applyAlignment="1" applyProtection="1">
      <alignment horizontal="right"/>
    </xf>
    <xf numFmtId="0" fontId="6" fillId="0" borderId="0" xfId="0" applyFont="1" applyFill="1" applyBorder="1" applyProtection="1"/>
    <xf numFmtId="0" fontId="6" fillId="0" borderId="0" xfId="0" applyFont="1" applyFill="1" applyBorder="1" applyProtection="1">
      <protection locked="0"/>
    </xf>
    <xf numFmtId="0" fontId="6" fillId="0" borderId="116" xfId="0" applyFont="1" applyFill="1" applyBorder="1" applyProtection="1">
      <protection locked="0"/>
    </xf>
    <xf numFmtId="0" fontId="42" fillId="0" borderId="144" xfId="0" quotePrefix="1" applyFont="1" applyFill="1" applyBorder="1" applyAlignment="1" applyProtection="1">
      <alignment horizontal="center"/>
      <protection locked="0"/>
    </xf>
    <xf numFmtId="0" fontId="9" fillId="0" borderId="144" xfId="0" applyFont="1" applyFill="1" applyBorder="1" applyAlignment="1" applyProtection="1">
      <alignment horizontal="center"/>
      <protection locked="0"/>
    </xf>
    <xf numFmtId="3" fontId="30" fillId="15" borderId="145" xfId="7" applyNumberFormat="1" applyFont="1" applyFill="1" applyBorder="1" applyAlignment="1" applyProtection="1">
      <alignment horizontal="right"/>
    </xf>
    <xf numFmtId="3" fontId="30" fillId="15" borderId="126" xfId="7" applyNumberFormat="1" applyFont="1" applyFill="1" applyBorder="1" applyAlignment="1" applyProtection="1">
      <alignment horizontal="right"/>
    </xf>
    <xf numFmtId="0" fontId="26" fillId="0" borderId="136" xfId="0" applyFont="1" applyFill="1" applyBorder="1" applyProtection="1">
      <protection locked="0"/>
    </xf>
    <xf numFmtId="0" fontId="19" fillId="0" borderId="146" xfId="0" applyFont="1" applyFill="1" applyBorder="1" applyAlignment="1" applyProtection="1">
      <alignment horizontal="centerContinuous" vertical="center"/>
    </xf>
    <xf numFmtId="0" fontId="9" fillId="0" borderId="0" xfId="0" applyFont="1" applyFill="1" applyBorder="1" applyAlignment="1" applyProtection="1">
      <alignment horizontal="right"/>
      <protection locked="0"/>
    </xf>
    <xf numFmtId="0" fontId="15" fillId="0" borderId="123" xfId="0" applyFont="1" applyFill="1" applyBorder="1" applyProtection="1">
      <protection locked="0"/>
    </xf>
    <xf numFmtId="0" fontId="2" fillId="0" borderId="0" xfId="0" applyFont="1" applyFill="1" applyBorder="1" applyProtection="1">
      <protection locked="0"/>
    </xf>
    <xf numFmtId="0" fontId="6" fillId="0" borderId="116" xfId="0" applyFont="1" applyFill="1" applyBorder="1" applyProtection="1"/>
    <xf numFmtId="0" fontId="42" fillId="0" borderId="117" xfId="0" quotePrefix="1" applyFont="1" applyFill="1" applyBorder="1" applyAlignment="1" applyProtection="1">
      <alignment horizontal="center"/>
      <protection locked="0"/>
    </xf>
    <xf numFmtId="0" fontId="9" fillId="0" borderId="117" xfId="0" applyFont="1" applyFill="1" applyBorder="1" applyAlignment="1" applyProtection="1">
      <alignment horizontal="center"/>
      <protection locked="0"/>
    </xf>
    <xf numFmtId="0" fontId="19" fillId="0" borderId="146" xfId="0" applyFont="1" applyFill="1" applyBorder="1" applyAlignment="1" applyProtection="1">
      <alignment horizontal="centerContinuous" vertical="center"/>
      <protection locked="0"/>
    </xf>
    <xf numFmtId="2" fontId="15" fillId="0" borderId="123" xfId="0" applyNumberFormat="1" applyFont="1" applyFill="1" applyBorder="1" applyProtection="1">
      <protection locked="0"/>
    </xf>
    <xf numFmtId="2" fontId="9" fillId="0" borderId="0" xfId="0" applyNumberFormat="1" applyFont="1" applyFill="1" applyBorder="1" applyProtection="1">
      <protection locked="0"/>
    </xf>
    <xf numFmtId="2" fontId="6" fillId="0" borderId="0" xfId="0" applyNumberFormat="1" applyFont="1" applyFill="1" applyBorder="1" applyProtection="1">
      <protection locked="0"/>
    </xf>
    <xf numFmtId="3" fontId="11" fillId="14" borderId="124" xfId="7" applyNumberFormat="1" applyFont="1" applyFill="1" applyBorder="1" applyAlignment="1" applyProtection="1">
      <alignment horizontal="center"/>
      <protection locked="0"/>
    </xf>
    <xf numFmtId="3" fontId="30" fillId="14" borderId="126" xfId="7" applyNumberFormat="1" applyFont="1" applyFill="1" applyBorder="1" applyAlignment="1" applyProtection="1">
      <alignment horizontal="center"/>
      <protection locked="0"/>
    </xf>
    <xf numFmtId="3" fontId="48" fillId="14" borderId="127" xfId="7" applyNumberFormat="1" applyFont="1" applyFill="1" applyBorder="1" applyAlignment="1" applyProtection="1">
      <alignment horizontal="center"/>
      <protection locked="0"/>
    </xf>
    <xf numFmtId="3" fontId="48" fillId="14" borderId="128" xfId="7" applyNumberFormat="1" applyFont="1" applyFill="1" applyBorder="1" applyAlignment="1" applyProtection="1">
      <alignment horizontal="center"/>
      <protection locked="0"/>
    </xf>
    <xf numFmtId="3" fontId="49" fillId="14" borderId="127" xfId="7" applyNumberFormat="1" applyFont="1" applyFill="1" applyBorder="1" applyAlignment="1" applyProtection="1">
      <alignment horizontal="center"/>
      <protection locked="0"/>
    </xf>
    <xf numFmtId="3" fontId="49" fillId="14" borderId="128" xfId="7" applyNumberFormat="1" applyFont="1" applyFill="1" applyBorder="1" applyAlignment="1" applyProtection="1">
      <alignment horizontal="center"/>
      <protection locked="0"/>
    </xf>
    <xf numFmtId="3" fontId="49" fillId="14" borderId="129" xfId="7" applyNumberFormat="1" applyFont="1" applyFill="1" applyBorder="1" applyAlignment="1" applyProtection="1">
      <alignment horizontal="center"/>
      <protection locked="0"/>
    </xf>
    <xf numFmtId="3" fontId="30" fillId="14" borderId="130" xfId="7" applyNumberFormat="1" applyFont="1" applyFill="1" applyBorder="1" applyAlignment="1" applyProtection="1">
      <alignment horizontal="center"/>
      <protection locked="0"/>
    </xf>
    <xf numFmtId="3" fontId="30" fillId="14" borderId="133" xfId="7" applyNumberFormat="1" applyFont="1" applyFill="1" applyBorder="1" applyAlignment="1" applyProtection="1">
      <alignment horizontal="center"/>
      <protection locked="0"/>
    </xf>
    <xf numFmtId="3" fontId="30" fillId="14" borderId="134" xfId="7" applyNumberFormat="1" applyFont="1" applyFill="1" applyBorder="1" applyAlignment="1" applyProtection="1">
      <alignment horizontal="center"/>
      <protection locked="0"/>
    </xf>
    <xf numFmtId="3" fontId="30" fillId="14" borderId="135" xfId="7" applyNumberFormat="1" applyFont="1" applyFill="1" applyBorder="1" applyAlignment="1" applyProtection="1">
      <alignment horizontal="center"/>
      <protection locked="0"/>
    </xf>
    <xf numFmtId="3" fontId="6" fillId="10" borderId="125" xfId="7" quotePrefix="1" applyNumberFormat="1" applyFont="1" applyFill="1" applyBorder="1" applyAlignment="1" applyProtection="1">
      <alignment horizontal="center"/>
      <protection locked="0"/>
    </xf>
    <xf numFmtId="3" fontId="49" fillId="12" borderId="126" xfId="7" applyNumberFormat="1" applyFont="1" applyFill="1" applyBorder="1" applyAlignment="1" applyProtection="1">
      <alignment horizontal="right"/>
      <protection locked="0"/>
    </xf>
    <xf numFmtId="3" fontId="2" fillId="0" borderId="131" xfId="7" applyNumberFormat="1" applyFont="1" applyFill="1" applyBorder="1" applyAlignment="1" applyProtection="1">
      <alignment horizontal="right"/>
      <protection locked="0"/>
    </xf>
    <xf numFmtId="3" fontId="74" fillId="0" borderId="131" xfId="7" applyNumberFormat="1" applyFont="1" applyFill="1" applyBorder="1" applyAlignment="1" applyProtection="1">
      <alignment horizontal="right"/>
      <protection locked="0"/>
    </xf>
    <xf numFmtId="3" fontId="74" fillId="0" borderId="0" xfId="7" applyNumberFormat="1" applyFont="1" applyFill="1" applyBorder="1" applyAlignment="1" applyProtection="1">
      <alignment horizontal="right"/>
      <protection locked="0"/>
    </xf>
    <xf numFmtId="0" fontId="9" fillId="0" borderId="147" xfId="0" applyFont="1" applyFill="1" applyBorder="1" applyAlignment="1" applyProtection="1">
      <alignment horizontal="center" vertical="center"/>
    </xf>
    <xf numFmtId="0" fontId="90" fillId="0" borderId="117" xfId="0" quotePrefix="1" applyFont="1" applyFill="1" applyBorder="1" applyAlignment="1" applyProtection="1">
      <alignment horizontal="center"/>
    </xf>
    <xf numFmtId="0" fontId="6" fillId="0" borderId="148" xfId="0" applyFont="1" applyFill="1" applyBorder="1" applyAlignment="1" applyProtection="1">
      <alignment horizontal="center"/>
    </xf>
    <xf numFmtId="3" fontId="9" fillId="0" borderId="0" xfId="0" applyNumberFormat="1" applyFont="1" applyFill="1" applyBorder="1" applyAlignment="1" applyProtection="1">
      <alignment horizontal="center"/>
      <protection locked="0"/>
    </xf>
    <xf numFmtId="3" fontId="6" fillId="0" borderId="0" xfId="0" applyNumberFormat="1" applyFont="1" applyFill="1" applyBorder="1" applyAlignment="1" applyProtection="1">
      <protection locked="0"/>
    </xf>
    <xf numFmtId="0" fontId="74" fillId="0" borderId="116" xfId="0" applyFont="1" applyFill="1" applyBorder="1" applyProtection="1"/>
    <xf numFmtId="0" fontId="9" fillId="0" borderId="117" xfId="0" applyFont="1" applyFill="1" applyBorder="1" applyAlignment="1" applyProtection="1">
      <alignment horizontal="center"/>
    </xf>
    <xf numFmtId="0" fontId="67" fillId="0" borderId="117" xfId="0" applyFont="1" applyFill="1" applyBorder="1" applyAlignment="1" applyProtection="1">
      <alignment horizontal="center"/>
    </xf>
    <xf numFmtId="0" fontId="12" fillId="0" borderId="117" xfId="0" applyFont="1" applyFill="1" applyBorder="1" applyAlignment="1" applyProtection="1">
      <alignment horizontal="center"/>
    </xf>
    <xf numFmtId="3" fontId="89" fillId="0" borderId="0" xfId="0" applyNumberFormat="1" applyFont="1" applyFill="1" applyBorder="1" applyProtection="1"/>
    <xf numFmtId="3" fontId="6" fillId="11" borderId="149" xfId="7" applyNumberFormat="1" applyFont="1" applyFill="1" applyBorder="1" applyAlignment="1" applyProtection="1">
      <alignment horizontal="right"/>
      <protection locked="0"/>
    </xf>
    <xf numFmtId="3" fontId="6" fillId="11" borderId="118" xfId="7" applyNumberFormat="1" applyFont="1" applyFill="1" applyBorder="1" applyAlignment="1" applyProtection="1">
      <alignment horizontal="right"/>
      <protection locked="0"/>
    </xf>
    <xf numFmtId="3" fontId="89" fillId="0" borderId="0" xfId="0" applyNumberFormat="1" applyFont="1" applyFill="1" applyBorder="1" applyAlignment="1" applyProtection="1">
      <alignment horizontal="center"/>
    </xf>
    <xf numFmtId="3" fontId="6" fillId="11" borderId="150" xfId="7" applyNumberFormat="1" applyFont="1" applyFill="1" applyBorder="1" applyAlignment="1" applyProtection="1">
      <protection locked="0"/>
    </xf>
    <xf numFmtId="3" fontId="6" fillId="11" borderId="115" xfId="7" applyNumberFormat="1" applyFont="1" applyFill="1" applyBorder="1" applyAlignment="1" applyProtection="1">
      <alignment horizontal="right"/>
      <protection locked="0"/>
    </xf>
    <xf numFmtId="3" fontId="6" fillId="0" borderId="151" xfId="0" applyNumberFormat="1" applyFont="1" applyFill="1" applyBorder="1" applyAlignment="1" applyProtection="1">
      <protection locked="0"/>
    </xf>
    <xf numFmtId="3" fontId="6" fillId="0" borderId="122" xfId="0" applyNumberFormat="1" applyFont="1" applyFill="1" applyBorder="1" applyAlignment="1" applyProtection="1">
      <protection locked="0"/>
    </xf>
    <xf numFmtId="0" fontId="74" fillId="0" borderId="123" xfId="0" applyFont="1" applyFill="1" applyBorder="1" applyProtection="1">
      <protection locked="0"/>
    </xf>
    <xf numFmtId="0" fontId="30" fillId="0" borderId="0" xfId="0" applyFont="1" applyFill="1" applyBorder="1" applyProtection="1">
      <protection locked="0"/>
    </xf>
    <xf numFmtId="49" fontId="9" fillId="2" borderId="52" xfId="0" applyNumberFormat="1" applyFont="1" applyFill="1" applyBorder="1" applyAlignment="1" applyProtection="1">
      <alignment horizontal="center"/>
      <protection locked="0"/>
    </xf>
    <xf numFmtId="0" fontId="38" fillId="0" borderId="16" xfId="0" applyFont="1" applyFill="1" applyBorder="1" applyAlignment="1" applyProtection="1">
      <alignment horizontal="center"/>
    </xf>
    <xf numFmtId="0" fontId="12" fillId="0" borderId="16" xfId="0" applyFont="1" applyFill="1" applyBorder="1" applyAlignment="1" applyProtection="1">
      <alignment horizontal="center"/>
    </xf>
    <xf numFmtId="0" fontId="9" fillId="0" borderId="16" xfId="0" applyFont="1" applyFill="1" applyBorder="1" applyAlignment="1" applyProtection="1">
      <alignment horizontal="center"/>
    </xf>
    <xf numFmtId="3" fontId="6" fillId="2" borderId="30" xfId="7" applyNumberFormat="1" applyFont="1" applyFill="1" applyBorder="1" applyAlignment="1" applyProtection="1">
      <alignment horizontal="right"/>
      <protection locked="0"/>
    </xf>
    <xf numFmtId="3" fontId="6" fillId="2" borderId="31" xfId="7" applyNumberFormat="1" applyFont="1" applyFill="1" applyBorder="1" applyAlignment="1" applyProtection="1">
      <alignment horizontal="right"/>
      <protection locked="0"/>
    </xf>
    <xf numFmtId="3" fontId="6" fillId="2" borderId="95" xfId="7" applyNumberFormat="1" applyFont="1" applyFill="1" applyBorder="1" applyAlignment="1" applyProtection="1">
      <protection locked="0"/>
    </xf>
    <xf numFmtId="0" fontId="0" fillId="0" borderId="0" xfId="0"/>
    <xf numFmtId="3" fontId="6" fillId="2" borderId="31" xfId="7" applyNumberFormat="1" applyFont="1" applyFill="1" applyBorder="1" applyAlignment="1" applyProtection="1">
      <alignment horizontal="right"/>
      <protection locked="0"/>
    </xf>
    <xf numFmtId="3" fontId="6" fillId="2" borderId="32" xfId="7" applyNumberFormat="1" applyFont="1" applyFill="1" applyBorder="1" applyAlignment="1" applyProtection="1">
      <alignment horizontal="right"/>
      <protection locked="0"/>
    </xf>
    <xf numFmtId="3" fontId="30" fillId="0" borderId="0" xfId="7" applyNumberFormat="1" applyFont="1" applyFill="1" applyBorder="1" applyAlignment="1" applyProtection="1">
      <alignment horizontal="right"/>
      <protection locked="0"/>
    </xf>
    <xf numFmtId="3" fontId="49" fillId="3" borderId="1" xfId="7" applyNumberFormat="1" applyFont="1" applyFill="1" applyBorder="1" applyAlignment="1" applyProtection="1">
      <alignment horizontal="right"/>
      <protection locked="0"/>
    </xf>
    <xf numFmtId="3" fontId="2" fillId="0" borderId="17" xfId="7" applyNumberFormat="1" applyFont="1" applyFill="1" applyBorder="1" applyAlignment="1" applyProtection="1">
      <alignment horizontal="right"/>
      <protection locked="0"/>
    </xf>
    <xf numFmtId="0" fontId="17" fillId="0" borderId="47" xfId="0" applyFont="1" applyFill="1" applyBorder="1" applyAlignment="1" applyProtection="1">
      <alignment horizontal="left"/>
      <protection locked="0"/>
    </xf>
    <xf numFmtId="3" fontId="2" fillId="3" borderId="1" xfId="7" applyNumberFormat="1" applyFont="1" applyFill="1" applyBorder="1" applyAlignment="1" applyProtection="1">
      <alignment horizontal="right"/>
      <protection locked="0"/>
    </xf>
    <xf numFmtId="3" fontId="2" fillId="0" borderId="41" xfId="7" applyNumberFormat="1" applyFont="1" applyFill="1" applyBorder="1" applyAlignment="1" applyProtection="1">
      <alignment horizontal="right"/>
      <protection locked="0"/>
    </xf>
    <xf numFmtId="49" fontId="9" fillId="2" borderId="52" xfId="0" applyNumberFormat="1" applyFont="1" applyFill="1" applyBorder="1" applyAlignment="1" applyProtection="1">
      <alignment horizontal="center"/>
      <protection locked="0"/>
    </xf>
    <xf numFmtId="0" fontId="15" fillId="0" borderId="0" xfId="0" applyFont="1" applyProtection="1">
      <protection locked="0"/>
    </xf>
    <xf numFmtId="3" fontId="30" fillId="4" borderId="42" xfId="7" applyNumberFormat="1" applyFont="1" applyFill="1" applyBorder="1" applyAlignment="1" applyProtection="1">
      <alignment horizontal="right"/>
    </xf>
    <xf numFmtId="3" fontId="6" fillId="2" borderId="95" xfId="7" applyNumberFormat="1" applyFont="1" applyFill="1" applyBorder="1" applyAlignment="1" applyProtection="1">
      <protection locked="0"/>
    </xf>
    <xf numFmtId="3" fontId="6" fillId="13" borderId="34" xfId="7" quotePrefix="1" applyNumberFormat="1" applyFont="1" applyFill="1" applyBorder="1" applyAlignment="1" applyProtection="1">
      <alignment horizontal="center"/>
      <protection locked="0"/>
    </xf>
    <xf numFmtId="3" fontId="2" fillId="13" borderId="1" xfId="7" applyNumberFormat="1" applyFont="1" applyFill="1" applyBorder="1" applyAlignment="1" applyProtection="1">
      <alignment horizontal="center"/>
      <protection locked="0"/>
    </xf>
    <xf numFmtId="3" fontId="6" fillId="9" borderId="34" xfId="7" quotePrefix="1" applyNumberFormat="1" applyFont="1" applyFill="1" applyBorder="1" applyAlignment="1" applyProtection="1">
      <alignment horizontal="center"/>
      <protection locked="0"/>
    </xf>
    <xf numFmtId="3" fontId="2" fillId="9" borderId="1" xfId="7" applyNumberFormat="1" applyFont="1" applyFill="1" applyBorder="1" applyAlignment="1" applyProtection="1">
      <alignment horizontal="center"/>
      <protection locked="0"/>
    </xf>
    <xf numFmtId="3" fontId="11" fillId="9" borderId="34" xfId="7" applyNumberFormat="1" applyFont="1" applyFill="1" applyBorder="1" applyAlignment="1" applyProtection="1">
      <alignment horizontal="center"/>
      <protection locked="0"/>
    </xf>
    <xf numFmtId="3" fontId="30" fillId="9" borderId="1" xfId="7" applyNumberFormat="1" applyFont="1" applyFill="1" applyBorder="1" applyAlignment="1" applyProtection="1">
      <alignment horizontal="center"/>
      <protection locked="0"/>
    </xf>
    <xf numFmtId="3" fontId="48" fillId="9" borderId="152" xfId="7" applyNumberFormat="1" applyFont="1" applyFill="1" applyBorder="1" applyAlignment="1" applyProtection="1">
      <alignment horizontal="center"/>
      <protection locked="0"/>
    </xf>
    <xf numFmtId="3" fontId="48" fillId="9" borderId="153" xfId="7" applyNumberFormat="1" applyFont="1" applyFill="1" applyBorder="1" applyAlignment="1" applyProtection="1">
      <alignment horizontal="center"/>
      <protection locked="0"/>
    </xf>
    <xf numFmtId="3" fontId="49" fillId="9" borderId="152" xfId="7" applyNumberFormat="1" applyFont="1" applyFill="1" applyBorder="1" applyAlignment="1" applyProtection="1">
      <alignment horizontal="center"/>
      <protection locked="0"/>
    </xf>
    <xf numFmtId="3" fontId="49" fillId="9" borderId="153" xfId="7" applyNumberFormat="1" applyFont="1" applyFill="1" applyBorder="1" applyAlignment="1" applyProtection="1">
      <alignment horizontal="center"/>
      <protection locked="0"/>
    </xf>
    <xf numFmtId="3" fontId="49" fillId="9" borderId="154" xfId="7" applyNumberFormat="1" applyFont="1" applyFill="1" applyBorder="1" applyAlignment="1" applyProtection="1">
      <alignment horizontal="center"/>
      <protection locked="0"/>
    </xf>
    <xf numFmtId="3" fontId="6" fillId="9" borderId="32" xfId="7" applyNumberFormat="1" applyFont="1" applyFill="1" applyBorder="1" applyAlignment="1" applyProtection="1">
      <alignment horizontal="center"/>
      <protection locked="0"/>
    </xf>
    <xf numFmtId="0" fontId="8" fillId="0" borderId="0" xfId="0" applyFont="1" applyAlignment="1">
      <alignment horizontal="left" wrapText="1"/>
    </xf>
    <xf numFmtId="0" fontId="29" fillId="0" borderId="0" xfId="0" applyFont="1" applyAlignment="1">
      <alignment horizontal="center"/>
    </xf>
    <xf numFmtId="0" fontId="5" fillId="0" borderId="91" xfId="0" applyFont="1" applyBorder="1" applyAlignment="1">
      <alignment horizontal="center" wrapText="1"/>
    </xf>
    <xf numFmtId="0" fontId="5" fillId="0" borderId="97" xfId="0" applyFont="1" applyBorder="1" applyAlignment="1">
      <alignment horizontal="center" wrapText="1"/>
    </xf>
    <xf numFmtId="0" fontId="5" fillId="0" borderId="98" xfId="0" applyFont="1" applyBorder="1" applyAlignment="1">
      <alignment horizontal="center" wrapText="1"/>
    </xf>
    <xf numFmtId="0" fontId="41" fillId="8" borderId="0" xfId="0" applyFont="1" applyFill="1" applyBorder="1" applyAlignment="1" applyProtection="1">
      <alignment horizontal="center"/>
    </xf>
    <xf numFmtId="0" fontId="2" fillId="0" borderId="20" xfId="0" applyFont="1" applyBorder="1" applyAlignment="1">
      <alignment horizontal="center" wrapText="1"/>
    </xf>
    <xf numFmtId="0" fontId="0" fillId="0" borderId="0" xfId="0" applyAlignment="1">
      <alignment horizontal="right"/>
    </xf>
    <xf numFmtId="0" fontId="6" fillId="0" borderId="79" xfId="0" applyFont="1" applyBorder="1" applyAlignment="1">
      <alignment horizontal="center"/>
    </xf>
    <xf numFmtId="0" fontId="6" fillId="0" borderId="74" xfId="0" applyFont="1" applyBorder="1" applyAlignment="1">
      <alignment horizontal="center"/>
    </xf>
    <xf numFmtId="0" fontId="6" fillId="0" borderId="112" xfId="0" applyFont="1" applyBorder="1" applyAlignment="1">
      <alignment horizontal="center"/>
    </xf>
    <xf numFmtId="0" fontId="0" fillId="0" borderId="20" xfId="0" applyBorder="1" applyAlignment="1">
      <alignment horizontal="center" wrapText="1"/>
    </xf>
    <xf numFmtId="0" fontId="39" fillId="0" borderId="20" xfId="0" applyFont="1" applyBorder="1" applyAlignment="1">
      <alignment horizontal="center" vertical="top" wrapText="1"/>
    </xf>
    <xf numFmtId="0" fontId="0" fillId="0" borderId="20" xfId="0" applyBorder="1" applyAlignment="1">
      <alignment horizontal="center" vertical="top" wrapText="1"/>
    </xf>
    <xf numFmtId="0" fontId="9" fillId="0" borderId="74" xfId="0" applyFont="1" applyBorder="1" applyAlignment="1">
      <alignment horizontal="center" wrapText="1"/>
    </xf>
    <xf numFmtId="0" fontId="9" fillId="0" borderId="79" xfId="0" applyFont="1" applyBorder="1" applyAlignment="1">
      <alignment horizontal="center"/>
    </xf>
    <xf numFmtId="0" fontId="9" fillId="0" borderId="74" xfId="0" applyFont="1" applyBorder="1" applyAlignment="1">
      <alignment horizontal="center"/>
    </xf>
    <xf numFmtId="0" fontId="9" fillId="0" borderId="112" xfId="0" applyFont="1" applyBorder="1" applyAlignment="1">
      <alignment horizontal="center"/>
    </xf>
  </cellXfs>
  <cellStyles count="12">
    <cellStyle name="Comma 2" xfId="4" xr:uid="{00000000-0005-0000-0000-000000000000}"/>
    <cellStyle name="Ezres" xfId="1" builtinId="3"/>
    <cellStyle name="Ezres 2" xfId="7" xr:uid="{00000000-0005-0000-0000-000002000000}"/>
    <cellStyle name="Normál" xfId="0" builtinId="0"/>
    <cellStyle name="Normal 10" xfId="6" xr:uid="{00000000-0005-0000-0000-000004000000}"/>
    <cellStyle name="Normal 17" xfId="5" xr:uid="{00000000-0005-0000-0000-000005000000}"/>
    <cellStyle name="Normal 2" xfId="3" xr:uid="{00000000-0005-0000-0000-000006000000}"/>
    <cellStyle name="Normál 2" xfId="9" xr:uid="{00000000-0005-0000-0000-000007000000}"/>
    <cellStyle name="Normál_ABLAKOSBA_2007szept" xfId="8" xr:uid="{00000000-0005-0000-0000-000008000000}"/>
    <cellStyle name="Normál_EDP_visszamenőleges_adatok" xfId="11" xr:uid="{8BF9616B-AFE9-415A-B020-9A936D3D1BDB}"/>
    <cellStyle name="Százalék" xfId="2" builtinId="5"/>
    <cellStyle name="Százalék 2" xfId="10" xr:uid="{00000000-0005-0000-0000-00000A000000}"/>
  </cellStyles>
  <dxfs count="531">
    <dxf>
      <fill>
        <patternFill>
          <bgColor rgb="FFC0C0C0"/>
        </patternFill>
      </fill>
    </dxf>
    <dxf>
      <fill>
        <patternFill patternType="mediumGray">
          <fgColor theme="0"/>
          <bgColor rgb="FFFF0000"/>
        </patternFill>
      </fill>
    </dxf>
    <dxf>
      <fill>
        <patternFill>
          <bgColor rgb="FFC0C0C0"/>
        </patternFill>
      </fill>
    </dxf>
    <dxf>
      <fill>
        <patternFill patternType="mediumGray">
          <fgColor theme="0"/>
          <bgColor rgb="FFFF0000"/>
        </patternFill>
      </fill>
    </dxf>
    <dxf>
      <fill>
        <patternFill>
          <bgColor rgb="FFC0C0C0"/>
        </patternFill>
      </fill>
    </dxf>
    <dxf>
      <fill>
        <patternFill patternType="mediumGray">
          <fgColor theme="0"/>
          <bgColor rgb="FFFF0000"/>
        </patternFill>
      </fill>
    </dxf>
    <dxf>
      <fill>
        <patternFill>
          <bgColor rgb="FFC0C0C0"/>
        </patternFill>
      </fill>
    </dxf>
    <dxf>
      <fill>
        <patternFill patternType="mediumGray">
          <fgColor rgb="FFFFFFFF"/>
          <bgColor rgb="FFFF0000"/>
        </patternFill>
      </fill>
    </dxf>
    <dxf>
      <font>
        <b/>
        <i val="0"/>
      </font>
      <fill>
        <patternFill>
          <bgColor rgb="FFFFCCCC"/>
        </patternFill>
      </fill>
    </dxf>
    <dxf>
      <font>
        <b/>
        <i val="0"/>
        <condense val="0"/>
        <extend val="0"/>
      </font>
      <fill>
        <patternFill>
          <bgColor indexed="45"/>
        </patternFill>
      </fill>
    </dxf>
    <dxf>
      <font>
        <b/>
        <i val="0"/>
        <condense val="0"/>
        <extend val="0"/>
      </font>
      <fill>
        <patternFill>
          <bgColor indexed="45"/>
        </patternFill>
      </fill>
    </dxf>
    <dxf>
      <font>
        <b/>
        <i val="0"/>
        <condense val="0"/>
        <extend val="0"/>
      </font>
      <fill>
        <patternFill>
          <bgColor indexed="45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>
          <bgColor rgb="FFC0C0C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>
          <bgColor rgb="FFC0C0C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>
          <bgColor rgb="FFC0C0C0"/>
        </patternFill>
      </fill>
    </dxf>
    <dxf>
      <font>
        <b/>
        <i val="0"/>
        <condense val="0"/>
        <extend val="0"/>
      </font>
      <fill>
        <patternFill>
          <bgColor indexed="45"/>
        </patternFill>
      </fill>
    </dxf>
    <dxf>
      <fill>
        <patternFill patternType="mediumGray">
          <fgColor rgb="FFFFFFFF"/>
          <bgColor rgb="FFFF0000"/>
        </patternFill>
      </fill>
    </dxf>
    <dxf>
      <font>
        <b/>
        <i val="0"/>
      </font>
      <fill>
        <patternFill>
          <bgColor rgb="FFFFCCCC"/>
        </patternFill>
      </fill>
    </dxf>
    <dxf>
      <fill>
        <patternFill>
          <bgColor rgb="FFC0C0C0"/>
        </patternFill>
      </fill>
    </dxf>
    <dxf>
      <font>
        <b/>
        <i val="0"/>
        <condense val="0"/>
        <extend val="0"/>
      </font>
      <fill>
        <patternFill>
          <bgColor indexed="45"/>
        </patternFill>
      </fill>
    </dxf>
    <dxf>
      <font>
        <b/>
        <i val="0"/>
        <condense val="0"/>
        <extend val="0"/>
      </font>
      <fill>
        <patternFill>
          <bgColor indexed="45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>
          <bgColor rgb="FFC0C0C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>
          <bgColor rgb="FFC0C0C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>
          <bgColor rgb="FFC0C0C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>
          <bgColor rgb="FFC0C0C0"/>
        </patternFill>
      </fill>
    </dxf>
    <dxf>
      <font>
        <b/>
        <i val="0"/>
        <condense val="0"/>
        <extend val="0"/>
      </font>
      <fill>
        <patternFill>
          <bgColor indexed="45"/>
        </patternFill>
      </fill>
    </dxf>
    <dxf>
      <font>
        <b/>
        <i val="0"/>
        <condense val="0"/>
        <extend val="0"/>
      </font>
      <fill>
        <patternFill>
          <bgColor indexed="45"/>
        </patternFill>
      </fill>
    </dxf>
    <dxf>
      <fill>
        <patternFill>
          <bgColor rgb="FFC0C0C0"/>
        </patternFill>
      </fill>
    </dxf>
    <dxf>
      <fill>
        <patternFill patternType="mediumGray">
          <fgColor theme="0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ont>
        <b/>
        <i val="0"/>
      </font>
      <fill>
        <patternFill>
          <bgColor rgb="FFFFCCCC"/>
        </patternFill>
      </fill>
    </dxf>
    <dxf>
      <fill>
        <patternFill>
          <bgColor rgb="FFC0C0C0"/>
        </patternFill>
      </fill>
    </dxf>
    <dxf>
      <font>
        <b/>
        <i val="0"/>
        <condense val="0"/>
        <extend val="0"/>
      </font>
      <fill>
        <patternFill>
          <bgColor indexed="45"/>
        </patternFill>
      </fill>
    </dxf>
    <dxf>
      <font>
        <b/>
        <i val="0"/>
        <condense val="0"/>
        <extend val="0"/>
      </font>
      <fill>
        <patternFill>
          <bgColor indexed="45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>
          <bgColor rgb="FFC0C0C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>
          <bgColor rgb="FFC0C0C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>
          <bgColor rgb="FFC0C0C0"/>
        </patternFill>
      </fill>
    </dxf>
    <dxf>
      <font>
        <b/>
        <i val="0"/>
        <condense val="0"/>
        <extend val="0"/>
      </font>
      <fill>
        <patternFill>
          <bgColor indexed="45"/>
        </patternFill>
      </fill>
    </dxf>
    <dxf>
      <font>
        <b/>
        <i val="0"/>
        <condense val="0"/>
        <extend val="0"/>
      </font>
      <fill>
        <patternFill>
          <bgColor indexed="45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>
          <bgColor rgb="FFC0C0C0"/>
        </patternFill>
      </fill>
    </dxf>
    <dxf>
      <fill>
        <patternFill>
          <bgColor rgb="FFC0C0C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>
          <bgColor rgb="FFC0C0C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ont>
        <b/>
        <i val="0"/>
      </font>
      <fill>
        <patternFill>
          <bgColor rgb="FFFFCCCC"/>
        </patternFill>
      </fill>
    </dxf>
    <dxf>
      <fill>
        <patternFill>
          <bgColor rgb="FFC0C0C0"/>
        </patternFill>
      </fill>
    </dxf>
    <dxf>
      <font>
        <b/>
        <i val="0"/>
        <condense val="0"/>
        <extend val="0"/>
      </font>
      <fill>
        <patternFill>
          <bgColor indexed="45"/>
        </patternFill>
      </fill>
    </dxf>
    <dxf>
      <font>
        <b/>
        <i val="0"/>
        <condense val="0"/>
        <extend val="0"/>
      </font>
      <fill>
        <patternFill>
          <bgColor indexed="45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>
          <bgColor rgb="FFC0C0C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>
          <bgColor rgb="FFC0C0C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>
          <bgColor rgb="FFC0C0C0"/>
        </patternFill>
      </fill>
    </dxf>
    <dxf>
      <font>
        <b/>
        <i val="0"/>
        <condense val="0"/>
        <extend val="0"/>
      </font>
      <fill>
        <patternFill>
          <bgColor indexed="45"/>
        </patternFill>
      </fill>
    </dxf>
    <dxf>
      <font>
        <b/>
        <i val="0"/>
        <condense val="0"/>
        <extend val="0"/>
      </font>
      <fill>
        <patternFill>
          <bgColor indexed="45"/>
        </patternFill>
      </fill>
    </dxf>
    <dxf>
      <fill>
        <patternFill patternType="mediumGray">
          <fgColor rgb="FFFFFFFF"/>
          <bgColor rgb="FFFF0000"/>
        </patternFill>
      </fill>
    </dxf>
    <dxf>
      <font>
        <b/>
        <i val="0"/>
      </font>
      <fill>
        <patternFill>
          <bgColor rgb="FFFFCCCC"/>
        </patternFill>
      </fill>
    </dxf>
    <dxf>
      <fill>
        <patternFill>
          <bgColor rgb="FFC0C0C0"/>
        </patternFill>
      </fill>
    </dxf>
    <dxf>
      <font>
        <b/>
        <i val="0"/>
        <condense val="0"/>
        <extend val="0"/>
      </font>
      <fill>
        <patternFill>
          <bgColor indexed="45"/>
        </patternFill>
      </fill>
    </dxf>
    <dxf>
      <font>
        <b/>
        <i val="0"/>
        <condense val="0"/>
        <extend val="0"/>
      </font>
      <fill>
        <patternFill>
          <bgColor indexed="45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>
          <bgColor rgb="FFC0C0C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>
          <bgColor rgb="FFC0C0C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>
          <bgColor rgb="FFC0C0C0"/>
        </patternFill>
      </fill>
    </dxf>
    <dxf>
      <font>
        <b/>
        <i val="0"/>
        <condense val="0"/>
        <extend val="0"/>
      </font>
      <fill>
        <patternFill>
          <bgColor indexed="45"/>
        </patternFill>
      </fill>
    </dxf>
    <dxf>
      <font>
        <b/>
        <i val="0"/>
        <condense val="0"/>
        <extend val="0"/>
      </font>
      <fill>
        <patternFill>
          <bgColor indexed="45"/>
        </patternFill>
      </fill>
    </dxf>
    <dxf>
      <fill>
        <patternFill>
          <bgColor rgb="FFC0C0C0"/>
        </patternFill>
      </fill>
    </dxf>
    <dxf>
      <fill>
        <patternFill patternType="mediumGray">
          <fgColor theme="0"/>
          <bgColor rgb="FFFF0000"/>
        </patternFill>
      </fill>
    </dxf>
    <dxf>
      <fill>
        <patternFill>
          <bgColor rgb="FFC0C0C0"/>
        </patternFill>
      </fill>
    </dxf>
    <dxf>
      <fill>
        <patternFill patternType="mediumGray">
          <fgColor theme="0"/>
          <bgColor rgb="FFFF0000"/>
        </patternFill>
      </fill>
    </dxf>
    <dxf>
      <fill>
        <patternFill>
          <bgColor rgb="FFC0C0C0"/>
        </patternFill>
      </fill>
    </dxf>
    <dxf>
      <fill>
        <patternFill>
          <bgColor rgb="FFC0C0C0"/>
        </patternFill>
      </fill>
    </dxf>
    <dxf>
      <fill>
        <patternFill patternType="mediumGray">
          <fgColor theme="0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ont>
        <b/>
        <i val="0"/>
      </font>
      <fill>
        <patternFill>
          <bgColor rgb="FFFFCCCC"/>
        </patternFill>
      </fill>
    </dxf>
    <dxf>
      <fill>
        <patternFill>
          <bgColor rgb="FFC0C0C0"/>
        </patternFill>
      </fill>
    </dxf>
    <dxf>
      <font>
        <b/>
        <i val="0"/>
        <condense val="0"/>
        <extend val="0"/>
      </font>
      <fill>
        <patternFill>
          <bgColor indexed="45"/>
        </patternFill>
      </fill>
    </dxf>
    <dxf>
      <font>
        <b/>
        <i val="0"/>
        <condense val="0"/>
        <extend val="0"/>
      </font>
      <fill>
        <patternFill>
          <bgColor indexed="45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>
          <bgColor rgb="FFC0C0C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>
          <bgColor rgb="FFC0C0C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>
          <bgColor rgb="FFC0C0C0"/>
        </patternFill>
      </fill>
    </dxf>
    <dxf>
      <font>
        <b/>
        <i val="0"/>
        <condense val="0"/>
        <extend val="0"/>
      </font>
      <fill>
        <patternFill>
          <bgColor indexed="45"/>
        </patternFill>
      </fill>
    </dxf>
    <dxf>
      <font>
        <b/>
        <i val="0"/>
        <condense val="0"/>
        <extend val="0"/>
      </font>
      <fill>
        <patternFill>
          <bgColor indexed="45"/>
        </patternFill>
      </fill>
    </dxf>
    <dxf>
      <fill>
        <patternFill>
          <bgColor rgb="FFC0C0C0"/>
        </patternFill>
      </fill>
    </dxf>
    <dxf>
      <fill>
        <patternFill patternType="mediumGray">
          <fgColor theme="0"/>
          <bgColor rgb="FFFF0000"/>
        </patternFill>
      </fill>
    </dxf>
    <dxf>
      <fill>
        <patternFill>
          <bgColor rgb="FFC0C0C0"/>
        </patternFill>
      </fill>
    </dxf>
    <dxf>
      <fill>
        <patternFill patternType="mediumGray">
          <fgColor theme="0"/>
          <bgColor rgb="FFFF0000"/>
        </patternFill>
      </fill>
    </dxf>
    <dxf>
      <fill>
        <patternFill>
          <bgColor rgb="FFC0C0C0"/>
        </patternFill>
      </fill>
    </dxf>
    <dxf>
      <fill>
        <patternFill patternType="mediumGray">
          <fgColor theme="0"/>
          <bgColor rgb="FFFF0000"/>
        </patternFill>
      </fill>
    </dxf>
    <dxf>
      <fill>
        <patternFill>
          <bgColor rgb="FFC0C0C0"/>
        </patternFill>
      </fill>
    </dxf>
    <dxf>
      <fill>
        <patternFill patternType="mediumGray">
          <fgColor theme="0"/>
          <bgColor rgb="FFFF0000"/>
        </patternFill>
      </fill>
    </dxf>
    <dxf>
      <fill>
        <patternFill>
          <bgColor rgb="FFC0C0C0"/>
        </patternFill>
      </fill>
    </dxf>
    <dxf>
      <fill>
        <patternFill patternType="mediumGray">
          <fgColor theme="0"/>
          <bgColor rgb="FFFF0000"/>
        </patternFill>
      </fill>
    </dxf>
    <dxf>
      <fill>
        <patternFill>
          <bgColor rgb="FFC0C0C0"/>
        </patternFill>
      </fill>
    </dxf>
    <dxf>
      <fill>
        <patternFill patternType="mediumGray">
          <fgColor theme="0"/>
          <bgColor rgb="FFFF0000"/>
        </patternFill>
      </fill>
    </dxf>
    <dxf>
      <fill>
        <patternFill>
          <bgColor rgb="FFC0C0C0"/>
        </patternFill>
      </fill>
    </dxf>
    <dxf>
      <fill>
        <patternFill patternType="mediumGray">
          <fgColor theme="0"/>
          <bgColor rgb="FFFF0000"/>
        </patternFill>
      </fill>
    </dxf>
    <dxf>
      <fill>
        <patternFill>
          <bgColor rgb="FFC0C0C0"/>
        </patternFill>
      </fill>
    </dxf>
    <dxf>
      <fill>
        <patternFill patternType="mediumGray">
          <fgColor theme="0"/>
          <bgColor rgb="FFFF0000"/>
        </patternFill>
      </fill>
    </dxf>
    <dxf>
      <fill>
        <patternFill>
          <bgColor rgb="FFC0C0C0"/>
        </patternFill>
      </fill>
    </dxf>
    <dxf>
      <fill>
        <patternFill patternType="mediumGray">
          <fgColor theme="0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ont>
        <b/>
        <i val="0"/>
      </font>
      <fill>
        <patternFill>
          <bgColor rgb="FFFFCCCC"/>
        </patternFill>
      </fill>
    </dxf>
    <dxf>
      <fill>
        <patternFill>
          <bgColor rgb="FFC0C0C0"/>
        </patternFill>
      </fill>
    </dxf>
    <dxf>
      <font>
        <b/>
        <i val="0"/>
        <condense val="0"/>
        <extend val="0"/>
      </font>
      <fill>
        <patternFill>
          <bgColor indexed="45"/>
        </patternFill>
      </fill>
    </dxf>
    <dxf>
      <font>
        <b/>
        <i val="0"/>
        <condense val="0"/>
        <extend val="0"/>
      </font>
      <fill>
        <patternFill>
          <bgColor indexed="45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>
          <bgColor rgb="FFC0C0C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>
          <bgColor rgb="FFC0C0C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>
          <bgColor rgb="FFC0C0C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>
          <bgColor rgb="FFC0C0C0"/>
        </patternFill>
      </fill>
    </dxf>
    <dxf>
      <fill>
        <patternFill>
          <bgColor rgb="FFC0C0C0"/>
        </patternFill>
      </fill>
    </dxf>
    <dxf>
      <fill>
        <patternFill patternType="mediumGray">
          <fgColor theme="0"/>
          <bgColor rgb="FFFF0000"/>
        </patternFill>
      </fill>
    </dxf>
    <dxf>
      <fill>
        <patternFill patternType="mediumGray">
          <fgColor theme="0"/>
          <bgColor rgb="FFFF0000"/>
        </patternFill>
      </fill>
    </dxf>
    <dxf>
      <fill>
        <patternFill patternType="mediumGray">
          <fgColor theme="0"/>
          <bgColor rgb="FFFF0000"/>
        </patternFill>
      </fill>
    </dxf>
    <dxf>
      <font>
        <b/>
        <i val="0"/>
        <condense val="0"/>
        <extend val="0"/>
      </font>
      <fill>
        <patternFill>
          <bgColor indexed="45"/>
        </patternFill>
      </fill>
    </dxf>
    <dxf>
      <font>
        <b/>
        <i val="0"/>
        <condense val="0"/>
        <extend val="0"/>
      </font>
      <fill>
        <patternFill>
          <bgColor indexed="45"/>
        </patternFill>
      </fill>
    </dxf>
    <dxf>
      <fill>
        <patternFill>
          <bgColor rgb="FFC0C0C0"/>
        </patternFill>
      </fill>
    </dxf>
    <dxf>
      <fill>
        <patternFill patternType="mediumGray">
          <fgColor theme="0"/>
          <bgColor rgb="FFFF0000"/>
        </patternFill>
      </fill>
    </dxf>
    <dxf>
      <fill>
        <patternFill>
          <bgColor rgb="FFC0C0C0"/>
        </patternFill>
      </fill>
    </dxf>
    <dxf>
      <fill>
        <patternFill patternType="mediumGray">
          <fgColor theme="0"/>
          <bgColor rgb="FFFF0000"/>
        </patternFill>
      </fill>
    </dxf>
    <dxf>
      <fill>
        <patternFill>
          <bgColor rgb="FFC0C0C0"/>
        </patternFill>
      </fill>
    </dxf>
    <dxf>
      <fill>
        <patternFill>
          <bgColor rgb="FFC0C0C0"/>
        </patternFill>
      </fill>
    </dxf>
    <dxf>
      <fill>
        <patternFill patternType="mediumGray">
          <fgColor theme="0"/>
          <bgColor rgb="FFFF0000"/>
        </patternFill>
      </fill>
    </dxf>
    <dxf>
      <fill>
        <patternFill>
          <bgColor rgb="FFC0C0C0"/>
        </patternFill>
      </fill>
    </dxf>
    <dxf>
      <fill>
        <patternFill patternType="mediumGray">
          <fgColor theme="0"/>
          <bgColor rgb="FFFF0000"/>
        </patternFill>
      </fill>
    </dxf>
    <dxf>
      <fill>
        <patternFill>
          <bgColor rgb="FFC0C0C0"/>
        </patternFill>
      </fill>
    </dxf>
    <dxf>
      <fill>
        <patternFill>
          <bgColor rgb="FFC0C0C0"/>
        </patternFill>
      </fill>
    </dxf>
    <dxf>
      <fill>
        <patternFill>
          <bgColor rgb="FFC0C0C0"/>
        </patternFill>
      </fill>
    </dxf>
    <dxf>
      <fill>
        <patternFill patternType="mediumGray">
          <fgColor theme="0"/>
          <bgColor rgb="FFFF0000"/>
        </patternFill>
      </fill>
    </dxf>
    <dxf>
      <fill>
        <patternFill>
          <bgColor rgb="FFC0C0C0"/>
        </patternFill>
      </fill>
    </dxf>
    <dxf>
      <fill>
        <patternFill patternType="mediumGray">
          <fgColor theme="0"/>
          <bgColor rgb="FFFF0000"/>
        </patternFill>
      </fill>
    </dxf>
    <dxf>
      <fill>
        <patternFill>
          <bgColor rgb="FFC0C0C0"/>
        </patternFill>
      </fill>
    </dxf>
    <dxf>
      <fill>
        <patternFill>
          <bgColor rgb="FFC0C0C0"/>
        </patternFill>
      </fill>
    </dxf>
    <dxf>
      <fill>
        <patternFill patternType="mediumGray">
          <fgColor theme="0"/>
          <bgColor rgb="FFFF0000"/>
        </patternFill>
      </fill>
    </dxf>
    <dxf>
      <fill>
        <patternFill>
          <bgColor rgb="FFC0C0C0"/>
        </patternFill>
      </fill>
    </dxf>
    <dxf>
      <fill>
        <patternFill patternType="mediumGray">
          <fgColor theme="0"/>
          <bgColor rgb="FFFF0000"/>
        </patternFill>
      </fill>
    </dxf>
    <dxf>
      <fill>
        <patternFill>
          <bgColor rgb="FFC0C0C0"/>
        </patternFill>
      </fill>
    </dxf>
    <dxf>
      <fill>
        <patternFill patternType="mediumGray">
          <fgColor theme="0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>
          <bgColor rgb="FFC0C0C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>
          <bgColor rgb="FFC0C0C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>
          <bgColor rgb="FFC0C0C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ont>
        <b/>
        <i val="0"/>
      </font>
      <fill>
        <patternFill>
          <bgColor rgb="FFFFCCCC"/>
        </patternFill>
      </fill>
    </dxf>
    <dxf>
      <fill>
        <patternFill>
          <bgColor rgb="FFC0C0C0"/>
        </patternFill>
      </fill>
    </dxf>
    <dxf>
      <font>
        <b/>
        <i val="0"/>
        <condense val="0"/>
        <extend val="0"/>
      </font>
      <fill>
        <patternFill>
          <bgColor indexed="45"/>
        </patternFill>
      </fill>
    </dxf>
    <dxf>
      <font>
        <b/>
        <i val="0"/>
        <condense val="0"/>
        <extend val="0"/>
      </font>
      <fill>
        <patternFill>
          <bgColor indexed="45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>
          <bgColor rgb="FFC0C0C0"/>
        </patternFill>
      </fill>
    </dxf>
    <dxf>
      <font>
        <b/>
        <i val="0"/>
        <condense val="0"/>
        <extend val="0"/>
      </font>
      <fill>
        <patternFill>
          <bgColor indexed="45"/>
        </patternFill>
      </fill>
    </dxf>
    <dxf>
      <font>
        <b/>
        <i val="0"/>
        <condense val="0"/>
        <extend val="0"/>
      </font>
      <fill>
        <patternFill>
          <bgColor indexed="45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ont>
        <b/>
        <i val="0"/>
      </font>
      <fill>
        <patternFill>
          <bgColor rgb="FFFFCCCC"/>
        </patternFill>
      </fill>
    </dxf>
    <dxf>
      <fill>
        <patternFill>
          <bgColor rgb="FFC0C0C0"/>
        </patternFill>
      </fill>
    </dxf>
    <dxf>
      <font>
        <b/>
        <i val="0"/>
        <condense val="0"/>
        <extend val="0"/>
      </font>
      <fill>
        <patternFill>
          <bgColor indexed="45"/>
        </patternFill>
      </fill>
    </dxf>
    <dxf>
      <font>
        <b/>
        <i val="0"/>
        <condense val="0"/>
        <extend val="0"/>
      </font>
      <fill>
        <patternFill>
          <bgColor indexed="45"/>
        </patternFill>
      </fill>
    </dxf>
    <dxf>
      <font>
        <b/>
        <i val="0"/>
        <condense val="0"/>
        <extend val="0"/>
      </font>
      <fill>
        <patternFill>
          <bgColor indexed="45"/>
        </patternFill>
      </fill>
    </dxf>
    <dxf>
      <font>
        <b/>
        <i val="0"/>
        <condense val="0"/>
        <extend val="0"/>
      </font>
      <fill>
        <patternFill>
          <bgColor indexed="45"/>
        </patternFill>
      </fill>
    </dxf>
    <dxf>
      <fill>
        <patternFill patternType="mediumGray">
          <fgColor theme="0"/>
          <bgColor rgb="FFFF0000"/>
        </patternFill>
      </fill>
    </dxf>
    <dxf>
      <fill>
        <patternFill>
          <bgColor rgb="FFC0C0C0"/>
        </patternFill>
      </fill>
    </dxf>
    <dxf>
      <fill>
        <patternFill>
          <bgColor rgb="FFC0C0C0"/>
        </patternFill>
      </fill>
    </dxf>
    <dxf>
      <fill>
        <patternFill patternType="mediumGray">
          <fgColor theme="0"/>
          <bgColor rgb="FFFF0000"/>
        </patternFill>
      </fill>
    </dxf>
    <dxf>
      <fill>
        <patternFill>
          <bgColor rgb="FFC0C0C0"/>
        </patternFill>
      </fill>
    </dxf>
    <dxf>
      <fill>
        <patternFill>
          <bgColor rgb="FFC0C0C0"/>
        </patternFill>
      </fill>
    </dxf>
    <dxf>
      <fill>
        <patternFill patternType="mediumGray">
          <fgColor theme="0"/>
          <bgColor rgb="FFFF0000"/>
        </patternFill>
      </fill>
    </dxf>
    <dxf>
      <fill>
        <patternFill>
          <bgColor rgb="FFC0C0C0"/>
        </patternFill>
      </fill>
    </dxf>
    <dxf>
      <fill>
        <patternFill>
          <bgColor rgb="FFC0C0C0"/>
        </patternFill>
      </fill>
    </dxf>
    <dxf>
      <fill>
        <patternFill>
          <bgColor rgb="FFC0C0C0"/>
        </patternFill>
      </fill>
    </dxf>
    <dxf>
      <fill>
        <patternFill patternType="mediumGray">
          <fgColor theme="0"/>
          <bgColor rgb="FFFF0000"/>
        </patternFill>
      </fill>
    </dxf>
    <dxf>
      <fill>
        <patternFill>
          <bgColor rgb="FFC0C0C0"/>
        </patternFill>
      </fill>
    </dxf>
    <dxf>
      <fill>
        <patternFill>
          <bgColor rgb="FFC0C0C0"/>
        </patternFill>
      </fill>
    </dxf>
    <dxf>
      <fill>
        <patternFill patternType="mediumGray">
          <fgColor theme="0"/>
          <bgColor rgb="FFFF0000"/>
        </patternFill>
      </fill>
    </dxf>
    <dxf>
      <fill>
        <patternFill>
          <bgColor rgb="FFC0C0C0"/>
        </patternFill>
      </fill>
    </dxf>
    <dxf>
      <fill>
        <patternFill patternType="mediumGray">
          <fgColor theme="0"/>
          <bgColor rgb="FFFF0000"/>
        </patternFill>
      </fill>
    </dxf>
    <dxf>
      <fill>
        <patternFill>
          <bgColor rgb="FFC0C0C0"/>
        </patternFill>
      </fill>
    </dxf>
    <dxf>
      <fill>
        <patternFill patternType="mediumGray">
          <fgColor theme="0"/>
          <bgColor rgb="FFFF0000"/>
        </patternFill>
      </fill>
    </dxf>
    <dxf>
      <fill>
        <patternFill>
          <bgColor rgb="FFC0C0C0"/>
        </patternFill>
      </fill>
    </dxf>
    <dxf>
      <fill>
        <patternFill>
          <bgColor rgb="FFC0C0C0"/>
        </patternFill>
      </fill>
    </dxf>
    <dxf>
      <fill>
        <patternFill patternType="mediumGray">
          <fgColor theme="0"/>
          <bgColor rgb="FFFF0000"/>
        </patternFill>
      </fill>
    </dxf>
    <dxf>
      <fill>
        <patternFill>
          <bgColor rgb="FFC0C0C0"/>
        </patternFill>
      </fill>
    </dxf>
    <dxf>
      <fill>
        <patternFill patternType="mediumGray">
          <fgColor theme="0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ont>
        <b/>
        <i val="0"/>
      </font>
      <fill>
        <patternFill>
          <bgColor rgb="FFFFCCCC"/>
        </patternFill>
      </fill>
    </dxf>
    <dxf>
      <fill>
        <patternFill>
          <bgColor rgb="FFC0C0C0"/>
        </patternFill>
      </fill>
    </dxf>
    <dxf>
      <font>
        <b/>
        <i val="0"/>
        <condense val="0"/>
        <extend val="0"/>
      </font>
      <fill>
        <patternFill>
          <bgColor indexed="45"/>
        </patternFill>
      </fill>
    </dxf>
    <dxf>
      <font>
        <b/>
        <i val="0"/>
        <condense val="0"/>
        <extend val="0"/>
      </font>
      <fill>
        <patternFill>
          <bgColor indexed="45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>
          <bgColor rgb="FFC0C0C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>
          <bgColor rgb="FFC0C0C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>
          <bgColor rgb="FFC0C0C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>
          <bgColor rgb="FFC0C0C0"/>
        </patternFill>
      </fill>
    </dxf>
    <dxf>
      <font>
        <b/>
        <i val="0"/>
        <condense val="0"/>
        <extend val="0"/>
      </font>
      <fill>
        <patternFill>
          <bgColor indexed="45"/>
        </patternFill>
      </fill>
    </dxf>
    <dxf>
      <font>
        <b/>
        <i val="0"/>
        <condense val="0"/>
        <extend val="0"/>
      </font>
      <fill>
        <patternFill>
          <bgColor indexed="45"/>
        </patternFill>
      </fill>
    </dxf>
    <dxf>
      <fill>
        <patternFill patternType="mediumGray">
          <fgColor theme="0"/>
          <bgColor rgb="FFFF0000"/>
        </patternFill>
      </fill>
    </dxf>
    <dxf>
      <fill>
        <patternFill>
          <bgColor rgb="FFC0C0C0"/>
        </patternFill>
      </fill>
    </dxf>
    <dxf>
      <fill>
        <patternFill patternType="mediumGray">
          <fgColor theme="0"/>
          <bgColor rgb="FFFF0000"/>
        </patternFill>
      </fill>
    </dxf>
    <dxf>
      <fill>
        <patternFill>
          <bgColor rgb="FFC0C0C0"/>
        </patternFill>
      </fill>
    </dxf>
    <dxf>
      <fill>
        <patternFill>
          <bgColor rgb="FFC0C0C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ont>
        <b/>
        <i val="0"/>
      </font>
      <fill>
        <patternFill>
          <bgColor rgb="FFFFCCCC"/>
        </patternFill>
      </fill>
    </dxf>
    <dxf>
      <font>
        <b/>
        <i val="0"/>
        <condense val="0"/>
        <extend val="0"/>
      </font>
      <fill>
        <patternFill patternType="solid">
          <bgColor indexed="45"/>
        </patternFill>
      </fill>
    </dxf>
    <dxf>
      <font>
        <b/>
        <i val="0"/>
        <condense val="0"/>
        <extend val="0"/>
      </font>
      <fill>
        <patternFill patternType="solid">
          <bgColor indexed="45"/>
        </patternFill>
      </fill>
    </dxf>
    <dxf>
      <font>
        <b/>
        <i val="0"/>
        <condense val="0"/>
        <extend val="0"/>
      </font>
      <fill>
        <patternFill patternType="solid">
          <bgColor indexed="45"/>
        </patternFill>
      </fill>
    </dxf>
    <dxf>
      <fill>
        <patternFill>
          <bgColor rgb="FFFF0000"/>
        </patternFill>
      </fill>
    </dxf>
  </dxf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00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5.xml"/><Relationship Id="rId26" Type="http://schemas.openxmlformats.org/officeDocument/2006/relationships/externalLink" Target="externalLinks/externalLink13.xml"/><Relationship Id="rId39" Type="http://schemas.openxmlformats.org/officeDocument/2006/relationships/theme" Target="theme/theme1.xml"/><Relationship Id="rId21" Type="http://schemas.openxmlformats.org/officeDocument/2006/relationships/externalLink" Target="externalLinks/externalLink8.xml"/><Relationship Id="rId34" Type="http://schemas.openxmlformats.org/officeDocument/2006/relationships/externalLink" Target="externalLinks/externalLink21.xml"/><Relationship Id="rId42" Type="http://schemas.openxmlformats.org/officeDocument/2006/relationships/calcChain" Target="calcChain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3.xml"/><Relationship Id="rId20" Type="http://schemas.openxmlformats.org/officeDocument/2006/relationships/externalLink" Target="externalLinks/externalLink7.xml"/><Relationship Id="rId29" Type="http://schemas.openxmlformats.org/officeDocument/2006/relationships/externalLink" Target="externalLinks/externalLink16.xml"/><Relationship Id="rId41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11.xml"/><Relationship Id="rId32" Type="http://schemas.openxmlformats.org/officeDocument/2006/relationships/externalLink" Target="externalLinks/externalLink19.xml"/><Relationship Id="rId37" Type="http://schemas.openxmlformats.org/officeDocument/2006/relationships/externalLink" Target="externalLinks/externalLink24.xml"/><Relationship Id="rId40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2.xml"/><Relationship Id="rId23" Type="http://schemas.openxmlformats.org/officeDocument/2006/relationships/externalLink" Target="externalLinks/externalLink10.xml"/><Relationship Id="rId28" Type="http://schemas.openxmlformats.org/officeDocument/2006/relationships/externalLink" Target="externalLinks/externalLink15.xml"/><Relationship Id="rId36" Type="http://schemas.openxmlformats.org/officeDocument/2006/relationships/externalLink" Target="externalLinks/externalLink23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6.xml"/><Relationship Id="rId31" Type="http://schemas.openxmlformats.org/officeDocument/2006/relationships/externalLink" Target="externalLinks/externalLink18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1.xml"/><Relationship Id="rId22" Type="http://schemas.openxmlformats.org/officeDocument/2006/relationships/externalLink" Target="externalLinks/externalLink9.xml"/><Relationship Id="rId27" Type="http://schemas.openxmlformats.org/officeDocument/2006/relationships/externalLink" Target="externalLinks/externalLink14.xml"/><Relationship Id="rId30" Type="http://schemas.openxmlformats.org/officeDocument/2006/relationships/externalLink" Target="externalLinks/externalLink17.xml"/><Relationship Id="rId35" Type="http://schemas.openxmlformats.org/officeDocument/2006/relationships/externalLink" Target="externalLinks/externalLink22.xml"/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4.xml"/><Relationship Id="rId25" Type="http://schemas.openxmlformats.org/officeDocument/2006/relationships/externalLink" Target="externalLinks/externalLink12.xml"/><Relationship Id="rId33" Type="http://schemas.openxmlformats.org/officeDocument/2006/relationships/externalLink" Target="externalLinks/externalLink20.xml"/><Relationship Id="rId38" Type="http://schemas.openxmlformats.org/officeDocument/2006/relationships/externalLink" Target="externalLinks/externalLink25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4514850</xdr:colOff>
      <xdr:row>9</xdr:row>
      <xdr:rowOff>0</xdr:rowOff>
    </xdr:from>
    <xdr:to>
      <xdr:col>3</xdr:col>
      <xdr:colOff>9525</xdr:colOff>
      <xdr:row>9</xdr:row>
      <xdr:rowOff>285750</xdr:rowOff>
    </xdr:to>
    <xdr:sp macro="" textlink="">
      <xdr:nvSpPr>
        <xdr:cNvPr id="1051" name="Text Box 7">
          <a:extLst>
            <a:ext uri="{FF2B5EF4-FFF2-40B4-BE49-F238E27FC236}">
              <a16:creationId xmlns:a16="http://schemas.microsoft.com/office/drawing/2014/main" id="{00000000-0008-0000-0000-00001B040000}"/>
            </a:ext>
          </a:extLst>
        </xdr:cNvPr>
        <xdr:cNvSpPr txBox="1">
          <a:spLocks noChangeArrowheads="1"/>
        </xdr:cNvSpPr>
      </xdr:nvSpPr>
      <xdr:spPr bwMode="auto">
        <a:xfrm>
          <a:off x="5676900" y="3752850"/>
          <a:ext cx="133350" cy="285750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00" mc:Ignorable="a14" a14:legacySpreadsheetColorIndex="13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 editAs="oneCell">
    <xdr:from>
      <xdr:col>2</xdr:col>
      <xdr:colOff>4514850</xdr:colOff>
      <xdr:row>9</xdr:row>
      <xdr:rowOff>0</xdr:rowOff>
    </xdr:from>
    <xdr:to>
      <xdr:col>3</xdr:col>
      <xdr:colOff>9525</xdr:colOff>
      <xdr:row>9</xdr:row>
      <xdr:rowOff>285750</xdr:rowOff>
    </xdr:to>
    <xdr:sp macro="" textlink="">
      <xdr:nvSpPr>
        <xdr:cNvPr id="3" name="Text Box 7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>
          <a:spLocks noChangeArrowheads="1"/>
        </xdr:cNvSpPr>
      </xdr:nvSpPr>
      <xdr:spPr bwMode="auto">
        <a:xfrm>
          <a:off x="5676900" y="3752850"/>
          <a:ext cx="133350" cy="285750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00" mc:Ignorable="a14" a14:legacySpreadsheetColorIndex="13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 editAs="oneCell">
    <xdr:from>
      <xdr:col>2</xdr:col>
      <xdr:colOff>4514850</xdr:colOff>
      <xdr:row>9</xdr:row>
      <xdr:rowOff>0</xdr:rowOff>
    </xdr:from>
    <xdr:to>
      <xdr:col>3</xdr:col>
      <xdr:colOff>9525</xdr:colOff>
      <xdr:row>9</xdr:row>
      <xdr:rowOff>285750</xdr:rowOff>
    </xdr:to>
    <xdr:sp macro="" textlink="">
      <xdr:nvSpPr>
        <xdr:cNvPr id="4" name="Text Box 7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 txBox="1">
          <a:spLocks noChangeArrowheads="1"/>
        </xdr:cNvSpPr>
      </xdr:nvSpPr>
      <xdr:spPr bwMode="auto">
        <a:xfrm>
          <a:off x="5676900" y="3714750"/>
          <a:ext cx="133350" cy="285750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00" mc:Ignorable="a14" a14:legacySpreadsheetColorIndex="13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 editAs="oneCell">
    <xdr:from>
      <xdr:col>2</xdr:col>
      <xdr:colOff>4514850</xdr:colOff>
      <xdr:row>9</xdr:row>
      <xdr:rowOff>0</xdr:rowOff>
    </xdr:from>
    <xdr:to>
      <xdr:col>3</xdr:col>
      <xdr:colOff>9525</xdr:colOff>
      <xdr:row>9</xdr:row>
      <xdr:rowOff>285750</xdr:rowOff>
    </xdr:to>
    <xdr:sp macro="" textlink="">
      <xdr:nvSpPr>
        <xdr:cNvPr id="5" name="Text Box 7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 txBox="1">
          <a:spLocks noChangeArrowheads="1"/>
        </xdr:cNvSpPr>
      </xdr:nvSpPr>
      <xdr:spPr bwMode="auto">
        <a:xfrm>
          <a:off x="5676900" y="3714750"/>
          <a:ext cx="133350" cy="285750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00" mc:Ignorable="a14" a14:legacySpreadsheetColorIndex="13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0</xdr:colOff>
      <xdr:row>0</xdr:row>
      <xdr:rowOff>0</xdr:rowOff>
    </xdr:to>
    <xdr:sp macro="" textlink="" fLocksText="0">
      <xdr:nvSpPr>
        <xdr:cNvPr id="12289" name="Text 1">
          <a:extLst>
            <a:ext uri="{FF2B5EF4-FFF2-40B4-BE49-F238E27FC236}">
              <a16:creationId xmlns:a16="http://schemas.microsoft.com/office/drawing/2014/main" id="{00000000-0008-0000-0200-000001300000}"/>
            </a:ext>
          </a:extLst>
        </xdr:cNvPr>
        <xdr:cNvSpPr txBox="1">
          <a:spLocks noChangeArrowheads="1"/>
        </xdr:cNvSpPr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24765">
          <a:solidFill>
            <a:srgbClr xmlns:mc="http://schemas.openxmlformats.org/markup-compatibility/2006" xmlns:a14="http://schemas.microsoft.com/office/drawing/2010/main" val="000000" mc:Ignorable="a14" a14:legacySpreadsheetColorIndex="8"/>
          </a:solidFill>
          <a:miter lim="800000"/>
          <a:headEnd/>
          <a:tailEnd/>
        </a:ln>
      </xdr:spPr>
      <xdr:txBody>
        <a:bodyPr vertOverflow="clip" wrap="square" lIns="45720" tIns="45720" rIns="45720" bIns="0" anchor="t" upright="1"/>
        <a:lstStyle/>
        <a:p>
          <a:pPr algn="ctr" rtl="0">
            <a:defRPr sz="1000"/>
          </a:pPr>
          <a:r>
            <a:rPr lang="en-GB" sz="24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   Please mention data sources.</a:t>
          </a:r>
        </a:p>
        <a:p>
          <a:pPr algn="ctr" rtl="0">
            <a:defRPr sz="1000"/>
          </a:pPr>
          <a:r>
            <a:rPr lang="en-GB" sz="24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[</a:t>
          </a:r>
          <a:r>
            <a:rPr lang="en-GB" sz="24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Tables and figures for past years are public.</a:t>
          </a:r>
        </a:p>
        <a:p>
          <a:pPr algn="ctr" rtl="0">
            <a:defRPr sz="1000"/>
          </a:pPr>
          <a:r>
            <a:rPr lang="en-GB" sz="24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Data for the current year will be classified as 'Limited'.</a:t>
          </a:r>
          <a:endParaRPr lang="en-GB"/>
        </a:p>
      </xdr:txBody>
    </xdr:sp>
    <xdr:clientData fLocksWithSheet="0"/>
  </xdr:twoCellAnchor>
  <xdr:twoCellAnchor>
    <xdr:from>
      <xdr:col>0</xdr:col>
      <xdr:colOff>0</xdr:colOff>
      <xdr:row>0</xdr:row>
      <xdr:rowOff>0</xdr:rowOff>
    </xdr:from>
    <xdr:to>
      <xdr:col>0</xdr:col>
      <xdr:colOff>0</xdr:colOff>
      <xdr:row>0</xdr:row>
      <xdr:rowOff>0</xdr:rowOff>
    </xdr:to>
    <xdr:sp macro="[0]!Macro1" textlink="">
      <xdr:nvSpPr>
        <xdr:cNvPr id="12290" name="Rectangle 2">
          <a:extLst>
            <a:ext uri="{FF2B5EF4-FFF2-40B4-BE49-F238E27FC236}">
              <a16:creationId xmlns:a16="http://schemas.microsoft.com/office/drawing/2014/main" id="{00000000-0008-0000-0200-000002300000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00" mc:Ignorable="a14" a14:legacySpreadsheetColorIndex="13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  <xdr:txBody>
        <a:bodyPr vertOverflow="clip" wrap="square" lIns="54864" tIns="45720" rIns="0" bIns="0" anchor="t" upright="1"/>
        <a:lstStyle/>
        <a:p>
          <a:pPr algn="l" rtl="0">
            <a:defRPr sz="1000"/>
          </a:pPr>
          <a:r>
            <a:rPr lang="en-GB" sz="2600" b="0" i="0" u="none" strike="noStrike" baseline="0">
              <a:solidFill>
                <a:srgbClr val="000000"/>
              </a:solidFill>
              <a:latin typeface="Arial"/>
              <a:cs typeface="Arial"/>
            </a:rPr>
            <a:t>Print ALL tables</a:t>
          </a:r>
          <a:endParaRPr lang="en-GB"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676275</xdr:colOff>
      <xdr:row>0</xdr:row>
      <xdr:rowOff>0</xdr:rowOff>
    </xdr:from>
    <xdr:to>
      <xdr:col>38</xdr:col>
      <xdr:colOff>0</xdr:colOff>
      <xdr:row>0</xdr:row>
      <xdr:rowOff>0</xdr:rowOff>
    </xdr:to>
    <xdr:sp macro="" textlink="" fLocksText="0">
      <xdr:nvSpPr>
        <xdr:cNvPr id="10241" name="Text 1">
          <a:extLst>
            <a:ext uri="{FF2B5EF4-FFF2-40B4-BE49-F238E27FC236}">
              <a16:creationId xmlns:a16="http://schemas.microsoft.com/office/drawing/2014/main" id="{00000000-0008-0000-0400-000001280000}"/>
            </a:ext>
          </a:extLst>
        </xdr:cNvPr>
        <xdr:cNvSpPr txBox="1">
          <a:spLocks noChangeArrowheads="1"/>
        </xdr:cNvSpPr>
      </xdr:nvSpPr>
      <xdr:spPr bwMode="auto">
        <a:xfrm>
          <a:off x="1000125" y="0"/>
          <a:ext cx="1592580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24765">
          <a:solidFill>
            <a:srgbClr xmlns:mc="http://schemas.openxmlformats.org/markup-compatibility/2006" xmlns:a14="http://schemas.microsoft.com/office/drawing/2010/main" val="000000" mc:Ignorable="a14" a14:legacySpreadsheetColorIndex="8"/>
          </a:solidFill>
          <a:miter lim="800000"/>
          <a:headEnd/>
          <a:tailEnd/>
        </a:ln>
      </xdr:spPr>
      <xdr:txBody>
        <a:bodyPr vertOverflow="clip" wrap="square" lIns="45720" tIns="41148" rIns="45720" bIns="0" anchor="t" upright="1"/>
        <a:lstStyle/>
        <a:p>
          <a:pPr algn="ctr" rtl="0">
            <a:defRPr sz="1000"/>
          </a:pPr>
          <a:r>
            <a:rPr lang="en-GB" sz="24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   Please mention data sources.</a:t>
          </a:r>
        </a:p>
        <a:p>
          <a:pPr algn="ctr" rtl="0">
            <a:defRPr sz="1000"/>
          </a:pPr>
          <a:r>
            <a:rPr lang="en-GB" sz="24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[</a:t>
          </a:r>
          <a:r>
            <a:rPr lang="en-GB" sz="24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Tables and figures for past years are public.</a:t>
          </a:r>
        </a:p>
        <a:p>
          <a:pPr algn="ctr" rtl="0">
            <a:defRPr sz="1000"/>
          </a:pPr>
          <a:r>
            <a:rPr lang="en-GB" sz="24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Data for the current year will be classified as 'Limited'.</a:t>
          </a:r>
          <a:endParaRPr lang="en-GB"/>
        </a:p>
      </xdr:txBody>
    </xdr:sp>
    <xdr:clientData fLocksWithSheet="0"/>
  </xdr:twoCellAnchor>
  <xdr:twoCellAnchor>
    <xdr:from>
      <xdr:col>2</xdr:col>
      <xdr:colOff>228600</xdr:colOff>
      <xdr:row>0</xdr:row>
      <xdr:rowOff>0</xdr:rowOff>
    </xdr:from>
    <xdr:to>
      <xdr:col>2</xdr:col>
      <xdr:colOff>2838450</xdr:colOff>
      <xdr:row>0</xdr:row>
      <xdr:rowOff>0</xdr:rowOff>
    </xdr:to>
    <xdr:sp macro="[0]!Macro1" textlink="">
      <xdr:nvSpPr>
        <xdr:cNvPr id="10242" name="Rectangle 2">
          <a:extLst>
            <a:ext uri="{FF2B5EF4-FFF2-40B4-BE49-F238E27FC236}">
              <a16:creationId xmlns:a16="http://schemas.microsoft.com/office/drawing/2014/main" id="{00000000-0008-0000-0400-000002280000}"/>
            </a:ext>
          </a:extLst>
        </xdr:cNvPr>
        <xdr:cNvSpPr>
          <a:spLocks noChangeArrowheads="1"/>
        </xdr:cNvSpPr>
      </xdr:nvSpPr>
      <xdr:spPr bwMode="auto">
        <a:xfrm>
          <a:off x="552450" y="0"/>
          <a:ext cx="260985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00" mc:Ignorable="a14" a14:legacySpreadsheetColorIndex="13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  <xdr:txBody>
        <a:bodyPr vertOverflow="clip" wrap="square" lIns="45720" tIns="36576" rIns="0" bIns="0" anchor="t" upright="1"/>
        <a:lstStyle/>
        <a:p>
          <a:pPr algn="l" rtl="0">
            <a:defRPr sz="1000"/>
          </a:pPr>
          <a:r>
            <a:rPr lang="en-GB" sz="2600" b="0" i="0" u="none" strike="noStrike" baseline="0">
              <a:solidFill>
                <a:srgbClr val="000000"/>
              </a:solidFill>
              <a:latin typeface="Arial"/>
              <a:cs typeface="Arial"/>
            </a:rPr>
            <a:t>Print ALL tables</a:t>
          </a:r>
          <a:endParaRPr lang="en-GB"/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676275</xdr:colOff>
      <xdr:row>0</xdr:row>
      <xdr:rowOff>0</xdr:rowOff>
    </xdr:from>
    <xdr:to>
      <xdr:col>36</xdr:col>
      <xdr:colOff>0</xdr:colOff>
      <xdr:row>0</xdr:row>
      <xdr:rowOff>0</xdr:rowOff>
    </xdr:to>
    <xdr:sp macro="" textlink="" fLocksText="0">
      <xdr:nvSpPr>
        <xdr:cNvPr id="9217" name="Text 1">
          <a:extLst>
            <a:ext uri="{FF2B5EF4-FFF2-40B4-BE49-F238E27FC236}">
              <a16:creationId xmlns:a16="http://schemas.microsoft.com/office/drawing/2014/main" id="{00000000-0008-0000-0500-000001240000}"/>
            </a:ext>
          </a:extLst>
        </xdr:cNvPr>
        <xdr:cNvSpPr txBox="1">
          <a:spLocks noChangeArrowheads="1"/>
        </xdr:cNvSpPr>
      </xdr:nvSpPr>
      <xdr:spPr bwMode="auto">
        <a:xfrm>
          <a:off x="1000125" y="0"/>
          <a:ext cx="1592580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24765">
          <a:solidFill>
            <a:srgbClr xmlns:mc="http://schemas.openxmlformats.org/markup-compatibility/2006" xmlns:a14="http://schemas.microsoft.com/office/drawing/2010/main" val="000000" mc:Ignorable="a14" a14:legacySpreadsheetColorIndex="8"/>
          </a:solidFill>
          <a:miter lim="800000"/>
          <a:headEnd/>
          <a:tailEnd/>
        </a:ln>
      </xdr:spPr>
      <xdr:txBody>
        <a:bodyPr vertOverflow="clip" wrap="square" lIns="45720" tIns="41148" rIns="45720" bIns="0" anchor="t" upright="1"/>
        <a:lstStyle/>
        <a:p>
          <a:pPr algn="ctr" rtl="0">
            <a:defRPr sz="1000"/>
          </a:pPr>
          <a:r>
            <a:rPr lang="en-GB" sz="24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   Please mention data sources.</a:t>
          </a:r>
        </a:p>
        <a:p>
          <a:pPr algn="ctr" rtl="0">
            <a:defRPr sz="1000"/>
          </a:pPr>
          <a:r>
            <a:rPr lang="en-GB" sz="24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[</a:t>
          </a:r>
          <a:r>
            <a:rPr lang="en-GB" sz="24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Tables and figures for past years are public.</a:t>
          </a:r>
        </a:p>
        <a:p>
          <a:pPr algn="ctr" rtl="0">
            <a:defRPr sz="1000"/>
          </a:pPr>
          <a:r>
            <a:rPr lang="en-GB" sz="24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Data for the current year will be classified as 'Limited'.</a:t>
          </a:r>
          <a:endParaRPr lang="en-GB"/>
        </a:p>
      </xdr:txBody>
    </xdr:sp>
    <xdr:clientData fLocksWithSheet="0"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676275</xdr:colOff>
      <xdr:row>0</xdr:row>
      <xdr:rowOff>0</xdr:rowOff>
    </xdr:from>
    <xdr:to>
      <xdr:col>37</xdr:col>
      <xdr:colOff>0</xdr:colOff>
      <xdr:row>0</xdr:row>
      <xdr:rowOff>0</xdr:rowOff>
    </xdr:to>
    <xdr:sp macro="" textlink="" fLocksText="0">
      <xdr:nvSpPr>
        <xdr:cNvPr id="8193" name="Text 1">
          <a:extLst>
            <a:ext uri="{FF2B5EF4-FFF2-40B4-BE49-F238E27FC236}">
              <a16:creationId xmlns:a16="http://schemas.microsoft.com/office/drawing/2014/main" id="{00000000-0008-0000-0600-000001200000}"/>
            </a:ext>
          </a:extLst>
        </xdr:cNvPr>
        <xdr:cNvSpPr txBox="1">
          <a:spLocks noChangeArrowheads="1"/>
        </xdr:cNvSpPr>
      </xdr:nvSpPr>
      <xdr:spPr bwMode="auto">
        <a:xfrm>
          <a:off x="1000125" y="0"/>
          <a:ext cx="16506825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24765">
          <a:solidFill>
            <a:srgbClr xmlns:mc="http://schemas.openxmlformats.org/markup-compatibility/2006" xmlns:a14="http://schemas.microsoft.com/office/drawing/2010/main" val="000000" mc:Ignorable="a14" a14:legacySpreadsheetColorIndex="8"/>
          </a:solidFill>
          <a:miter lim="800000"/>
          <a:headEnd/>
          <a:tailEnd/>
        </a:ln>
      </xdr:spPr>
      <xdr:txBody>
        <a:bodyPr vertOverflow="clip" wrap="square" lIns="45720" tIns="41148" rIns="45720" bIns="0" anchor="t" upright="1"/>
        <a:lstStyle/>
        <a:p>
          <a:pPr algn="ctr" rtl="0">
            <a:defRPr sz="1000"/>
          </a:pPr>
          <a:r>
            <a:rPr lang="en-GB" sz="24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   Please mention data sources.</a:t>
          </a:r>
        </a:p>
        <a:p>
          <a:pPr algn="ctr" rtl="0">
            <a:defRPr sz="1000"/>
          </a:pPr>
          <a:r>
            <a:rPr lang="en-GB" sz="24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[</a:t>
          </a:r>
          <a:r>
            <a:rPr lang="en-GB" sz="24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Tables and figures for past years are public.</a:t>
          </a:r>
        </a:p>
        <a:p>
          <a:pPr algn="ctr" rtl="0">
            <a:defRPr sz="1000"/>
          </a:pPr>
          <a:r>
            <a:rPr lang="en-GB" sz="24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Data for the current year will be classified as 'Limited'.</a:t>
          </a:r>
          <a:endParaRPr lang="en-GB"/>
        </a:p>
      </xdr:txBody>
    </xdr:sp>
    <xdr:clientData fLocksWithSheet="0"/>
  </xdr:twoCellAnchor>
  <xdr:twoCellAnchor>
    <xdr:from>
      <xdr:col>2</xdr:col>
      <xdr:colOff>228600</xdr:colOff>
      <xdr:row>0</xdr:row>
      <xdr:rowOff>0</xdr:rowOff>
    </xdr:from>
    <xdr:to>
      <xdr:col>2</xdr:col>
      <xdr:colOff>2838450</xdr:colOff>
      <xdr:row>0</xdr:row>
      <xdr:rowOff>0</xdr:rowOff>
    </xdr:to>
    <xdr:sp macro="[0]!Macro1" textlink="">
      <xdr:nvSpPr>
        <xdr:cNvPr id="8194" name="Rectangle 2">
          <a:extLst>
            <a:ext uri="{FF2B5EF4-FFF2-40B4-BE49-F238E27FC236}">
              <a16:creationId xmlns:a16="http://schemas.microsoft.com/office/drawing/2014/main" id="{00000000-0008-0000-0600-000002200000}"/>
            </a:ext>
          </a:extLst>
        </xdr:cNvPr>
        <xdr:cNvSpPr>
          <a:spLocks noChangeArrowheads="1"/>
        </xdr:cNvSpPr>
      </xdr:nvSpPr>
      <xdr:spPr bwMode="auto">
        <a:xfrm>
          <a:off x="552450" y="0"/>
          <a:ext cx="260985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00" mc:Ignorable="a14" a14:legacySpreadsheetColorIndex="13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  <xdr:txBody>
        <a:bodyPr vertOverflow="clip" wrap="square" lIns="45720" tIns="36576" rIns="0" bIns="0" anchor="t" upright="1"/>
        <a:lstStyle/>
        <a:p>
          <a:pPr algn="l" rtl="0">
            <a:defRPr sz="1000"/>
          </a:pPr>
          <a:r>
            <a:rPr lang="en-GB" sz="2600" b="0" i="0" u="none" strike="noStrike" baseline="0">
              <a:solidFill>
                <a:srgbClr val="000000"/>
              </a:solidFill>
              <a:latin typeface="Arial"/>
              <a:cs typeface="Arial"/>
            </a:rPr>
            <a:t>Print ALL tables</a:t>
          </a:r>
          <a:endParaRPr lang="en-GB"/>
        </a:p>
      </xdr:txBody>
    </xdr:sp>
    <xdr:clientData/>
  </xdr:twoCellAnchor>
  <xdr:twoCellAnchor>
    <xdr:from>
      <xdr:col>2</xdr:col>
      <xdr:colOff>676275</xdr:colOff>
      <xdr:row>0</xdr:row>
      <xdr:rowOff>0</xdr:rowOff>
    </xdr:from>
    <xdr:to>
      <xdr:col>37</xdr:col>
      <xdr:colOff>0</xdr:colOff>
      <xdr:row>0</xdr:row>
      <xdr:rowOff>0</xdr:rowOff>
    </xdr:to>
    <xdr:sp macro="" textlink="" fLocksText="0">
      <xdr:nvSpPr>
        <xdr:cNvPr id="8195" name="Text 1">
          <a:extLst>
            <a:ext uri="{FF2B5EF4-FFF2-40B4-BE49-F238E27FC236}">
              <a16:creationId xmlns:a16="http://schemas.microsoft.com/office/drawing/2014/main" id="{00000000-0008-0000-0600-000003200000}"/>
            </a:ext>
          </a:extLst>
        </xdr:cNvPr>
        <xdr:cNvSpPr txBox="1">
          <a:spLocks noChangeArrowheads="1"/>
        </xdr:cNvSpPr>
      </xdr:nvSpPr>
      <xdr:spPr bwMode="auto">
        <a:xfrm>
          <a:off x="1000125" y="0"/>
          <a:ext cx="16506825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24765">
          <a:solidFill>
            <a:srgbClr xmlns:mc="http://schemas.openxmlformats.org/markup-compatibility/2006" xmlns:a14="http://schemas.microsoft.com/office/drawing/2010/main" val="000000" mc:Ignorable="a14" a14:legacySpreadsheetColorIndex="8"/>
          </a:solidFill>
          <a:miter lim="800000"/>
          <a:headEnd/>
          <a:tailEnd/>
        </a:ln>
      </xdr:spPr>
      <xdr:txBody>
        <a:bodyPr vertOverflow="clip" wrap="square" lIns="45720" tIns="41148" rIns="45720" bIns="0" anchor="t" upright="1"/>
        <a:lstStyle/>
        <a:p>
          <a:pPr algn="ctr" rtl="0">
            <a:defRPr sz="1000"/>
          </a:pPr>
          <a:r>
            <a:rPr lang="en-GB" sz="24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   Please mention data sources.</a:t>
          </a:r>
        </a:p>
        <a:p>
          <a:pPr algn="ctr" rtl="0">
            <a:defRPr sz="1000"/>
          </a:pPr>
          <a:r>
            <a:rPr lang="en-GB" sz="24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[</a:t>
          </a:r>
          <a:r>
            <a:rPr lang="en-GB" sz="24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Tables and figures for past years are public.</a:t>
          </a:r>
        </a:p>
        <a:p>
          <a:pPr algn="ctr" rtl="0">
            <a:defRPr sz="1000"/>
          </a:pPr>
          <a:r>
            <a:rPr lang="en-GB" sz="24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Data for the current year will be classified as 'Limited'.</a:t>
          </a:r>
          <a:endParaRPr lang="en-GB"/>
        </a:p>
      </xdr:txBody>
    </xdr:sp>
    <xdr:clientData fLocksWithSheet="0"/>
  </xdr:twoCellAnchor>
  <xdr:twoCellAnchor>
    <xdr:from>
      <xdr:col>2</xdr:col>
      <xdr:colOff>228600</xdr:colOff>
      <xdr:row>0</xdr:row>
      <xdr:rowOff>0</xdr:rowOff>
    </xdr:from>
    <xdr:to>
      <xdr:col>2</xdr:col>
      <xdr:colOff>2838450</xdr:colOff>
      <xdr:row>0</xdr:row>
      <xdr:rowOff>0</xdr:rowOff>
    </xdr:to>
    <xdr:sp macro="" textlink="">
      <xdr:nvSpPr>
        <xdr:cNvPr id="8196" name="Rectangle 4">
          <a:extLst>
            <a:ext uri="{FF2B5EF4-FFF2-40B4-BE49-F238E27FC236}">
              <a16:creationId xmlns:a16="http://schemas.microsoft.com/office/drawing/2014/main" id="{00000000-0008-0000-0600-000004200000}"/>
            </a:ext>
          </a:extLst>
        </xdr:cNvPr>
        <xdr:cNvSpPr>
          <a:spLocks noChangeArrowheads="1"/>
        </xdr:cNvSpPr>
      </xdr:nvSpPr>
      <xdr:spPr bwMode="auto">
        <a:xfrm>
          <a:off x="552450" y="0"/>
          <a:ext cx="260985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00" mc:Ignorable="a14" a14:legacySpreadsheetColorIndex="13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  <xdr:txBody>
        <a:bodyPr vertOverflow="clip" wrap="square" lIns="45720" tIns="36576" rIns="0" bIns="0" anchor="t" upright="1"/>
        <a:lstStyle/>
        <a:p>
          <a:pPr algn="l" rtl="0">
            <a:defRPr sz="1000"/>
          </a:pPr>
          <a:r>
            <a:rPr lang="en-GB" sz="2600" b="0" i="0" u="none" strike="noStrike" baseline="0">
              <a:solidFill>
                <a:srgbClr val="000000"/>
              </a:solidFill>
              <a:latin typeface="Arial"/>
              <a:cs typeface="Arial"/>
            </a:rPr>
            <a:t>Print ALL tables</a:t>
          </a:r>
          <a:endParaRPr lang="en-GB"/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676275</xdr:colOff>
      <xdr:row>0</xdr:row>
      <xdr:rowOff>0</xdr:rowOff>
    </xdr:from>
    <xdr:to>
      <xdr:col>38</xdr:col>
      <xdr:colOff>0</xdr:colOff>
      <xdr:row>0</xdr:row>
      <xdr:rowOff>0</xdr:rowOff>
    </xdr:to>
    <xdr:sp macro="" textlink="" fLocksText="0">
      <xdr:nvSpPr>
        <xdr:cNvPr id="14337" name="Text 1">
          <a:extLst>
            <a:ext uri="{FF2B5EF4-FFF2-40B4-BE49-F238E27FC236}">
              <a16:creationId xmlns:a16="http://schemas.microsoft.com/office/drawing/2014/main" id="{00000000-0008-0000-0700-000001380000}"/>
            </a:ext>
          </a:extLst>
        </xdr:cNvPr>
        <xdr:cNvSpPr txBox="1">
          <a:spLocks noChangeArrowheads="1"/>
        </xdr:cNvSpPr>
      </xdr:nvSpPr>
      <xdr:spPr bwMode="auto">
        <a:xfrm>
          <a:off x="1000125" y="0"/>
          <a:ext cx="16487775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24765">
          <a:solidFill>
            <a:srgbClr xmlns:mc="http://schemas.openxmlformats.org/markup-compatibility/2006" xmlns:a14="http://schemas.microsoft.com/office/drawing/2010/main" val="000000" mc:Ignorable="a14" a14:legacySpreadsheetColorIndex="8"/>
          </a:solidFill>
          <a:miter lim="800000"/>
          <a:headEnd/>
          <a:tailEnd/>
        </a:ln>
      </xdr:spPr>
      <xdr:txBody>
        <a:bodyPr vertOverflow="clip" wrap="square" lIns="45720" tIns="41148" rIns="45720" bIns="0" anchor="t" upright="1"/>
        <a:lstStyle/>
        <a:p>
          <a:pPr algn="ctr" rtl="0">
            <a:defRPr sz="1000"/>
          </a:pPr>
          <a:r>
            <a:rPr lang="en-GB" sz="24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   Please mention data sources.</a:t>
          </a:r>
        </a:p>
        <a:p>
          <a:pPr algn="ctr" rtl="0">
            <a:defRPr sz="1000"/>
          </a:pPr>
          <a:r>
            <a:rPr lang="en-GB" sz="24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[</a:t>
          </a:r>
          <a:r>
            <a:rPr lang="en-GB" sz="24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Tables and figures for past years are public.</a:t>
          </a:r>
        </a:p>
        <a:p>
          <a:pPr algn="ctr" rtl="0">
            <a:defRPr sz="1000"/>
          </a:pPr>
          <a:r>
            <a:rPr lang="en-GB" sz="24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Data for the current year will be classified as 'Limited'.</a:t>
          </a:r>
          <a:endParaRPr lang="en-GB"/>
        </a:p>
      </xdr:txBody>
    </xdr:sp>
    <xdr:clientData fLocksWithSheet="0"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619125</xdr:colOff>
      <xdr:row>0</xdr:row>
      <xdr:rowOff>0</xdr:rowOff>
    </xdr:from>
    <xdr:to>
      <xdr:col>36</xdr:col>
      <xdr:colOff>28575</xdr:colOff>
      <xdr:row>0</xdr:row>
      <xdr:rowOff>0</xdr:rowOff>
    </xdr:to>
    <xdr:sp macro="" textlink="" fLocksText="0">
      <xdr:nvSpPr>
        <xdr:cNvPr id="6145" name="Text 1">
          <a:extLst>
            <a:ext uri="{FF2B5EF4-FFF2-40B4-BE49-F238E27FC236}">
              <a16:creationId xmlns:a16="http://schemas.microsoft.com/office/drawing/2014/main" id="{00000000-0008-0000-0800-000001180000}"/>
            </a:ext>
          </a:extLst>
        </xdr:cNvPr>
        <xdr:cNvSpPr txBox="1">
          <a:spLocks noChangeArrowheads="1"/>
        </xdr:cNvSpPr>
      </xdr:nvSpPr>
      <xdr:spPr bwMode="auto">
        <a:xfrm>
          <a:off x="942975" y="0"/>
          <a:ext cx="1663065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24765">
          <a:solidFill>
            <a:srgbClr xmlns:mc="http://schemas.openxmlformats.org/markup-compatibility/2006" xmlns:a14="http://schemas.microsoft.com/office/drawing/2010/main" val="000000" mc:Ignorable="a14" a14:legacySpreadsheetColorIndex="8"/>
          </a:solidFill>
          <a:miter lim="800000"/>
          <a:headEnd/>
          <a:tailEnd/>
        </a:ln>
      </xdr:spPr>
      <xdr:txBody>
        <a:bodyPr vertOverflow="clip" wrap="square" lIns="45720" tIns="41148" rIns="45720" bIns="0" anchor="t" upright="1"/>
        <a:lstStyle/>
        <a:p>
          <a:pPr algn="ctr" rtl="0">
            <a:defRPr sz="1000"/>
          </a:pPr>
          <a:r>
            <a:rPr lang="en-GB" sz="24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   Please mention data sources.</a:t>
          </a:r>
        </a:p>
        <a:p>
          <a:pPr algn="ctr" rtl="0">
            <a:defRPr sz="1000"/>
          </a:pPr>
          <a:r>
            <a:rPr lang="en-GB" sz="24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[</a:t>
          </a:r>
          <a:r>
            <a:rPr lang="en-GB" sz="24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Tables and figures for past years are public.</a:t>
          </a:r>
        </a:p>
        <a:p>
          <a:pPr algn="ctr" rtl="0">
            <a:defRPr sz="1000"/>
          </a:pPr>
          <a:r>
            <a:rPr lang="en-GB" sz="24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Data for the current year will be classified as 'Limited'.</a:t>
          </a:r>
          <a:endParaRPr lang="en-GB"/>
        </a:p>
      </xdr:txBody>
    </xdr:sp>
    <xdr:clientData fLocksWithSheet="0"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676275</xdr:colOff>
      <xdr:row>0</xdr:row>
      <xdr:rowOff>0</xdr:rowOff>
    </xdr:from>
    <xdr:to>
      <xdr:col>36</xdr:col>
      <xdr:colOff>0</xdr:colOff>
      <xdr:row>0</xdr:row>
      <xdr:rowOff>0</xdr:rowOff>
    </xdr:to>
    <xdr:sp macro="" textlink="" fLocksText="0">
      <xdr:nvSpPr>
        <xdr:cNvPr id="5121" name="Text 1">
          <a:extLst>
            <a:ext uri="{FF2B5EF4-FFF2-40B4-BE49-F238E27FC236}">
              <a16:creationId xmlns:a16="http://schemas.microsoft.com/office/drawing/2014/main" id="{00000000-0008-0000-0900-000001140000}"/>
            </a:ext>
          </a:extLst>
        </xdr:cNvPr>
        <xdr:cNvSpPr txBox="1">
          <a:spLocks noChangeArrowheads="1"/>
        </xdr:cNvSpPr>
      </xdr:nvSpPr>
      <xdr:spPr bwMode="auto">
        <a:xfrm>
          <a:off x="1000125" y="0"/>
          <a:ext cx="1663065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24765">
          <a:solidFill>
            <a:srgbClr xmlns:mc="http://schemas.openxmlformats.org/markup-compatibility/2006" xmlns:a14="http://schemas.microsoft.com/office/drawing/2010/main" val="000000" mc:Ignorable="a14" a14:legacySpreadsheetColorIndex="8"/>
          </a:solidFill>
          <a:miter lim="800000"/>
          <a:headEnd/>
          <a:tailEnd/>
        </a:ln>
      </xdr:spPr>
      <xdr:txBody>
        <a:bodyPr vertOverflow="clip" wrap="square" lIns="45720" tIns="41148" rIns="45720" bIns="0" anchor="t" upright="1"/>
        <a:lstStyle/>
        <a:p>
          <a:pPr algn="ctr" rtl="0">
            <a:defRPr sz="1000"/>
          </a:pPr>
          <a:endParaRPr lang="en-GB"/>
        </a:p>
      </xdr:txBody>
    </xdr:sp>
    <xdr:clientData fLocksWithSheet="0"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676275</xdr:colOff>
      <xdr:row>0</xdr:row>
      <xdr:rowOff>0</xdr:rowOff>
    </xdr:from>
    <xdr:to>
      <xdr:col>36</xdr:col>
      <xdr:colOff>0</xdr:colOff>
      <xdr:row>0</xdr:row>
      <xdr:rowOff>0</xdr:rowOff>
    </xdr:to>
    <xdr:sp macro="" textlink="" fLocksText="0">
      <xdr:nvSpPr>
        <xdr:cNvPr id="4097" name="Text 1">
          <a:extLst>
            <a:ext uri="{FF2B5EF4-FFF2-40B4-BE49-F238E27FC236}">
              <a16:creationId xmlns:a16="http://schemas.microsoft.com/office/drawing/2014/main" id="{00000000-0008-0000-0A00-000001100000}"/>
            </a:ext>
          </a:extLst>
        </xdr:cNvPr>
        <xdr:cNvSpPr txBox="1">
          <a:spLocks noChangeArrowheads="1"/>
        </xdr:cNvSpPr>
      </xdr:nvSpPr>
      <xdr:spPr bwMode="auto">
        <a:xfrm>
          <a:off x="1000125" y="0"/>
          <a:ext cx="1663065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24765">
          <a:solidFill>
            <a:srgbClr xmlns:mc="http://schemas.openxmlformats.org/markup-compatibility/2006" xmlns:a14="http://schemas.microsoft.com/office/drawing/2010/main" val="000000" mc:Ignorable="a14" a14:legacySpreadsheetColorIndex="8"/>
          </a:solidFill>
          <a:miter lim="800000"/>
          <a:headEnd/>
          <a:tailEnd/>
        </a:ln>
      </xdr:spPr>
      <xdr:txBody>
        <a:bodyPr vertOverflow="clip" wrap="square" lIns="45720" tIns="41148" rIns="45720" bIns="0" anchor="t" upright="1"/>
        <a:lstStyle/>
        <a:p>
          <a:pPr algn="ctr" rtl="0">
            <a:defRPr sz="1000"/>
          </a:pPr>
          <a:r>
            <a:rPr lang="en-GB" sz="24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   Please mention data sources.</a:t>
          </a:r>
        </a:p>
        <a:p>
          <a:pPr algn="ctr" rtl="0">
            <a:defRPr sz="1000"/>
          </a:pPr>
          <a:r>
            <a:rPr lang="en-GB" sz="24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[</a:t>
          </a:r>
          <a:r>
            <a:rPr lang="en-GB" sz="24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Tables and figures for past years are public.</a:t>
          </a:r>
        </a:p>
        <a:p>
          <a:pPr algn="ctr" rtl="0">
            <a:defRPr sz="1000"/>
          </a:pPr>
          <a:r>
            <a:rPr lang="en-GB" sz="24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Data for the current year will be classified as 'Limited'.</a:t>
          </a:r>
          <a:endParaRPr lang="en-GB"/>
        </a:p>
      </xdr:txBody>
    </xdr:sp>
    <xdr:clientData fLocksWithSheet="0"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0</xdr:colOff>
      <xdr:row>0</xdr:row>
      <xdr:rowOff>0</xdr:rowOff>
    </xdr:to>
    <xdr:sp macro="" textlink="" fLocksText="0">
      <xdr:nvSpPr>
        <xdr:cNvPr id="2049" name="Text 1">
          <a:extLst>
            <a:ext uri="{FF2B5EF4-FFF2-40B4-BE49-F238E27FC236}">
              <a16:creationId xmlns:a16="http://schemas.microsoft.com/office/drawing/2014/main" id="{00000000-0008-0000-0C00-000001080000}"/>
            </a:ext>
          </a:extLst>
        </xdr:cNvPr>
        <xdr:cNvSpPr txBox="1">
          <a:spLocks noChangeArrowheads="1"/>
        </xdr:cNvSpPr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24765">
          <a:solidFill>
            <a:srgbClr xmlns:mc="http://schemas.openxmlformats.org/markup-compatibility/2006" xmlns:a14="http://schemas.microsoft.com/office/drawing/2010/main" val="000000" mc:Ignorable="a14" a14:legacySpreadsheetColorIndex="8"/>
          </a:solidFill>
          <a:miter lim="800000"/>
          <a:headEnd/>
          <a:tailEnd/>
        </a:ln>
      </xdr:spPr>
      <xdr:txBody>
        <a:bodyPr vertOverflow="clip" wrap="square" lIns="45720" tIns="41148" rIns="45720" bIns="0" anchor="t" upright="1"/>
        <a:lstStyle/>
        <a:p>
          <a:pPr algn="ctr" rtl="0">
            <a:defRPr sz="1000"/>
          </a:pPr>
          <a:r>
            <a:rPr lang="en-GB" sz="24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   Please mention data sources.</a:t>
          </a:r>
        </a:p>
        <a:p>
          <a:pPr algn="ctr" rtl="0">
            <a:defRPr sz="1000"/>
          </a:pPr>
          <a:r>
            <a:rPr lang="en-GB" sz="24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[</a:t>
          </a:r>
          <a:r>
            <a:rPr lang="en-GB" sz="24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Tables and figures for past years are public.</a:t>
          </a:r>
        </a:p>
        <a:p>
          <a:pPr algn="ctr" rtl="0">
            <a:defRPr sz="1000"/>
          </a:pPr>
          <a:r>
            <a:rPr lang="en-GB" sz="24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Data for the current year will be classified as 'Limited'.</a:t>
          </a:r>
          <a:endParaRPr lang="en-GB"/>
        </a:p>
      </xdr:txBody>
    </xdr:sp>
    <xdr:clientData fLocksWithSheet="0"/>
  </xdr:twoCellAnchor>
  <xdr:twoCellAnchor>
    <xdr:from>
      <xdr:col>0</xdr:col>
      <xdr:colOff>0</xdr:colOff>
      <xdr:row>0</xdr:row>
      <xdr:rowOff>0</xdr:rowOff>
    </xdr:from>
    <xdr:to>
      <xdr:col>0</xdr:col>
      <xdr:colOff>0</xdr:colOff>
      <xdr:row>0</xdr:row>
      <xdr:rowOff>0</xdr:rowOff>
    </xdr:to>
    <xdr:sp macro="[0]!Macro1" textlink="">
      <xdr:nvSpPr>
        <xdr:cNvPr id="2050" name="Rectangle 2">
          <a:extLst>
            <a:ext uri="{FF2B5EF4-FFF2-40B4-BE49-F238E27FC236}">
              <a16:creationId xmlns:a16="http://schemas.microsoft.com/office/drawing/2014/main" id="{00000000-0008-0000-0C00-000002080000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00" mc:Ignorable="a14" a14:legacySpreadsheetColorIndex="13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  <xdr:txBody>
        <a:bodyPr vertOverflow="clip" wrap="square" lIns="45720" tIns="36576" rIns="0" bIns="0" anchor="t" upright="1"/>
        <a:lstStyle/>
        <a:p>
          <a:pPr algn="l" rtl="0">
            <a:defRPr sz="1000"/>
          </a:pPr>
          <a:r>
            <a:rPr lang="en-GB" sz="2600" b="0" i="0" u="none" strike="noStrike" baseline="0">
              <a:solidFill>
                <a:srgbClr val="000000"/>
              </a:solidFill>
              <a:latin typeface="Arial"/>
              <a:cs typeface="Arial"/>
            </a:rPr>
            <a:t>Print ALL tables</a:t>
          </a:r>
          <a:endParaRPr lang="en-GB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Kormanyzat/1995/Sz&#225;ml&#225;k_sorozata95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Kormanyzat/1996/Sz&#225;ml&#225;k_sorozata96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Kormanyzat/1997/Sz&#225;ml&#225;k_sorozata97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Kormanyzat/1998/Dokumentumok/Sz&#225;ml&#225;k_sorozata98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Kormanyzat/1999/KIK_Sz&#225;ml&#225;k_sorozata99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Kormanyzat/2000/Dokumentumok/Sz&#225;ml&#225;k_sorozata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/Kormanyzat/2001/ESAm&#233;rleg01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/Kormanyzat/2002/ESAm&#233;rleg02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/Kormanyzat/2003/ESAm&#233;rleg03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/Kormanyzat/2004/Sz&#225;ml&#225;k_sorozata04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/Kormanyzat/2005/Sz&#225;ml&#225;k_sorozata05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/Kormanyzat/2006/Sz&#225;ml&#225;k_sorozata06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/Kormanyzat/2007/Sz&#225;ml&#225;k_sorozata07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/Kormanyzat/2008/Sz&#225;ml&#225;k_sorozata08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/Kormanyzat/2009/Sz&#225;ml&#225;k_sorozata09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/Kormanyzat/2010/Sz&#225;ml&#225;k_sorozata10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/Kormanyzat/2011/Sz&#225;ml&#225;k_sorozata11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/Kormanyzat/2012/Komponensek/Sz&#225;ml&#225;k_sorozata12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/Kormanyzat/2013/Komponensek/Sz&#225;ml&#225;k_sorozata13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/Kormanyzat/2014/Komponensek/Sz&#225;ml&#225;k_sorozata14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/Kormanyzat/2015/Komponensek/Sz&#225;ml&#225;k_sorozata15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/Kormanyzat/2016/Komponensek/Sz&#225;ml&#225;k_sorozata16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/Kormanyzat/2017/Komponensek/Sz&#225;ml&#225;k_sorozata17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/Kormanyzat/2018/Komponensek/Sz&#225;ml&#225;k_sorozata18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/Kormanyzat/2019/Komponensek/Sz&#225;ml&#225;k_sorozata19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ormányzat szektor"/>
      <sheetName val="Központi kormányzat"/>
      <sheetName val="Korm konszolidálatlan"/>
      <sheetName val="Közp konszolidálatlan"/>
      <sheetName val="nem konsz korm"/>
      <sheetName val="nem konsz közp"/>
      <sheetName val="korm eredmény"/>
      <sheetName val="közp eredmény"/>
      <sheetName val="korm egyéb"/>
      <sheetName val="közp egyéb"/>
      <sheetName val="cash korm"/>
      <sheetName val="cash közp"/>
      <sheetName val="Számlák_sorozata95"/>
    </sheetNames>
    <sheetDataSet>
      <sheetData sheetId="0">
        <row r="35">
          <cell r="C35">
            <v>510576</v>
          </cell>
        </row>
        <row r="133">
          <cell r="C133">
            <v>32771.341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ormányzat szektor"/>
      <sheetName val="Központi kormányzat"/>
      <sheetName val="Korm konszolidálatlan"/>
      <sheetName val="Közp konszolidálatlan"/>
      <sheetName val="nem konsz korm"/>
      <sheetName val="nem konsz közp"/>
      <sheetName val="korm eredmény"/>
      <sheetName val="közp eredmény"/>
      <sheetName val="korm egyéb"/>
      <sheetName val="közp egyéb"/>
      <sheetName val="cash korm"/>
      <sheetName val="cash közp"/>
      <sheetName val="Számlák_sorozata96"/>
    </sheetNames>
    <sheetDataSet>
      <sheetData sheetId="0">
        <row r="35">
          <cell r="C35">
            <v>644480</v>
          </cell>
        </row>
        <row r="133">
          <cell r="C133">
            <v>134351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ormányzat szektor"/>
      <sheetName val="Központi kormányzat"/>
      <sheetName val="Korm konszolidálatlan"/>
      <sheetName val="Közp konszolidálatlan"/>
      <sheetName val="nem konsz korm"/>
      <sheetName val="nem konsz közp"/>
      <sheetName val="korm eredmény"/>
      <sheetName val="közp eredmény"/>
      <sheetName val="korm egyéb"/>
      <sheetName val="közp egyéb"/>
      <sheetName val="cash korm"/>
      <sheetName val="cash közp"/>
      <sheetName val="Számlák_sorozata97"/>
    </sheetNames>
    <sheetDataSet>
      <sheetData sheetId="0">
        <row r="35">
          <cell r="C35">
            <v>745950</v>
          </cell>
        </row>
        <row r="133">
          <cell r="C133">
            <v>256669.84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ormányzat szektor"/>
      <sheetName val="Központi kormányzat"/>
      <sheetName val="Korm konszolidálatlan"/>
      <sheetName val="Közp konszolidálatlan"/>
      <sheetName val="nem konsz korm"/>
      <sheetName val="nem konsz közp"/>
      <sheetName val="korm eredmény"/>
      <sheetName val="közp eredmény"/>
      <sheetName val="korm egyéb"/>
      <sheetName val="közp egyéb"/>
      <sheetName val="cash korm"/>
      <sheetName val="cash közp"/>
      <sheetName val="Számlák_sorozata98"/>
    </sheetNames>
    <sheetDataSet>
      <sheetData sheetId="0">
        <row r="35">
          <cell r="C35">
            <v>737528</v>
          </cell>
        </row>
        <row r="133">
          <cell r="C133">
            <v>367320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ormányzat szektor"/>
      <sheetName val="Központi kormányzat"/>
      <sheetName val="Korm konszolidálatlan"/>
      <sheetName val="Közp konszolidálatlan"/>
      <sheetName val="nem konsz korm"/>
      <sheetName val="nem konsz közp"/>
      <sheetName val="korm eredmény"/>
      <sheetName val="közp eredmény"/>
      <sheetName val="korm egyensúly"/>
      <sheetName val="közp egyensúly"/>
      <sheetName val="korm egyéb"/>
      <sheetName val="közp egyéb"/>
      <sheetName val="korm pénzforg"/>
      <sheetName val="közp pénzforg"/>
      <sheetName val="SUM nem hivatk korm"/>
      <sheetName val="SUM nem hivatk közp"/>
      <sheetName val="cash korm"/>
      <sheetName val="cash közp"/>
      <sheetName val="KIK_Számlák_sorozata99"/>
    </sheetNames>
    <sheetDataSet>
      <sheetData sheetId="0">
        <row r="35">
          <cell r="C35">
            <v>779384</v>
          </cell>
        </row>
        <row r="133">
          <cell r="C133">
            <v>391414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  <sheetData sheetId="17" refreshError="1"/>
      <sheetData sheetId="18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ormányzat szektor"/>
      <sheetName val="Központi kormányzat"/>
      <sheetName val="Korm konszolidálatlan"/>
      <sheetName val="Közp konszolidálatlan"/>
      <sheetName val="nem konsz korm"/>
      <sheetName val="nem konsz közp"/>
      <sheetName val="korm eredmény"/>
      <sheetName val="közp eredmény"/>
      <sheetName val="korm egyensúly"/>
      <sheetName val="közp egyensúly"/>
      <sheetName val="korm egyéb"/>
      <sheetName val="közp egyéb"/>
      <sheetName val="korm pénzforg"/>
      <sheetName val="közp pénzforg"/>
      <sheetName val="SUM nem hivatk korm"/>
      <sheetName val="SUM nem hivatk közp"/>
      <sheetName val="check korm"/>
      <sheetName val="check közp"/>
      <sheetName val="konszolidáció"/>
      <sheetName val="külsőkonszolidáció "/>
      <sheetName val="cash korm"/>
      <sheetName val="cash közp"/>
      <sheetName val="önk eredmény"/>
      <sheetName val="Számlák_sorozata"/>
    </sheetNames>
    <sheetDataSet>
      <sheetData sheetId="0">
        <row r="35">
          <cell r="C35">
            <v>704253</v>
          </cell>
        </row>
        <row r="134">
          <cell r="C134">
            <v>474622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ormányzatkonsz"/>
      <sheetName val="kormányzat"/>
      <sheetName val="Központkonsz"/>
      <sheetName val=" központ"/>
      <sheetName val="TBkonsz"/>
      <sheetName val="TB"/>
      <sheetName val="konszolidáció"/>
      <sheetName val="külsőkonszolidáció "/>
      <sheetName val="ESAmérleg01"/>
    </sheetNames>
    <sheetDataSet>
      <sheetData sheetId="0">
        <row r="34">
          <cell r="F34">
            <v>724255</v>
          </cell>
        </row>
        <row r="145">
          <cell r="F145">
            <v>603660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ormányzatkonsz"/>
      <sheetName val="kormányzat"/>
      <sheetName val="kormányzat_konszlatlan"/>
      <sheetName val="Központkonsz"/>
      <sheetName val=" központ"/>
      <sheetName val="központ_konszlatlan"/>
      <sheetName val="TBkonsz"/>
      <sheetName val="TB"/>
      <sheetName val="konszolidáció"/>
      <sheetName val="külsőkonszolidáció "/>
      <sheetName val="ESAmérleg02"/>
    </sheetNames>
    <sheetDataSet>
      <sheetData sheetId="0">
        <row r="33">
          <cell r="F33">
            <v>697569</v>
          </cell>
        </row>
        <row r="145">
          <cell r="F145">
            <v>894534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ormányzatkonsz"/>
      <sheetName val="kormányzat"/>
      <sheetName val="Központkonsz"/>
      <sheetName val=" központ"/>
      <sheetName val="TBkonsz"/>
      <sheetName val="TB"/>
      <sheetName val="konszolidáció"/>
      <sheetName val="külsőkonszolidáció "/>
      <sheetName val="ESAmérleg03"/>
    </sheetNames>
    <sheetDataSet>
      <sheetData sheetId="0">
        <row r="34">
          <cell r="F34">
            <v>770625</v>
          </cell>
        </row>
        <row r="146">
          <cell r="F146">
            <v>721894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ormányzat szektor"/>
      <sheetName val="Központi kormányzat"/>
      <sheetName val="Korm konszolidálatlan"/>
      <sheetName val="Közp konszolidálatlan"/>
      <sheetName val="nem konsz korm"/>
      <sheetName val="nem konsz közp"/>
      <sheetName val="korm eredmény"/>
      <sheetName val="közp eredmény"/>
      <sheetName val="korm egyensúly"/>
      <sheetName val="közp egyensúly"/>
      <sheetName val="korm egyéb"/>
      <sheetName val="közp egyéb"/>
      <sheetName val="korm pénzforg"/>
      <sheetName val="közp pénzforg"/>
      <sheetName val="SUM nem hivatk korm"/>
      <sheetName val="SUM nem hivatk közp"/>
      <sheetName val="formátum korm"/>
      <sheetName val="formátum közp"/>
      <sheetName val="Számlák_sorozata04"/>
    </sheetNames>
    <sheetDataSet>
      <sheetData sheetId="0">
        <row r="35">
          <cell r="C35">
            <v>913812</v>
          </cell>
        </row>
        <row r="134">
          <cell r="C134">
            <v>800146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ormányzat szektor"/>
      <sheetName val="Központi kormányzat"/>
      <sheetName val="Korm konszolidálatlan"/>
      <sheetName val="Közp konszolidálatlan"/>
      <sheetName val="nem konsz korm"/>
      <sheetName val="nem konsz közp"/>
      <sheetName val="korm eredmény"/>
      <sheetName val="közp eredmény"/>
      <sheetName val="korm egyensúly"/>
      <sheetName val="közp egyensúly"/>
      <sheetName val="korm egyéb"/>
      <sheetName val="közp egyéb"/>
      <sheetName val="korm pénzforg"/>
      <sheetName val="közp pénzforg"/>
      <sheetName val="SUM nem hivatk korm"/>
      <sheetName val="SUM nem hivatk közp"/>
      <sheetName val="check korm"/>
      <sheetName val="check közp"/>
      <sheetName val="formátum korm"/>
      <sheetName val="formátum közp"/>
      <sheetName val="Számlák_sorozata05"/>
    </sheetNames>
    <sheetDataSet>
      <sheetData sheetId="0">
        <row r="35">
          <cell r="C35">
            <v>916575</v>
          </cell>
        </row>
        <row r="134">
          <cell r="C134">
            <v>938226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ormányzat szektor"/>
      <sheetName val="Központi kormányzat"/>
      <sheetName val="Korm konszolidálatlan"/>
      <sheetName val="Közp konszolidálatlan"/>
      <sheetName val="nem konsz korm"/>
      <sheetName val="nem konsz közp"/>
      <sheetName val="korm eredmény"/>
      <sheetName val="közp eredmény"/>
      <sheetName val="korm egyensúly"/>
      <sheetName val="közp egyensúly"/>
      <sheetName val="korm egyéb"/>
      <sheetName val="közp egyéb"/>
      <sheetName val="korm pénzforg"/>
      <sheetName val="közp pénzforg"/>
      <sheetName val="SUM nem hivatk korm"/>
      <sheetName val="SUM nem hivatk közp"/>
      <sheetName val="check korm"/>
      <sheetName val="check közp"/>
      <sheetName val="formátum korm"/>
      <sheetName val="formátum közp"/>
    </sheetNames>
    <sheetDataSet>
      <sheetData sheetId="0">
        <row r="35">
          <cell r="C35">
            <v>935718</v>
          </cell>
        </row>
        <row r="134">
          <cell r="C134">
            <v>1244256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ormányzat szektor"/>
      <sheetName val="Korm konszolidálatlan"/>
      <sheetName val="nem konsz korm"/>
      <sheetName val="Központi kormányzat"/>
      <sheetName val="Közp konszolidálatlan"/>
      <sheetName val="nem konsz közp"/>
      <sheetName val="Önkormányzat"/>
      <sheetName val="Önk konszolidálatlan"/>
      <sheetName val="nem konsz önk"/>
      <sheetName val="korm eredmény"/>
      <sheetName val="közp eredmény"/>
      <sheetName val="önk eredmény"/>
      <sheetName val="korm egyensúly"/>
      <sheetName val="közp egyensúly"/>
      <sheetName val="korm egyéb"/>
      <sheetName val="közp egyéb"/>
      <sheetName val="önk egyéb"/>
      <sheetName val="korm pénzforg"/>
      <sheetName val="közp pénzforg"/>
      <sheetName val="önk pénzforg"/>
      <sheetName val="SUM nem hivatk korm"/>
      <sheetName val="SUM nem hivatk közp"/>
      <sheetName val="SUM nem hivatk önk"/>
      <sheetName val="check korm"/>
      <sheetName val="check közp"/>
      <sheetName val="check önk"/>
      <sheetName val="formátum korm"/>
      <sheetName val="formátum közp"/>
      <sheetName val="formátum önk"/>
      <sheetName val="Számlák_sorozata07"/>
    </sheetNames>
    <sheetDataSet>
      <sheetData sheetId="0">
        <row r="35">
          <cell r="C35">
            <v>1037437</v>
          </cell>
        </row>
        <row r="134">
          <cell r="C134">
            <v>1087857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ormányzat szektor"/>
      <sheetName val="Korm konszolidálatlan"/>
      <sheetName val="nem konsz korm"/>
      <sheetName val="Központi kormányzat"/>
      <sheetName val="Közp konszolidálatlan"/>
      <sheetName val="nem konsz közp"/>
      <sheetName val="Önkormányzat"/>
      <sheetName val="Önk konszolidálatlan"/>
      <sheetName val="nem konsz önk"/>
      <sheetName val="korm eredmény"/>
      <sheetName val="közp eredmény"/>
      <sheetName val="önk eredmény"/>
      <sheetName val="korm egyensúly"/>
      <sheetName val="közp egyensúly"/>
      <sheetName val="korm egyéb"/>
      <sheetName val="közp egyéb"/>
      <sheetName val="önk egyéb"/>
      <sheetName val="korm pénzforg"/>
      <sheetName val="közp pénzforg"/>
      <sheetName val="önk pénzforg"/>
      <sheetName val="SUM nem hivatk korm"/>
      <sheetName val="SUM nem hivatk közp"/>
      <sheetName val="SUM nem hivatk önk"/>
      <sheetName val="check korm"/>
      <sheetName val="check közp"/>
      <sheetName val="check önk"/>
      <sheetName val="formátum korm"/>
      <sheetName val="formátum közp"/>
      <sheetName val="formátum önk"/>
    </sheetNames>
    <sheetDataSet>
      <sheetData sheetId="0">
        <row r="35">
          <cell r="C35">
            <v>1105420</v>
          </cell>
        </row>
        <row r="134">
          <cell r="C134">
            <v>868936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ormányzat szektor"/>
      <sheetName val="Korm konszolidálatlan"/>
      <sheetName val="nem konsz korm"/>
      <sheetName val="Központi kormányzat"/>
      <sheetName val="Közp konszolidálatlan"/>
      <sheetName val="nem konsz közp"/>
      <sheetName val="Önkormányzat"/>
      <sheetName val="Önk konszolidálatlan"/>
      <sheetName val="nem konsz önk"/>
      <sheetName val="korm eredmény"/>
      <sheetName val="közp eredmény"/>
      <sheetName val="önk eredmény"/>
      <sheetName val="korm egyensúly"/>
      <sheetName val="közp egyensúly"/>
      <sheetName val="korm egyéb"/>
      <sheetName val="közp egyéb"/>
      <sheetName val="önk egyéb"/>
      <sheetName val="korm pénzforg"/>
      <sheetName val="közp pénzforg"/>
      <sheetName val="önk pénzforg"/>
      <sheetName val="SUM nem hivatk korm"/>
      <sheetName val="SUM nem hivatk közp"/>
      <sheetName val="SUM nem hivatk önk"/>
      <sheetName val="check korm"/>
      <sheetName val="check közp"/>
      <sheetName val="check önk"/>
      <sheetName val="formátum korm"/>
      <sheetName val="formátum közp"/>
      <sheetName val="formátum önk"/>
    </sheetNames>
    <sheetDataSet>
      <sheetData sheetId="0">
        <row r="35">
          <cell r="C35">
            <v>1193945</v>
          </cell>
        </row>
        <row r="134">
          <cell r="C134">
            <v>905164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ormányzat szektor"/>
      <sheetName val="Korm konszolidálatlan"/>
      <sheetName val="nem konsz korm"/>
      <sheetName val="Központi kormányzat"/>
      <sheetName val="Közp konszolidálatlan"/>
      <sheetName val="nem konsz közp"/>
      <sheetName val="Önkormányzat"/>
      <sheetName val="Önk konszolidálatlan"/>
      <sheetName val="nem konsz önk"/>
      <sheetName val="korm eredmény"/>
      <sheetName val="közp eredmény"/>
      <sheetName val="önk eredmény"/>
      <sheetName val="korm egyensúly"/>
      <sheetName val="közp egyensúly"/>
      <sheetName val="korm egyéb"/>
      <sheetName val="közp egyéb"/>
      <sheetName val="önk egyéb"/>
      <sheetName val="korm pénzforg"/>
      <sheetName val="közp pénzforg"/>
      <sheetName val="önk pénzforg"/>
      <sheetName val="SUM nem hivatk korm"/>
      <sheetName val="SUM nem hivatk közp"/>
      <sheetName val="SUM nem hivatk önk"/>
      <sheetName val="check korm"/>
      <sheetName val="check közp"/>
      <sheetName val="check önk"/>
      <sheetName val="formátum korm"/>
      <sheetName val="formátum közp"/>
      <sheetName val="formátum önk"/>
      <sheetName val="Számlák_sorozata10"/>
    </sheetNames>
    <sheetDataSet>
      <sheetData sheetId="0">
        <row r="35">
          <cell r="C35">
            <v>1124042</v>
          </cell>
        </row>
        <row r="134">
          <cell r="C134">
            <v>995609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ormányzat szektor"/>
      <sheetName val="Korm konszolidálatlan"/>
      <sheetName val="nem konsz korm"/>
      <sheetName val="Központi kormányzat"/>
      <sheetName val="Közp konszolidálatlan"/>
      <sheetName val="nem konsz közp"/>
      <sheetName val="Önkormányzat"/>
      <sheetName val="Önk konszolidálatlan"/>
      <sheetName val="nem konsz önk"/>
      <sheetName val="korm eredmény"/>
      <sheetName val="közp eredmény"/>
      <sheetName val="önk eredmény"/>
      <sheetName val="korm egyensúly"/>
      <sheetName val="közp egyensúly"/>
      <sheetName val="korm egyéb"/>
      <sheetName val="közp egyéb"/>
      <sheetName val="önk egyéb"/>
      <sheetName val="korm pénzforg"/>
      <sheetName val="közp pénzforg"/>
      <sheetName val="önk pénzforg"/>
      <sheetName val="SUM nem hivatk korm"/>
      <sheetName val="SUM nem hivatk közp"/>
      <sheetName val="SUM nem hivatk önk"/>
      <sheetName val="check korm"/>
      <sheetName val="check közp"/>
      <sheetName val="check önk"/>
      <sheetName val="formátum korm"/>
      <sheetName val="formátum közp"/>
      <sheetName val="formátum önk"/>
      <sheetName val="Munka1"/>
    </sheetNames>
    <sheetDataSet>
      <sheetData sheetId="0">
        <row r="35">
          <cell r="C35">
            <v>1179821</v>
          </cell>
        </row>
        <row r="134">
          <cell r="C134">
            <v>945642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ormányzat szektor"/>
      <sheetName val="Korm konszolidálatlan"/>
      <sheetName val="nem konsz korm"/>
      <sheetName val="Központi kormányzat"/>
      <sheetName val="Közp konszolidálatlan"/>
      <sheetName val="nem konsz közp"/>
      <sheetName val="Önkormányzat"/>
      <sheetName val="Önk konszolidálatlan"/>
      <sheetName val="nem konsz önk"/>
      <sheetName val="korm eredmény"/>
      <sheetName val="közp eredmény"/>
      <sheetName val="önk eredmény"/>
      <sheetName val="korm egyensúly"/>
      <sheetName val="közp egyensúly"/>
      <sheetName val="korm egyéb"/>
      <sheetName val="közp egyéb"/>
      <sheetName val="önk egyéb"/>
      <sheetName val="korm pénzforg"/>
      <sheetName val="közp pénzforg"/>
      <sheetName val="önk pénzforg"/>
      <sheetName val="SUM nem hivatk korm"/>
      <sheetName val="SUM nem hivatk közp"/>
      <sheetName val="SUM nem hivatk önk"/>
      <sheetName val="check korm"/>
      <sheetName val="check közp"/>
      <sheetName val="check önk"/>
      <sheetName val="formátum korm"/>
      <sheetName val="formátum közp"/>
      <sheetName val="formátum önk"/>
    </sheetNames>
    <sheetDataSet>
      <sheetData sheetId="0">
        <row r="35">
          <cell r="C35">
            <v>1319575</v>
          </cell>
        </row>
        <row r="134">
          <cell r="C134">
            <v>1071355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ormányzat szektor"/>
      <sheetName val="Korm konszolidálatlan"/>
      <sheetName val="nem konsz korm"/>
      <sheetName val="Központi kormányzat"/>
      <sheetName val="Közp konszolidálatlan"/>
      <sheetName val="nem konsz közp"/>
      <sheetName val="Önkormányzat"/>
      <sheetName val="Önk konszolidálatlan"/>
      <sheetName val="nem konsz önk"/>
      <sheetName val="korm eredmény"/>
      <sheetName val="közp eredmény"/>
      <sheetName val="önk eredmény"/>
      <sheetName val="korm egyensúly"/>
      <sheetName val="közp egyensúly"/>
      <sheetName val="korm egyéb"/>
      <sheetName val="közp egyéb"/>
      <sheetName val="önk egyéb"/>
      <sheetName val="korm pénzforg"/>
      <sheetName val="közp pénzforg"/>
      <sheetName val="önk pénzforg"/>
      <sheetName val="SUM nem hivatk korm"/>
      <sheetName val="SUM nem hivatk közp"/>
      <sheetName val="SUM nem hivatk önk"/>
      <sheetName val="check korm"/>
      <sheetName val="check közp"/>
      <sheetName val="check önk"/>
      <sheetName val="formátum korm"/>
      <sheetName val="formátum közp"/>
      <sheetName val="formátum önk"/>
      <sheetName val="Munka1"/>
      <sheetName val="Számlák_sorozata13"/>
    </sheetNames>
    <sheetDataSet>
      <sheetData sheetId="0">
        <row r="35">
          <cell r="C35">
            <v>1368755</v>
          </cell>
        </row>
        <row r="134">
          <cell r="C134">
            <v>1321490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 refreshError="1"/>
      <sheetData sheetId="30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ímlap"/>
      <sheetName val="Kormányzat szektor"/>
      <sheetName val="Korm konszolidálatlan"/>
      <sheetName val="nem konsz korm"/>
      <sheetName val="Központi kormányzat"/>
      <sheetName val="Közp konszolidálatlan"/>
      <sheetName val="nem konsz közp"/>
      <sheetName val="Önkormányzat"/>
      <sheetName val="Önk konszolidálatlan"/>
      <sheetName val="nem konsz önk"/>
      <sheetName val="korm eredmény"/>
      <sheetName val="közp eredmény"/>
      <sheetName val="önk eredmény"/>
      <sheetName val="korm egyensúly"/>
      <sheetName val="közp egyensúly"/>
      <sheetName val="korm egyéb"/>
      <sheetName val="közp egyéb"/>
      <sheetName val="önk egyéb"/>
      <sheetName val="korm pénzforg"/>
      <sheetName val="közp pénzforg"/>
      <sheetName val="önk pénzforg"/>
      <sheetName val="SUM nem hivatk korm"/>
      <sheetName val="SUM nem hivatk közp"/>
      <sheetName val="SUM nem hivatk önk"/>
      <sheetName val="check korm"/>
      <sheetName val="check közp"/>
      <sheetName val="check önk"/>
      <sheetName val="formátum korm"/>
      <sheetName val="formátum közp"/>
      <sheetName val="formátum önk"/>
      <sheetName val="Munka1"/>
      <sheetName val="Munka2"/>
      <sheetName val="Munka3"/>
      <sheetName val="Számlák_sorozata14"/>
    </sheetNames>
    <sheetDataSet>
      <sheetData sheetId="0"/>
      <sheetData sheetId="1">
        <row r="35">
          <cell r="C35">
            <v>1300103.42</v>
          </cell>
        </row>
        <row r="134">
          <cell r="C134">
            <v>1747308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 refreshError="1"/>
      <sheetData sheetId="32" refreshError="1"/>
      <sheetData sheetId="33" refreshError="1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ímlap"/>
      <sheetName val="Kormányzat szektor"/>
      <sheetName val="Korm konszolidálatlan"/>
      <sheetName val="nem konsz korm"/>
      <sheetName val="Központi kormányzat"/>
      <sheetName val="Közp konszolidálatlan"/>
      <sheetName val="nem konsz közp"/>
      <sheetName val="Önkormányzat"/>
      <sheetName val="Önk konszolidálatlan"/>
      <sheetName val="nem konsz önk"/>
      <sheetName val="korm eredmény"/>
      <sheetName val="közp eredmény"/>
      <sheetName val="önk eredmény"/>
      <sheetName val="korm egyensúly"/>
      <sheetName val="közp egyensúly"/>
      <sheetName val="korm egyéb"/>
      <sheetName val="közp egyéb"/>
      <sheetName val="önk egyéb"/>
      <sheetName val="korm pénzforg"/>
      <sheetName val="közp pénzforg"/>
      <sheetName val="önk pénzforg"/>
      <sheetName val="SUM nem hivatk korm"/>
      <sheetName val="SUM nem hivatk közp"/>
      <sheetName val="SUM nem hivatk önk"/>
      <sheetName val="check korm"/>
      <sheetName val="check közp"/>
      <sheetName val="check önk"/>
      <sheetName val="formátum korm"/>
      <sheetName val="formátum közp"/>
      <sheetName val="formátum önk"/>
      <sheetName val="Munka1"/>
      <sheetName val="Számlák_sorozata15"/>
      <sheetName val="Munka2"/>
    </sheetNames>
    <sheetDataSet>
      <sheetData sheetId="0"/>
      <sheetData sheetId="1">
        <row r="35">
          <cell r="C35">
            <v>1202901.8020000001</v>
          </cell>
        </row>
        <row r="134">
          <cell r="C134">
            <v>2279316.628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 refreshError="1"/>
      <sheetData sheetId="32" refreshError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ímlap"/>
      <sheetName val="Kormányzat szektor"/>
      <sheetName val="Korm konszolidálatlan"/>
      <sheetName val="nem konsz korm"/>
      <sheetName val="Központi kormányzat"/>
      <sheetName val="Közp konszolidálatlan"/>
      <sheetName val="nem konsz közp"/>
      <sheetName val="Önkormányzat"/>
      <sheetName val="Önk konszolidálatlan"/>
      <sheetName val="nem konsz önk"/>
      <sheetName val="korm eredmény"/>
      <sheetName val="közp eredmény"/>
      <sheetName val="önk eredmény"/>
      <sheetName val="korm egyensúly"/>
      <sheetName val="közp egyensúly"/>
      <sheetName val="korm egyéb"/>
      <sheetName val="közp egyéb"/>
      <sheetName val="önk egyéb"/>
      <sheetName val="korm pénzforg"/>
      <sheetName val="közp pénzforg"/>
      <sheetName val="önk pénzforg"/>
      <sheetName val="SUM nem hivatk korm"/>
      <sheetName val="SUM nem hivatk közp"/>
      <sheetName val="SUM nem hivatk önk"/>
      <sheetName val="check korm"/>
      <sheetName val="check közp"/>
      <sheetName val="check önk"/>
      <sheetName val="formátum korm"/>
      <sheetName val="formátum közp"/>
      <sheetName val="formátum önk"/>
      <sheetName val="Munka1"/>
    </sheetNames>
    <sheetDataSet>
      <sheetData sheetId="0"/>
      <sheetData sheetId="1">
        <row r="35">
          <cell r="C35">
            <v>1118058.6694120003</v>
          </cell>
        </row>
        <row r="134">
          <cell r="C134">
            <v>1143052.060702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ímlap"/>
      <sheetName val="Kormányzat szektor"/>
      <sheetName val="Korm konszolidálatlan"/>
      <sheetName val="nem konsz korm"/>
      <sheetName val="Központi kormányzat"/>
      <sheetName val="Közp konszolidálatlan"/>
      <sheetName val="nem konsz közp"/>
      <sheetName val="Önkormányzat"/>
      <sheetName val="Önk konszolidálatlan"/>
      <sheetName val="nem konsz önk"/>
      <sheetName val="korm eredmény"/>
      <sheetName val="közp eredmény"/>
      <sheetName val="önk eredmény"/>
      <sheetName val="korm egyensúly"/>
      <sheetName val="közp egyensúly"/>
      <sheetName val="korm egyéb"/>
      <sheetName val="közp egyéb"/>
      <sheetName val="önk egyéb"/>
      <sheetName val="korm pénzforg"/>
      <sheetName val="közp pénzforg"/>
      <sheetName val="önk pénzforg"/>
      <sheetName val="SUM nem hivatk korm"/>
      <sheetName val="SUM nem hivatk közp"/>
      <sheetName val="SUM nem hivatk önk"/>
    </sheetNames>
    <sheetDataSet>
      <sheetData sheetId="0"/>
      <sheetData sheetId="1">
        <row r="35">
          <cell r="C35">
            <v>1039647.5854840004</v>
          </cell>
        </row>
        <row r="134">
          <cell r="C134">
            <v>1780891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</sheetDataSet>
  </externalBook>
</externalLink>
</file>

<file path=xl/externalLinks/externalLink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ímlap"/>
      <sheetName val="Kormányzat szektor"/>
      <sheetName val="Korm konszolidálatlan"/>
      <sheetName val="nem konsz korm"/>
      <sheetName val="Központi kormányzat"/>
      <sheetName val="Közp konszolidálatlan"/>
      <sheetName val="nem konsz közp"/>
      <sheetName val="Önkormányzat"/>
      <sheetName val="Önk konszolidálatlan"/>
      <sheetName val="nem konsz önk"/>
      <sheetName val="korm eredmény"/>
      <sheetName val="közp eredmény"/>
      <sheetName val="önk eredmény"/>
      <sheetName val="korm egyensúly"/>
      <sheetName val="közp egyensúly"/>
      <sheetName val="korm egyéb"/>
      <sheetName val="közp egyéb"/>
      <sheetName val="önk egyéb"/>
      <sheetName val="korm pénzforg"/>
      <sheetName val="közp pénzforg"/>
      <sheetName val="önk pénzforg"/>
      <sheetName val="SUM nem hivatk korm"/>
      <sheetName val="SUM nem hivatk közp"/>
      <sheetName val="SUM nem hivatk önk"/>
      <sheetName val="Munka6"/>
      <sheetName val="Munka5"/>
      <sheetName val="Munka4"/>
    </sheetNames>
    <sheetDataSet>
      <sheetData sheetId="0"/>
      <sheetData sheetId="1">
        <row r="35">
          <cell r="C35">
            <v>1011197.947</v>
          </cell>
        </row>
        <row r="134">
          <cell r="C134">
            <v>2515750.483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 refreshError="1"/>
      <sheetData sheetId="25" refreshError="1"/>
      <sheetData sheetId="26" refreshError="1"/>
    </sheetDataSet>
  </externalBook>
</externalLink>
</file>

<file path=xl/externalLinks/externalLink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ímlap"/>
      <sheetName val="Kormányzat szektor"/>
      <sheetName val="Korm konszolidálatlan"/>
      <sheetName val="nem konsz korm"/>
      <sheetName val="Központi kormányzat"/>
      <sheetName val="Közp konszolidálatlan"/>
      <sheetName val="nem konsz közp"/>
      <sheetName val="Önkormányzat"/>
      <sheetName val="Önk konszolidálatlan"/>
      <sheetName val="nem konsz önk"/>
      <sheetName val="korm eredmény"/>
      <sheetName val="közp eredmény"/>
      <sheetName val="önk eredmény"/>
      <sheetName val="korm egyensúly"/>
      <sheetName val="közp egyensúly"/>
      <sheetName val="korm egyéb"/>
      <sheetName val="közp egyéb"/>
      <sheetName val="önk egyéb"/>
      <sheetName val="korm pénzforg"/>
      <sheetName val="közp pénzforg"/>
      <sheetName val="önk pénzforg"/>
      <sheetName val="SUM nem hivatk korm"/>
      <sheetName val="SUM nem hivatk közp"/>
      <sheetName val="SUM nem hivatk önk"/>
      <sheetName val="Számlák_sorozata19"/>
    </sheetNames>
    <sheetDataSet>
      <sheetData sheetId="0"/>
      <sheetData sheetId="1">
        <row r="35">
          <cell r="C35">
            <v>1060834.9909999999</v>
          </cell>
        </row>
        <row r="134">
          <cell r="C134">
            <v>2982958.0890000002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>
        <row r="140">
          <cell r="D140">
            <v>-266791.46672199998</v>
          </cell>
          <cell r="E140">
            <v>17023</v>
          </cell>
        </row>
      </sheetData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D0000" mc:Ignorable="a14" a14:legacySpreadsheetColorIndex="13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D0000" mc:Ignorable="a14" a14:legacySpreadsheetColorIndex="13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transitionEvaluation="1" codeName="Sheet13">
    <tabColor rgb="FF00FF00"/>
    <pageSetUpPr fitToPage="1"/>
  </sheetPr>
  <dimension ref="A1:BD42"/>
  <sheetViews>
    <sheetView showGridLines="0" defaultGridColor="0" topLeftCell="A10" colorId="22" zoomScaleNormal="100" zoomScaleSheetLayoutView="50" workbookViewId="0">
      <selection activeCell="H15" sqref="H15"/>
    </sheetView>
  </sheetViews>
  <sheetFormatPr defaultColWidth="9.77734375" defaultRowHeight="15" outlineLevelCol="1"/>
  <cols>
    <col min="1" max="1" width="9.77734375" style="332"/>
    <col min="2" max="2" width="3.77734375" style="332" customWidth="1"/>
    <col min="3" max="3" width="54.109375" style="332" customWidth="1"/>
    <col min="4" max="4" width="11" style="332" customWidth="1"/>
    <col min="5" max="5" width="36.77734375" style="332" customWidth="1"/>
    <col min="6" max="6" width="10.77734375" style="332" customWidth="1"/>
    <col min="7" max="8" width="10.6640625" style="332" customWidth="1"/>
    <col min="9" max="9" width="30.77734375" style="332" customWidth="1"/>
    <col min="10" max="10" width="60.77734375" style="332" customWidth="1"/>
    <col min="11" max="11" width="5.33203125" style="332" customWidth="1"/>
    <col min="12" max="12" width="1" style="332" customWidth="1"/>
    <col min="13" max="13" width="0.5546875" style="332" customWidth="1"/>
    <col min="14" max="14" width="18.6640625" style="332" customWidth="1"/>
    <col min="15" max="15" width="5" style="332" bestFit="1" customWidth="1"/>
    <col min="16" max="16" width="10.88671875" style="332" customWidth="1"/>
    <col min="17" max="17" width="5" style="332" bestFit="1" customWidth="1"/>
    <col min="18" max="18" width="12.21875" style="332" customWidth="1"/>
    <col min="19" max="52" width="9.77734375" style="332"/>
    <col min="53" max="53" width="76.33203125" style="332" hidden="1" customWidth="1" outlineLevel="1"/>
    <col min="54" max="54" width="5" style="332" hidden="1" customWidth="1" outlineLevel="1"/>
    <col min="55" max="55" width="38.5546875" style="332" hidden="1" customWidth="1" outlineLevel="1"/>
    <col min="56" max="56" width="9.77734375" style="332" collapsed="1"/>
    <col min="57" max="16384" width="9.77734375" style="332"/>
  </cols>
  <sheetData>
    <row r="1" spans="1:55" ht="42" thickBot="1">
      <c r="A1" s="140"/>
      <c r="B1" s="267"/>
      <c r="C1" s="268"/>
      <c r="D1" s="268"/>
      <c r="E1" s="268"/>
      <c r="F1" s="267"/>
      <c r="G1" s="268"/>
      <c r="H1" s="268"/>
      <c r="I1" s="268"/>
      <c r="J1" s="268"/>
      <c r="K1" s="269"/>
      <c r="L1" s="269"/>
      <c r="M1" s="284"/>
      <c r="N1" s="266" t="s">
        <v>811</v>
      </c>
      <c r="O1" s="709" t="s">
        <v>418</v>
      </c>
      <c r="P1" s="710"/>
      <c r="Q1" s="710"/>
      <c r="R1" s="711"/>
      <c r="BA1" s="345" t="str">
        <f t="shared" ref="BA1:BA39" si="0">"Member State: "&amp;BC1</f>
        <v>Member State: XXXX</v>
      </c>
      <c r="BB1" s="346" t="s">
        <v>830</v>
      </c>
      <c r="BC1" s="332" t="s">
        <v>430</v>
      </c>
    </row>
    <row r="2" spans="1:55" ht="34.5">
      <c r="A2" s="138"/>
      <c r="B2" s="267"/>
      <c r="C2" s="268"/>
      <c r="D2" s="268"/>
      <c r="E2" s="268"/>
      <c r="F2" s="267"/>
      <c r="G2" s="268"/>
      <c r="H2" s="268"/>
      <c r="I2" s="268"/>
      <c r="J2" s="268"/>
      <c r="K2" s="269"/>
      <c r="L2" s="269"/>
      <c r="M2" s="284"/>
      <c r="N2" s="333"/>
      <c r="O2" s="335" t="s">
        <v>419</v>
      </c>
      <c r="P2" s="336" t="str">
        <f>IF(LEFT('1. Tábla'!E41,2)="OK","OK","not fully completed!")</f>
        <v>not fully completed!</v>
      </c>
      <c r="Q2" s="335" t="s">
        <v>420</v>
      </c>
      <c r="R2" s="337" t="str">
        <f>IF(LEFT('3A Tábla'!D59,2)="OK","OK","not fully completed!")</f>
        <v>not fully completed!</v>
      </c>
      <c r="BA2" s="345" t="str">
        <f t="shared" si="0"/>
        <v>Member State: Austria</v>
      </c>
      <c r="BB2" s="332" t="s">
        <v>431</v>
      </c>
      <c r="BC2" s="332" t="s">
        <v>432</v>
      </c>
    </row>
    <row r="3" spans="1:55" ht="34.5">
      <c r="A3" s="137"/>
      <c r="B3" s="267"/>
      <c r="C3" s="268"/>
      <c r="D3" s="268"/>
      <c r="E3" s="268"/>
      <c r="F3" s="267"/>
      <c r="G3" s="268"/>
      <c r="H3" s="268"/>
      <c r="I3" s="268"/>
      <c r="J3" s="268"/>
      <c r="K3" s="269"/>
      <c r="L3" s="269"/>
      <c r="M3" s="284"/>
      <c r="N3" s="333"/>
      <c r="O3" s="338" t="s">
        <v>421</v>
      </c>
      <c r="P3" s="339" t="str">
        <f>IF(LEFT('2A Tábla'!D120,2)="OK","OK","not fully completed!")</f>
        <v>not fully completed!</v>
      </c>
      <c r="Q3" s="338" t="s">
        <v>422</v>
      </c>
      <c r="R3" s="340" t="str">
        <f>IF(LEFT('3B Tábla'!D64,2)="OK","OK","not fully completed!")</f>
        <v>not fully completed!</v>
      </c>
      <c r="BA3" s="345" t="str">
        <f t="shared" si="0"/>
        <v>Member State: Belgium</v>
      </c>
      <c r="BB3" s="332" t="s">
        <v>433</v>
      </c>
      <c r="BC3" s="332" t="s">
        <v>434</v>
      </c>
    </row>
    <row r="4" spans="1:55" ht="41.25">
      <c r="A4" s="284"/>
      <c r="B4" s="238"/>
      <c r="C4" s="270" t="s">
        <v>904</v>
      </c>
      <c r="D4" s="270"/>
      <c r="E4" s="271"/>
      <c r="F4" s="271"/>
      <c r="G4" s="272"/>
      <c r="H4" s="272"/>
      <c r="I4" s="272"/>
      <c r="J4" s="272"/>
      <c r="K4" s="272"/>
      <c r="L4" s="272"/>
      <c r="M4" s="284"/>
      <c r="N4" s="284"/>
      <c r="O4" s="338" t="s">
        <v>423</v>
      </c>
      <c r="P4" s="339" t="str">
        <f>IF(LEFT('2B Tábla'!D51,2)="OK","OK","not fully completed!")</f>
        <v>not fully completed!</v>
      </c>
      <c r="Q4" s="338" t="s">
        <v>424</v>
      </c>
      <c r="R4" s="340" t="str">
        <f>IF(LEFT('3C Tábla'!D64,2)="OK","OK","not fully completed!")</f>
        <v>not fully completed!</v>
      </c>
      <c r="BA4" s="345" t="str">
        <f t="shared" si="0"/>
        <v>Member State: Bulgaria</v>
      </c>
      <c r="BB4" s="332" t="s">
        <v>435</v>
      </c>
      <c r="BC4" s="332" t="s">
        <v>436</v>
      </c>
    </row>
    <row r="5" spans="1:55" ht="42">
      <c r="A5" s="273"/>
      <c r="B5" s="238"/>
      <c r="C5" s="274" t="s">
        <v>905</v>
      </c>
      <c r="D5" s="275"/>
      <c r="E5" s="271"/>
      <c r="F5" s="271"/>
      <c r="G5" s="272"/>
      <c r="H5" s="272"/>
      <c r="I5" s="272"/>
      <c r="J5" s="272"/>
      <c r="K5" s="272"/>
      <c r="L5" s="272"/>
      <c r="M5" s="284"/>
      <c r="N5" s="284"/>
      <c r="O5" s="338" t="s">
        <v>425</v>
      </c>
      <c r="P5" s="339" t="str">
        <f>IF(LEFT('2C Tábla'!D57,2)="OK","OK","not fully completed!")</f>
        <v>not fully completed!</v>
      </c>
      <c r="Q5" s="338" t="s">
        <v>426</v>
      </c>
      <c r="R5" s="340" t="str">
        <f>IF(LEFT('3D Tábla'!D64,2)="OK","OK","not fully completed!")</f>
        <v>not fully completed!</v>
      </c>
      <c r="BA5" s="345" t="str">
        <f t="shared" si="0"/>
        <v>Member State: Croatia</v>
      </c>
      <c r="BB5" s="332" t="s">
        <v>437</v>
      </c>
      <c r="BC5" s="332" t="s">
        <v>438</v>
      </c>
    </row>
    <row r="6" spans="1:55" ht="42.75" thickBot="1">
      <c r="A6" s="273"/>
      <c r="B6" s="238"/>
      <c r="C6" s="274" t="s">
        <v>906</v>
      </c>
      <c r="D6" s="275"/>
      <c r="E6" s="271"/>
      <c r="F6" s="271"/>
      <c r="G6" s="272"/>
      <c r="H6" s="272"/>
      <c r="I6" s="272"/>
      <c r="J6" s="272"/>
      <c r="K6" s="272"/>
      <c r="L6" s="272"/>
      <c r="M6" s="284"/>
      <c r="N6" s="284"/>
      <c r="O6" s="341" t="s">
        <v>427</v>
      </c>
      <c r="P6" s="342" t="str">
        <f>IF(LEFT('2D Tábla'!D53,2)="OK","OK","not fully completed!")</f>
        <v>not fully completed!</v>
      </c>
      <c r="Q6" s="338" t="s">
        <v>428</v>
      </c>
      <c r="R6" s="340" t="str">
        <f>IF(LEFT('3E Tábla'!D64,2)="OK","OK","not fully completed!")</f>
        <v>not fully completed!</v>
      </c>
      <c r="BA6" s="345" t="str">
        <f t="shared" si="0"/>
        <v>Member State: Cyprus</v>
      </c>
      <c r="BB6" s="332" t="s">
        <v>439</v>
      </c>
      <c r="BC6" s="332" t="s">
        <v>440</v>
      </c>
    </row>
    <row r="7" spans="1:55" ht="42.75" thickBot="1">
      <c r="A7" s="284"/>
      <c r="B7" s="238"/>
      <c r="C7" s="274"/>
      <c r="D7" s="275"/>
      <c r="E7" s="271"/>
      <c r="F7" s="284"/>
      <c r="G7" s="272"/>
      <c r="H7" s="272"/>
      <c r="I7" s="272"/>
      <c r="J7" s="272"/>
      <c r="K7" s="272"/>
      <c r="L7" s="272"/>
      <c r="M7" s="284"/>
      <c r="N7" s="284"/>
      <c r="O7" s="343"/>
      <c r="P7" s="343"/>
      <c r="Q7" s="341" t="s">
        <v>429</v>
      </c>
      <c r="R7" s="344" t="str">
        <f>IF(LEFT('4. Tábla'!F44,2)="OK","OK","not fully completed!")</f>
        <v>not fully completed!</v>
      </c>
      <c r="BA7" s="345" t="str">
        <f t="shared" si="0"/>
        <v>Member State: The Czech Republic</v>
      </c>
      <c r="BB7" s="332" t="s">
        <v>441</v>
      </c>
      <c r="BC7" s="332" t="s">
        <v>442</v>
      </c>
    </row>
    <row r="8" spans="1:55" ht="10.5" customHeight="1" thickBot="1">
      <c r="A8" s="284"/>
      <c r="B8" s="238"/>
      <c r="C8" s="274"/>
      <c r="D8" s="276"/>
      <c r="E8" s="277"/>
      <c r="F8" s="277"/>
      <c r="G8" s="278"/>
      <c r="H8" s="278"/>
      <c r="I8" s="278"/>
      <c r="J8" s="272"/>
      <c r="K8" s="272"/>
      <c r="L8" s="272"/>
      <c r="M8" s="284"/>
      <c r="N8" s="284"/>
      <c r="BA8" s="345" t="str">
        <f t="shared" si="0"/>
        <v>Member State: Denmark</v>
      </c>
      <c r="BB8" s="332" t="s">
        <v>443</v>
      </c>
      <c r="BC8" s="332" t="s">
        <v>444</v>
      </c>
    </row>
    <row r="9" spans="1:55" ht="10.5" customHeight="1">
      <c r="A9" s="284"/>
      <c r="B9" s="238"/>
      <c r="C9" s="274"/>
      <c r="D9" s="275"/>
      <c r="E9" s="271"/>
      <c r="F9" s="271"/>
      <c r="G9" s="272"/>
      <c r="H9" s="272"/>
      <c r="I9" s="272"/>
      <c r="J9" s="272"/>
      <c r="K9" s="272"/>
      <c r="L9" s="272"/>
      <c r="M9" s="284"/>
      <c r="N9" s="284"/>
      <c r="BA9" s="345" t="str">
        <f t="shared" si="0"/>
        <v>Member State: Estonia</v>
      </c>
      <c r="BB9" s="332" t="s">
        <v>445</v>
      </c>
      <c r="BC9" s="332" t="s">
        <v>446</v>
      </c>
    </row>
    <row r="10" spans="1:55" ht="42">
      <c r="A10" s="273"/>
      <c r="B10" s="279"/>
      <c r="C10" s="334" t="s">
        <v>907</v>
      </c>
      <c r="D10" s="275"/>
      <c r="E10" s="271"/>
      <c r="F10" s="271"/>
      <c r="G10" s="272"/>
      <c r="H10" s="272"/>
      <c r="I10" s="272"/>
      <c r="J10" s="272"/>
      <c r="K10" s="280"/>
      <c r="L10" s="272"/>
      <c r="M10" s="284"/>
      <c r="N10" s="284"/>
      <c r="BA10" s="345" t="str">
        <f t="shared" si="0"/>
        <v>Member State: Finland</v>
      </c>
      <c r="BB10" s="332" t="s">
        <v>447</v>
      </c>
      <c r="BC10" s="332" t="s">
        <v>448</v>
      </c>
    </row>
    <row r="11" spans="1:55" ht="33" customHeight="1">
      <c r="A11" s="284"/>
      <c r="B11" s="238"/>
      <c r="C11" s="708"/>
      <c r="D11" s="708"/>
      <c r="E11" s="708"/>
      <c r="F11" s="708"/>
      <c r="G11" s="708"/>
      <c r="H11" s="708"/>
      <c r="I11" s="708"/>
      <c r="J11" s="708"/>
      <c r="K11" s="272"/>
      <c r="L11" s="272"/>
      <c r="M11" s="284"/>
      <c r="N11" s="284"/>
      <c r="BA11" s="345" t="str">
        <f t="shared" si="0"/>
        <v>Member State: France</v>
      </c>
      <c r="BB11" s="332" t="s">
        <v>449</v>
      </c>
      <c r="BC11" s="332" t="s">
        <v>450</v>
      </c>
    </row>
    <row r="12" spans="1:55" ht="33" customHeight="1">
      <c r="A12" s="284"/>
      <c r="B12" s="238"/>
      <c r="C12" s="464"/>
      <c r="D12" s="464"/>
      <c r="E12" s="464"/>
      <c r="F12" s="464"/>
      <c r="G12" s="464"/>
      <c r="H12" s="464"/>
      <c r="I12" s="464"/>
      <c r="J12" s="464"/>
      <c r="K12" s="272"/>
      <c r="L12" s="272"/>
      <c r="M12" s="284"/>
      <c r="N12" s="284"/>
      <c r="BA12" s="345"/>
    </row>
    <row r="13" spans="1:55" ht="33">
      <c r="A13" s="284"/>
      <c r="B13" s="238"/>
      <c r="C13" s="284"/>
      <c r="D13" s="284"/>
      <c r="E13" s="712" t="s">
        <v>1181</v>
      </c>
      <c r="F13" s="712"/>
      <c r="G13" s="712"/>
      <c r="H13" s="272"/>
      <c r="I13" s="272"/>
      <c r="J13" s="272"/>
      <c r="K13" s="272"/>
      <c r="L13" s="272"/>
      <c r="M13" s="284"/>
      <c r="N13" s="284"/>
      <c r="BA13" s="345" t="str">
        <f t="shared" si="0"/>
        <v>Member State: Germany</v>
      </c>
      <c r="BB13" s="332" t="s">
        <v>451</v>
      </c>
      <c r="BC13" s="332" t="s">
        <v>452</v>
      </c>
    </row>
    <row r="14" spans="1:55" ht="33">
      <c r="A14" s="284"/>
      <c r="B14" s="238"/>
      <c r="C14" s="284"/>
      <c r="D14" s="284"/>
      <c r="E14" s="712" t="s">
        <v>915</v>
      </c>
      <c r="F14" s="712"/>
      <c r="G14" s="712"/>
      <c r="H14" s="272"/>
      <c r="I14" s="272"/>
      <c r="J14" s="272"/>
      <c r="K14" s="272"/>
      <c r="L14" s="272"/>
      <c r="M14" s="284"/>
      <c r="N14" s="284"/>
      <c r="BA14" s="345"/>
    </row>
    <row r="15" spans="1:55" ht="33">
      <c r="A15" s="284"/>
      <c r="B15" s="238"/>
      <c r="C15" s="284"/>
      <c r="D15" s="284"/>
      <c r="E15" s="712" t="s">
        <v>1182</v>
      </c>
      <c r="F15" s="712"/>
      <c r="G15" s="712"/>
      <c r="H15" s="272"/>
      <c r="I15" s="272"/>
      <c r="J15" s="272"/>
      <c r="K15" s="272"/>
      <c r="L15" s="272"/>
      <c r="M15" s="284"/>
      <c r="N15" s="284"/>
      <c r="BA15" s="345"/>
    </row>
    <row r="16" spans="1:55" ht="31.5">
      <c r="A16" s="284"/>
      <c r="B16" s="238"/>
      <c r="C16" s="209"/>
      <c r="D16" s="284"/>
      <c r="E16" s="281" t="s">
        <v>916</v>
      </c>
      <c r="F16" s="284"/>
      <c r="G16" s="282"/>
      <c r="H16" s="284"/>
      <c r="I16" s="284"/>
      <c r="J16" s="284"/>
      <c r="K16" s="284"/>
      <c r="L16" s="284"/>
      <c r="M16" s="284"/>
      <c r="N16" s="284"/>
      <c r="BA16" s="345" t="str">
        <f t="shared" si="0"/>
        <v>Member State: Ireland</v>
      </c>
      <c r="BB16" s="332" t="s">
        <v>453</v>
      </c>
      <c r="BC16" s="332" t="s">
        <v>454</v>
      </c>
    </row>
    <row r="17" spans="1:55" ht="31.5">
      <c r="A17" s="284"/>
      <c r="B17" s="238"/>
      <c r="C17" s="209"/>
      <c r="D17" s="281"/>
      <c r="E17" s="284"/>
      <c r="F17" s="284"/>
      <c r="G17" s="282"/>
      <c r="H17" s="284"/>
      <c r="I17" s="284"/>
      <c r="J17" s="284"/>
      <c r="K17" s="284"/>
      <c r="L17" s="284"/>
      <c r="M17" s="284"/>
      <c r="N17" s="284"/>
      <c r="BA17" s="345" t="str">
        <f t="shared" si="0"/>
        <v>Member State: Italy</v>
      </c>
      <c r="BB17" s="332" t="s">
        <v>455</v>
      </c>
      <c r="BC17" s="332" t="s">
        <v>456</v>
      </c>
    </row>
    <row r="18" spans="1:55" ht="23.25">
      <c r="A18" s="284"/>
      <c r="B18" s="238"/>
      <c r="C18" s="283" t="s">
        <v>908</v>
      </c>
      <c r="D18" s="283"/>
      <c r="E18" s="284"/>
      <c r="F18" s="284"/>
      <c r="G18" s="284"/>
      <c r="H18" s="284"/>
      <c r="I18" s="284"/>
      <c r="J18" s="284"/>
      <c r="K18" s="284"/>
      <c r="L18" s="284"/>
      <c r="M18" s="284"/>
      <c r="N18" s="284"/>
      <c r="BA18" s="345" t="str">
        <f t="shared" si="0"/>
        <v>Member State: Latvia</v>
      </c>
      <c r="BB18" s="332" t="s">
        <v>457</v>
      </c>
      <c r="BC18" s="332" t="s">
        <v>458</v>
      </c>
    </row>
    <row r="19" spans="1:55" ht="23.25">
      <c r="A19" s="284"/>
      <c r="B19" s="238"/>
      <c r="C19" s="283"/>
      <c r="D19" s="283"/>
      <c r="E19" s="284"/>
      <c r="F19" s="284"/>
      <c r="G19" s="284"/>
      <c r="H19" s="284"/>
      <c r="I19" s="284"/>
      <c r="J19" s="284"/>
      <c r="K19" s="284"/>
      <c r="L19" s="284"/>
      <c r="M19" s="284"/>
      <c r="N19" s="284"/>
      <c r="BA19" s="345" t="str">
        <f t="shared" si="0"/>
        <v>Member State: Lithuania</v>
      </c>
      <c r="BB19" s="332" t="s">
        <v>459</v>
      </c>
      <c r="BC19" s="332" t="s">
        <v>460</v>
      </c>
    </row>
    <row r="20" spans="1:55" ht="23.25" customHeight="1">
      <c r="A20" s="146"/>
      <c r="B20" s="239"/>
      <c r="C20" s="707" t="s">
        <v>909</v>
      </c>
      <c r="D20" s="707"/>
      <c r="E20" s="707"/>
      <c r="F20" s="707"/>
      <c r="G20" s="707"/>
      <c r="H20" s="707"/>
      <c r="I20" s="707"/>
      <c r="J20" s="707"/>
      <c r="K20" s="146"/>
      <c r="L20" s="146"/>
      <c r="M20" s="146"/>
      <c r="N20" s="146"/>
      <c r="O20" s="12"/>
      <c r="P20" s="12"/>
      <c r="BA20" s="345" t="str">
        <f t="shared" si="0"/>
        <v>Member State: Luxembourg</v>
      </c>
      <c r="BB20" s="332" t="s">
        <v>461</v>
      </c>
      <c r="BC20" s="332" t="s">
        <v>462</v>
      </c>
    </row>
    <row r="21" spans="1:55" ht="23.25" customHeight="1">
      <c r="A21" s="146"/>
      <c r="B21" s="239"/>
      <c r="C21" s="707"/>
      <c r="D21" s="707"/>
      <c r="E21" s="707"/>
      <c r="F21" s="707"/>
      <c r="G21" s="707"/>
      <c r="H21" s="707"/>
      <c r="I21" s="707"/>
      <c r="J21" s="707"/>
      <c r="K21" s="146"/>
      <c r="L21" s="146"/>
      <c r="M21" s="146"/>
      <c r="N21" s="146"/>
      <c r="O21" s="12"/>
      <c r="P21" s="12"/>
      <c r="BA21" s="345" t="str">
        <f t="shared" si="0"/>
        <v>Member State: Malta</v>
      </c>
      <c r="BB21" s="332" t="s">
        <v>463</v>
      </c>
      <c r="BC21" s="332" t="s">
        <v>464</v>
      </c>
    </row>
    <row r="22" spans="1:55" ht="23.25">
      <c r="A22" s="146"/>
      <c r="B22" s="239"/>
      <c r="C22" s="283"/>
      <c r="D22" s="283"/>
      <c r="E22" s="284"/>
      <c r="F22" s="284"/>
      <c r="G22" s="284"/>
      <c r="H22" s="284"/>
      <c r="I22" s="284"/>
      <c r="J22" s="284"/>
      <c r="K22" s="146"/>
      <c r="L22" s="146"/>
      <c r="M22" s="146"/>
      <c r="N22" s="146"/>
      <c r="O22" s="12"/>
      <c r="P22" s="12"/>
      <c r="BA22" s="345" t="str">
        <f t="shared" si="0"/>
        <v>Member State: The Netherlands</v>
      </c>
      <c r="BB22" s="332" t="s">
        <v>465</v>
      </c>
      <c r="BC22" s="332" t="s">
        <v>466</v>
      </c>
    </row>
    <row r="23" spans="1:55" ht="23.25" customHeight="1">
      <c r="A23" s="146"/>
      <c r="B23" s="284"/>
      <c r="C23" s="707" t="s">
        <v>910</v>
      </c>
      <c r="D23" s="707"/>
      <c r="E23" s="707"/>
      <c r="F23" s="707"/>
      <c r="G23" s="707"/>
      <c r="H23" s="707"/>
      <c r="I23" s="707"/>
      <c r="J23" s="707"/>
      <c r="K23" s="284"/>
      <c r="L23" s="284"/>
      <c r="M23" s="284"/>
      <c r="N23" s="284"/>
      <c r="BA23" s="345" t="str">
        <f t="shared" si="0"/>
        <v>Member State: Poland</v>
      </c>
      <c r="BB23" s="332" t="s">
        <v>467</v>
      </c>
      <c r="BC23" s="332" t="s">
        <v>468</v>
      </c>
    </row>
    <row r="24" spans="1:55" ht="23.25" customHeight="1">
      <c r="A24" s="146"/>
      <c r="B24" s="284"/>
      <c r="C24" s="707"/>
      <c r="D24" s="707"/>
      <c r="E24" s="707"/>
      <c r="F24" s="707"/>
      <c r="G24" s="707"/>
      <c r="H24" s="707"/>
      <c r="I24" s="707"/>
      <c r="J24" s="707"/>
      <c r="K24" s="284"/>
      <c r="L24" s="284"/>
      <c r="M24" s="284"/>
      <c r="N24" s="284"/>
      <c r="BA24" s="345" t="str">
        <f t="shared" si="0"/>
        <v>Member State: Portugal</v>
      </c>
      <c r="BB24" s="332" t="s">
        <v>469</v>
      </c>
      <c r="BC24" s="332" t="s">
        <v>470</v>
      </c>
    </row>
    <row r="25" spans="1:55" ht="23.25">
      <c r="A25" s="146"/>
      <c r="B25" s="284"/>
      <c r="C25" s="283"/>
      <c r="D25" s="283"/>
      <c r="E25" s="284"/>
      <c r="F25" s="284"/>
      <c r="G25" s="284"/>
      <c r="H25" s="284"/>
      <c r="I25" s="284"/>
      <c r="J25" s="284"/>
      <c r="K25" s="284"/>
      <c r="L25" s="284"/>
      <c r="M25" s="284"/>
      <c r="N25" s="284"/>
      <c r="BA25" s="345" t="str">
        <f t="shared" si="0"/>
        <v>Member State: Romania</v>
      </c>
      <c r="BB25" s="332" t="s">
        <v>471</v>
      </c>
      <c r="BC25" s="332" t="s">
        <v>472</v>
      </c>
    </row>
    <row r="26" spans="1:55" ht="23.25">
      <c r="A26" s="285"/>
      <c r="B26" s="284"/>
      <c r="C26" s="286" t="s">
        <v>911</v>
      </c>
      <c r="D26" s="286"/>
      <c r="E26" s="284"/>
      <c r="F26" s="284"/>
      <c r="G26" s="284"/>
      <c r="H26" s="284"/>
      <c r="I26" s="284"/>
      <c r="J26" s="284"/>
      <c r="K26" s="284"/>
      <c r="L26" s="284"/>
      <c r="M26" s="284"/>
      <c r="N26" s="284"/>
      <c r="BA26" s="345" t="str">
        <f t="shared" si="0"/>
        <v>Member State: The Slovak Republic</v>
      </c>
      <c r="BB26" s="332" t="s">
        <v>473</v>
      </c>
      <c r="BC26" s="332" t="s">
        <v>474</v>
      </c>
    </row>
    <row r="27" spans="1:55" ht="23.25">
      <c r="A27" s="146"/>
      <c r="B27" s="239"/>
      <c r="C27" s="284"/>
      <c r="D27" s="284"/>
      <c r="E27" s="284"/>
      <c r="F27" s="284"/>
      <c r="G27" s="284"/>
      <c r="H27" s="284"/>
      <c r="I27" s="284"/>
      <c r="J27" s="284"/>
      <c r="K27" s="146"/>
      <c r="L27" s="146"/>
      <c r="M27" s="146"/>
      <c r="N27" s="284"/>
      <c r="BA27" s="345" t="str">
        <f t="shared" si="0"/>
        <v>Member State: Slovenia</v>
      </c>
      <c r="BB27" s="332" t="s">
        <v>475</v>
      </c>
      <c r="BC27" s="332" t="s">
        <v>476</v>
      </c>
    </row>
    <row r="28" spans="1:55" ht="23.25">
      <c r="A28" s="146"/>
      <c r="B28" s="239"/>
      <c r="C28" s="284"/>
      <c r="D28" s="284"/>
      <c r="E28" s="284"/>
      <c r="F28" s="284"/>
      <c r="G28" s="284"/>
      <c r="H28" s="284"/>
      <c r="I28" s="284"/>
      <c r="J28" s="284"/>
      <c r="K28" s="146"/>
      <c r="L28" s="146"/>
      <c r="M28" s="146"/>
      <c r="N28" s="284"/>
      <c r="BA28" s="345" t="str">
        <f t="shared" si="0"/>
        <v>Member State: Spain</v>
      </c>
      <c r="BB28" s="332" t="s">
        <v>477</v>
      </c>
      <c r="BC28" s="332" t="s">
        <v>478</v>
      </c>
    </row>
    <row r="29" spans="1:55" ht="23.25">
      <c r="A29" s="146"/>
      <c r="B29" s="239"/>
      <c r="C29" s="287" t="s">
        <v>912</v>
      </c>
      <c r="D29" s="284"/>
      <c r="E29" s="284"/>
      <c r="F29" s="284"/>
      <c r="G29" s="284"/>
      <c r="H29" s="284"/>
      <c r="I29" s="284"/>
      <c r="J29" s="284"/>
      <c r="K29" s="146"/>
      <c r="L29" s="146"/>
      <c r="M29" s="146"/>
      <c r="N29" s="284"/>
      <c r="BA29" s="345" t="str">
        <f t="shared" si="0"/>
        <v>Member State: Sweden</v>
      </c>
      <c r="BB29" s="332" t="s">
        <v>479</v>
      </c>
      <c r="BC29" s="332" t="s">
        <v>480</v>
      </c>
    </row>
    <row r="30" spans="1:55" ht="23.25">
      <c r="A30" s="146"/>
      <c r="B30" s="239"/>
      <c r="C30" s="287" t="s">
        <v>917</v>
      </c>
      <c r="D30" s="284"/>
      <c r="E30" s="284"/>
      <c r="F30" s="284"/>
      <c r="G30" s="284"/>
      <c r="H30" s="284"/>
      <c r="I30" s="284"/>
      <c r="J30" s="284"/>
      <c r="K30" s="146"/>
      <c r="L30" s="146"/>
      <c r="M30" s="146"/>
      <c r="N30" s="284"/>
      <c r="BA30" s="345"/>
    </row>
    <row r="31" spans="1:55" ht="36" customHeight="1">
      <c r="A31" s="146"/>
      <c r="B31" s="239"/>
      <c r="C31" s="287" t="s">
        <v>913</v>
      </c>
      <c r="D31" s="288"/>
      <c r="E31" s="284"/>
      <c r="F31" s="284"/>
      <c r="G31" s="288"/>
      <c r="H31" s="288"/>
      <c r="I31" s="284"/>
      <c r="J31" s="284"/>
      <c r="K31" s="146"/>
      <c r="L31" s="146"/>
      <c r="M31" s="146"/>
      <c r="N31" s="284"/>
      <c r="BA31" s="345" t="str">
        <f t="shared" si="0"/>
        <v>Member State: United Kingdom</v>
      </c>
      <c r="BB31" s="332" t="s">
        <v>481</v>
      </c>
      <c r="BC31" s="332" t="s">
        <v>482</v>
      </c>
    </row>
    <row r="32" spans="1:55" ht="23.25">
      <c r="A32" s="146"/>
      <c r="B32" s="239"/>
      <c r="C32" s="287" t="s">
        <v>914</v>
      </c>
      <c r="D32" s="284"/>
      <c r="E32" s="284"/>
      <c r="F32" s="284"/>
      <c r="G32" s="284"/>
      <c r="H32" s="284"/>
      <c r="I32" s="284"/>
      <c r="J32" s="284"/>
      <c r="K32" s="146"/>
      <c r="L32" s="146"/>
      <c r="M32" s="146"/>
      <c r="N32" s="284"/>
      <c r="BA32" s="345" t="str">
        <f t="shared" si="0"/>
        <v>Member State: Albania</v>
      </c>
      <c r="BB32" s="332" t="s">
        <v>483</v>
      </c>
      <c r="BC32" s="332" t="s">
        <v>484</v>
      </c>
    </row>
    <row r="33" spans="1:55" ht="23.25">
      <c r="A33" s="146"/>
      <c r="B33" s="239"/>
      <c r="C33" s="146"/>
      <c r="D33" s="146"/>
      <c r="E33" s="146"/>
      <c r="F33" s="146"/>
      <c r="G33" s="146"/>
      <c r="H33" s="146"/>
      <c r="I33" s="146"/>
      <c r="J33" s="146"/>
      <c r="K33" s="146"/>
      <c r="L33" s="146"/>
      <c r="M33" s="146"/>
      <c r="N33" s="284"/>
      <c r="BA33" s="345" t="str">
        <f t="shared" si="0"/>
        <v>Member State: Iceland</v>
      </c>
      <c r="BB33" s="332" t="s">
        <v>485</v>
      </c>
      <c r="BC33" s="332" t="s">
        <v>486</v>
      </c>
    </row>
    <row r="34" spans="1:55" ht="23.25">
      <c r="A34" s="146"/>
      <c r="B34" s="239"/>
      <c r="C34" s="146"/>
      <c r="D34" s="146"/>
      <c r="E34" s="146"/>
      <c r="F34" s="146"/>
      <c r="G34" s="146"/>
      <c r="H34" s="146"/>
      <c r="I34" s="146"/>
      <c r="J34" s="146"/>
      <c r="K34" s="146"/>
      <c r="L34" s="146"/>
      <c r="M34" s="146"/>
      <c r="N34" s="284"/>
      <c r="BA34" s="345" t="str">
        <f t="shared" si="0"/>
        <v>Member State: The former Yugoslav Republic of Macedonia</v>
      </c>
      <c r="BB34" s="332" t="s">
        <v>487</v>
      </c>
      <c r="BC34" s="332" t="s">
        <v>488</v>
      </c>
    </row>
    <row r="35" spans="1:55" ht="23.25">
      <c r="A35" s="12"/>
      <c r="B35" s="27"/>
      <c r="E35" s="101"/>
      <c r="F35" s="101"/>
      <c r="G35" s="12"/>
      <c r="H35" s="12"/>
      <c r="I35" s="12"/>
      <c r="J35" s="12"/>
      <c r="K35" s="12"/>
      <c r="L35" s="12"/>
      <c r="M35" s="12"/>
      <c r="BA35" s="345" t="str">
        <f t="shared" si="0"/>
        <v>Member State: Montenegro</v>
      </c>
      <c r="BB35" s="332" t="s">
        <v>489</v>
      </c>
      <c r="BC35" s="332" t="s">
        <v>490</v>
      </c>
    </row>
    <row r="36" spans="1:55" ht="23.25">
      <c r="A36" s="12"/>
      <c r="B36" s="27"/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12"/>
      <c r="BA36" s="345" t="str">
        <f t="shared" si="0"/>
        <v>Member State: Norway</v>
      </c>
      <c r="BB36" s="332" t="s">
        <v>491</v>
      </c>
      <c r="BC36" s="332" t="s">
        <v>492</v>
      </c>
    </row>
    <row r="37" spans="1:55" ht="23.25">
      <c r="A37" s="12"/>
      <c r="B37" s="27"/>
      <c r="C37" s="12"/>
      <c r="D37" s="12"/>
      <c r="E37" s="12"/>
      <c r="F37" s="12"/>
      <c r="G37" s="12"/>
      <c r="H37" s="12"/>
      <c r="I37" s="12"/>
      <c r="J37" s="12"/>
      <c r="K37" s="12"/>
      <c r="L37" s="12"/>
      <c r="M37" s="12"/>
      <c r="BA37" s="345" t="str">
        <f t="shared" si="0"/>
        <v>Member State: Serbia</v>
      </c>
      <c r="BB37" s="332" t="s">
        <v>493</v>
      </c>
      <c r="BC37" s="332" t="s">
        <v>494</v>
      </c>
    </row>
    <row r="38" spans="1:55" ht="30.75">
      <c r="A38" s="102"/>
      <c r="B38" s="103"/>
      <c r="C38" s="104"/>
      <c r="D38" s="11"/>
      <c r="E38" s="102"/>
      <c r="F38" s="102"/>
      <c r="G38" s="102"/>
      <c r="H38" s="102"/>
      <c r="I38" s="102"/>
      <c r="J38" s="102"/>
      <c r="K38" s="102"/>
      <c r="L38" s="102"/>
      <c r="M38" s="102"/>
      <c r="N38" s="11"/>
      <c r="BA38" s="345" t="str">
        <f t="shared" si="0"/>
        <v>Member State: Switzerland</v>
      </c>
      <c r="BB38" s="332" t="s">
        <v>495</v>
      </c>
      <c r="BC38" s="332" t="s">
        <v>496</v>
      </c>
    </row>
    <row r="39" spans="1:55" ht="23.25">
      <c r="A39" s="12"/>
      <c r="B39" s="27"/>
      <c r="C39" s="100"/>
      <c r="D39" s="12"/>
      <c r="E39" s="12"/>
      <c r="F39" s="12"/>
      <c r="G39" s="12"/>
      <c r="H39" s="12"/>
      <c r="I39" s="12"/>
      <c r="J39" s="12"/>
      <c r="K39" s="12"/>
      <c r="L39" s="12"/>
      <c r="M39" s="12"/>
      <c r="BA39" s="345" t="str">
        <f t="shared" si="0"/>
        <v>Member State: Turkey</v>
      </c>
      <c r="BB39" s="332" t="s">
        <v>497</v>
      </c>
      <c r="BC39" s="332" t="s">
        <v>498</v>
      </c>
    </row>
    <row r="40" spans="1:55" ht="15.75">
      <c r="A40" s="12"/>
      <c r="B40" s="27"/>
      <c r="D40" s="12"/>
      <c r="E40" s="12"/>
      <c r="F40" s="12"/>
      <c r="G40" s="12"/>
      <c r="H40" s="12"/>
      <c r="I40" s="12"/>
      <c r="J40" s="12"/>
      <c r="K40" s="12"/>
      <c r="L40" s="12"/>
      <c r="M40" s="12"/>
    </row>
    <row r="41" spans="1:55" ht="15.75">
      <c r="A41" s="12"/>
      <c r="B41" s="27"/>
      <c r="C41" s="12"/>
      <c r="D41" s="12"/>
      <c r="E41" s="12"/>
      <c r="F41" s="12"/>
      <c r="G41" s="12"/>
      <c r="H41" s="12"/>
      <c r="I41" s="12"/>
      <c r="J41" s="12"/>
      <c r="K41" s="12"/>
      <c r="L41" s="12"/>
      <c r="M41" s="12"/>
    </row>
    <row r="42" spans="1:55" ht="15.75">
      <c r="A42" s="12"/>
      <c r="B42" s="27"/>
      <c r="C42" s="12"/>
      <c r="D42" s="12"/>
      <c r="E42" s="12"/>
      <c r="F42" s="12"/>
      <c r="G42" s="12"/>
      <c r="H42" s="12"/>
      <c r="I42" s="12"/>
      <c r="J42" s="12"/>
      <c r="K42" s="12"/>
      <c r="L42" s="12"/>
      <c r="M42" s="12"/>
    </row>
  </sheetData>
  <sheetProtection formatColumns="0" formatRows="0"/>
  <mergeCells count="7">
    <mergeCell ref="C20:J21"/>
    <mergeCell ref="C23:J24"/>
    <mergeCell ref="C11:J11"/>
    <mergeCell ref="O1:R1"/>
    <mergeCell ref="E14:G14"/>
    <mergeCell ref="E15:G15"/>
    <mergeCell ref="E13:G13"/>
  </mergeCells>
  <phoneticPr fontId="33" type="noConversion"/>
  <conditionalFormatting sqref="P2:P6 R2:R7">
    <cfRule type="cellIs" dxfId="530" priority="1" operator="equal">
      <formula>"not fully completed!"</formula>
    </cfRule>
  </conditionalFormatting>
  <printOptions horizontalCentered="1" verticalCentered="1"/>
  <pageMargins left="0.31496062992125984" right="0.31496062992125984" top="0.19685039370078741" bottom="0.15748031496062992" header="0" footer="0"/>
  <pageSetup paperSize="9" scale="45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15">
    <tabColor rgb="FF00FF00"/>
  </sheetPr>
  <dimension ref="A1:C21"/>
  <sheetViews>
    <sheetView workbookViewId="0">
      <selection activeCell="H10" sqref="H10"/>
    </sheetView>
  </sheetViews>
  <sheetFormatPr defaultColWidth="8.88671875" defaultRowHeight="15"/>
  <cols>
    <col min="1" max="1" width="11.5546875" style="355" customWidth="1"/>
    <col min="2" max="16384" width="8.88671875" style="355"/>
  </cols>
  <sheetData>
    <row r="1" spans="1:3">
      <c r="A1" s="355" t="s">
        <v>812</v>
      </c>
      <c r="B1" s="356" t="s">
        <v>829</v>
      </c>
      <c r="C1" s="355" t="s">
        <v>813</v>
      </c>
    </row>
    <row r="2" spans="1:3">
      <c r="A2" s="355" t="s">
        <v>814</v>
      </c>
      <c r="B2" s="356" t="e">
        <f>VLOOKUP(Fedőlap!#REF!,CountryArray,2,FALSE)</f>
        <v>#REF!</v>
      </c>
      <c r="C2" s="355" t="s">
        <v>815</v>
      </c>
    </row>
    <row r="3" spans="1:3">
      <c r="A3" s="355" t="s">
        <v>816</v>
      </c>
      <c r="B3" s="356" t="str">
        <f>IF(
         COUNTIF(Fedőlap!$P$2:$R$7,"not fully completed*") &gt; 0,
         "no", "yes")</f>
        <v>no</v>
      </c>
      <c r="C3" s="355" t="s">
        <v>817</v>
      </c>
    </row>
    <row r="4" spans="1:3">
      <c r="A4" s="355" t="s">
        <v>818</v>
      </c>
      <c r="B4" s="356" t="s">
        <v>819</v>
      </c>
      <c r="C4" s="355" t="s">
        <v>820</v>
      </c>
    </row>
    <row r="5" spans="1:3">
      <c r="A5" s="355" t="s">
        <v>821</v>
      </c>
      <c r="B5" s="356" t="s">
        <v>822</v>
      </c>
      <c r="C5" s="355" t="s">
        <v>823</v>
      </c>
    </row>
    <row r="8" spans="1:3">
      <c r="A8" s="355" t="s">
        <v>824</v>
      </c>
      <c r="B8" s="355" t="s">
        <v>825</v>
      </c>
    </row>
    <row r="11" spans="1:3">
      <c r="A11" s="355" t="s">
        <v>826</v>
      </c>
    </row>
    <row r="12" spans="1:3">
      <c r="A12" s="357" t="s">
        <v>1</v>
      </c>
      <c r="B12" s="358">
        <v>0</v>
      </c>
    </row>
    <row r="13" spans="1:3">
      <c r="A13" s="359" t="s">
        <v>334</v>
      </c>
      <c r="B13" s="360">
        <v>1</v>
      </c>
    </row>
    <row r="14" spans="1:3">
      <c r="A14" s="359" t="s">
        <v>335</v>
      </c>
      <c r="B14" s="360">
        <v>2</v>
      </c>
    </row>
    <row r="15" spans="1:3">
      <c r="A15" s="359" t="s">
        <v>336</v>
      </c>
      <c r="B15" s="360">
        <v>3</v>
      </c>
    </row>
    <row r="16" spans="1:3">
      <c r="A16" s="359" t="s">
        <v>827</v>
      </c>
      <c r="B16" s="360">
        <v>4</v>
      </c>
    </row>
    <row r="17" spans="1:2">
      <c r="A17" s="359" t="s">
        <v>828</v>
      </c>
      <c r="B17" s="360">
        <v>5</v>
      </c>
    </row>
    <row r="18" spans="1:2">
      <c r="A18" s="359" t="s">
        <v>337</v>
      </c>
      <c r="B18" s="360">
        <v>10</v>
      </c>
    </row>
    <row r="19" spans="1:2">
      <c r="A19" s="359" t="s">
        <v>338</v>
      </c>
      <c r="B19" s="360">
        <v>11</v>
      </c>
    </row>
    <row r="20" spans="1:2">
      <c r="A20" s="359" t="s">
        <v>339</v>
      </c>
      <c r="B20" s="360">
        <v>12</v>
      </c>
    </row>
    <row r="21" spans="1:2">
      <c r="A21" s="361" t="s">
        <v>340</v>
      </c>
      <c r="B21" s="362">
        <v>13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transitionEvaluation="1" codeName="Sheet12">
    <tabColor rgb="FF00FF00"/>
    <pageSetUpPr fitToPage="1"/>
  </sheetPr>
  <dimension ref="A1:BM443"/>
  <sheetViews>
    <sheetView showGridLines="0" tabSelected="1" defaultGridColor="0" topLeftCell="Q1" colorId="22" zoomScaleNormal="100" zoomScaleSheetLayoutView="80" workbookViewId="0">
      <selection activeCell="AD3" sqref="AD3"/>
    </sheetView>
  </sheetViews>
  <sheetFormatPr defaultColWidth="9.77734375" defaultRowHeight="15"/>
  <cols>
    <col min="1" max="1" width="9.44140625" style="19" hidden="1" customWidth="1"/>
    <col min="2" max="2" width="36.5546875" style="22" hidden="1" customWidth="1"/>
    <col min="3" max="3" width="40.88671875" style="9" customWidth="1"/>
    <col min="4" max="4" width="9.6640625" style="9" bestFit="1" customWidth="1"/>
    <col min="5" max="24" width="13.33203125" style="9" bestFit="1" customWidth="1"/>
    <col min="25" max="26" width="13.33203125" style="9" customWidth="1"/>
    <col min="27" max="27" width="13.33203125" style="9" bestFit="1" customWidth="1"/>
    <col min="28" max="29" width="13.33203125" style="9" customWidth="1"/>
    <col min="30" max="36" width="11.109375" style="617" customWidth="1"/>
    <col min="37" max="37" width="9.77734375" style="9"/>
    <col min="38" max="38" width="8.109375" style="9" bestFit="1" customWidth="1"/>
    <col min="39" max="39" width="10.5546875" style="9" bestFit="1" customWidth="1"/>
    <col min="40" max="45" width="2" style="9" bestFit="1" customWidth="1"/>
    <col min="46" max="55" width="3" style="9" bestFit="1" customWidth="1"/>
    <col min="56" max="64" width="9.77734375" style="9"/>
    <col min="65" max="65" width="35.109375" bestFit="1" customWidth="1"/>
    <col min="66" max="16384" width="9.77734375" style="9"/>
  </cols>
  <sheetData>
    <row r="1" spans="1:65" ht="18" customHeight="1">
      <c r="A1" s="161"/>
      <c r="B1" s="162"/>
      <c r="C1" s="163" t="s">
        <v>918</v>
      </c>
      <c r="D1" s="164"/>
      <c r="AK1" s="13"/>
      <c r="AL1" s="160" t="str">
        <f>Fedőlap!$N$1</f>
        <v>Oct.2016</v>
      </c>
      <c r="AM1" s="160" t="s">
        <v>334</v>
      </c>
      <c r="AN1" s="160">
        <v>4</v>
      </c>
      <c r="AO1" s="160">
        <v>5</v>
      </c>
      <c r="AP1" s="160">
        <v>6</v>
      </c>
      <c r="AQ1" s="160">
        <v>7</v>
      </c>
      <c r="AR1" s="160">
        <f>AQ1+1</f>
        <v>8</v>
      </c>
      <c r="AS1" s="160">
        <f t="shared" ref="AS1:BC1" si="0">AR1+1</f>
        <v>9</v>
      </c>
      <c r="AT1" s="160">
        <f t="shared" si="0"/>
        <v>10</v>
      </c>
      <c r="AU1" s="160">
        <f t="shared" si="0"/>
        <v>11</v>
      </c>
      <c r="AV1" s="160">
        <f t="shared" si="0"/>
        <v>12</v>
      </c>
      <c r="AW1" s="160">
        <f t="shared" si="0"/>
        <v>13</v>
      </c>
      <c r="AX1" s="160">
        <f t="shared" si="0"/>
        <v>14</v>
      </c>
      <c r="AY1" s="160">
        <f t="shared" si="0"/>
        <v>15</v>
      </c>
      <c r="AZ1" s="160">
        <f t="shared" si="0"/>
        <v>16</v>
      </c>
      <c r="BA1" s="160">
        <f t="shared" si="0"/>
        <v>17</v>
      </c>
      <c r="BB1" s="160">
        <f t="shared" si="0"/>
        <v>18</v>
      </c>
      <c r="BC1" s="160">
        <f t="shared" si="0"/>
        <v>19</v>
      </c>
    </row>
    <row r="2" spans="1:65" ht="16.5" thickBot="1">
      <c r="A2" s="161"/>
      <c r="B2" s="165"/>
      <c r="C2" s="166"/>
      <c r="D2" s="146"/>
      <c r="AL2"/>
      <c r="AM2" s="160" t="s">
        <v>335</v>
      </c>
    </row>
    <row r="3" spans="1:65" ht="16.5" thickTop="1">
      <c r="A3" s="167"/>
      <c r="B3" s="168"/>
      <c r="C3" s="169"/>
      <c r="D3" s="169"/>
      <c r="E3" s="217"/>
      <c r="F3" s="217"/>
      <c r="G3" s="217"/>
      <c r="H3" s="217"/>
      <c r="I3" s="217"/>
      <c r="J3" s="217"/>
      <c r="K3" s="217"/>
      <c r="L3" s="217"/>
      <c r="M3" s="217"/>
      <c r="N3" s="217"/>
      <c r="O3" s="217"/>
      <c r="P3" s="217"/>
      <c r="Q3" s="217"/>
      <c r="R3" s="217"/>
      <c r="S3" s="217"/>
      <c r="T3" s="217"/>
      <c r="U3" s="217"/>
      <c r="V3" s="217"/>
      <c r="W3" s="217"/>
      <c r="X3" s="217"/>
      <c r="Y3" s="217"/>
      <c r="Z3" s="217"/>
      <c r="AA3" s="217"/>
      <c r="AB3" s="217"/>
      <c r="AC3" s="217"/>
      <c r="AD3" s="661"/>
      <c r="AE3" s="661"/>
      <c r="AF3" s="661"/>
      <c r="AG3" s="661"/>
      <c r="AH3" s="661"/>
      <c r="AI3" s="661"/>
      <c r="AJ3" s="661"/>
      <c r="AK3" s="14"/>
      <c r="AL3"/>
      <c r="AM3" s="160" t="s">
        <v>336</v>
      </c>
    </row>
    <row r="4" spans="1:65" ht="15.75">
      <c r="A4" s="170"/>
      <c r="B4" s="171"/>
      <c r="C4" s="165" t="s">
        <v>919</v>
      </c>
      <c r="D4" s="172"/>
      <c r="E4" s="715" t="s">
        <v>0</v>
      </c>
      <c r="F4" s="716"/>
      <c r="G4" s="716"/>
      <c r="H4" s="716"/>
      <c r="I4" s="716"/>
      <c r="J4" s="716"/>
      <c r="K4" s="716"/>
      <c r="L4" s="716"/>
      <c r="M4" s="716"/>
      <c r="N4" s="716"/>
      <c r="O4" s="716"/>
      <c r="P4" s="716"/>
      <c r="Q4" s="716"/>
      <c r="R4" s="716"/>
      <c r="S4" s="716"/>
      <c r="T4" s="716"/>
      <c r="U4" s="716"/>
      <c r="V4" s="716"/>
      <c r="W4" s="716"/>
      <c r="X4" s="716"/>
      <c r="Y4" s="716"/>
      <c r="Z4" s="716"/>
      <c r="AA4" s="716"/>
      <c r="AB4" s="716"/>
      <c r="AC4" s="716"/>
      <c r="AD4" s="717"/>
      <c r="AE4" s="603"/>
      <c r="AF4" s="603"/>
      <c r="AG4" s="603"/>
      <c r="AH4" s="603"/>
      <c r="AI4" s="603"/>
      <c r="AJ4" s="603"/>
      <c r="AK4" s="15"/>
    </row>
    <row r="5" spans="1:65" ht="15.75">
      <c r="A5" s="173"/>
      <c r="B5" s="170" t="s">
        <v>347</v>
      </c>
      <c r="C5" s="12" t="s">
        <v>920</v>
      </c>
      <c r="D5" s="174" t="s">
        <v>921</v>
      </c>
      <c r="E5" s="174">
        <v>1995</v>
      </c>
      <c r="F5" s="174">
        <f>E5+1</f>
        <v>1996</v>
      </c>
      <c r="G5" s="174">
        <f t="shared" ref="G5:J5" si="1">F5+1</f>
        <v>1997</v>
      </c>
      <c r="H5" s="174">
        <f t="shared" si="1"/>
        <v>1998</v>
      </c>
      <c r="I5" s="174">
        <f t="shared" si="1"/>
        <v>1999</v>
      </c>
      <c r="J5" s="174">
        <f t="shared" si="1"/>
        <v>2000</v>
      </c>
      <c r="K5" s="174">
        <f t="shared" ref="K5" si="2">J5+1</f>
        <v>2001</v>
      </c>
      <c r="L5" s="174">
        <f t="shared" ref="L5" si="3">K5+1</f>
        <v>2002</v>
      </c>
      <c r="M5" s="174">
        <f t="shared" ref="M5" si="4">L5+1</f>
        <v>2003</v>
      </c>
      <c r="N5" s="174">
        <f t="shared" ref="N5" si="5">M5+1</f>
        <v>2004</v>
      </c>
      <c r="O5" s="174">
        <f t="shared" ref="O5" si="6">N5+1</f>
        <v>2005</v>
      </c>
      <c r="P5" s="174">
        <f t="shared" ref="P5" si="7">O5+1</f>
        <v>2006</v>
      </c>
      <c r="Q5" s="174">
        <f t="shared" ref="Q5" si="8">P5+1</f>
        <v>2007</v>
      </c>
      <c r="R5" s="174">
        <f t="shared" ref="R5" si="9">Q5+1</f>
        <v>2008</v>
      </c>
      <c r="S5" s="174">
        <f t="shared" ref="S5" si="10">R5+1</f>
        <v>2009</v>
      </c>
      <c r="T5" s="174">
        <f t="shared" ref="T5" si="11">S5+1</f>
        <v>2010</v>
      </c>
      <c r="U5" s="174">
        <f t="shared" ref="U5" si="12">T5+1</f>
        <v>2011</v>
      </c>
      <c r="V5" s="174">
        <f t="shared" ref="V5" si="13">U5+1</f>
        <v>2012</v>
      </c>
      <c r="W5" s="174">
        <v>2013</v>
      </c>
      <c r="X5" s="174">
        <v>2014</v>
      </c>
      <c r="Y5" s="174">
        <v>2015</v>
      </c>
      <c r="Z5" s="174">
        <v>2016</v>
      </c>
      <c r="AA5" s="174">
        <v>2017</v>
      </c>
      <c r="AB5" s="443">
        <v>2018</v>
      </c>
      <c r="AC5" s="443">
        <v>2019</v>
      </c>
      <c r="AD5" s="678">
        <v>2020</v>
      </c>
      <c r="AE5" s="662" t="s">
        <v>1176</v>
      </c>
      <c r="AF5" s="662" t="s">
        <v>1176</v>
      </c>
      <c r="AG5" s="662" t="s">
        <v>1176</v>
      </c>
      <c r="AH5" s="662" t="s">
        <v>1176</v>
      </c>
      <c r="AI5" s="662" t="s">
        <v>1176</v>
      </c>
      <c r="AJ5" s="662" t="s">
        <v>1176</v>
      </c>
      <c r="AK5" s="15"/>
    </row>
    <row r="6" spans="1:65" ht="15.75">
      <c r="A6" s="173"/>
      <c r="B6" s="175"/>
      <c r="C6" s="176" t="str">
        <f>Fedőlap!E15</f>
        <v>Dátum: 2025.10.10.</v>
      </c>
      <c r="D6" s="174" t="s">
        <v>922</v>
      </c>
      <c r="E6" s="218"/>
      <c r="F6" s="218"/>
      <c r="G6" s="218"/>
      <c r="H6" s="218"/>
      <c r="I6" s="218"/>
      <c r="J6" s="218"/>
      <c r="K6" s="218"/>
      <c r="L6" s="218"/>
      <c r="M6" s="218"/>
      <c r="N6" s="218"/>
      <c r="O6" s="218"/>
      <c r="P6" s="218"/>
      <c r="Q6" s="218"/>
      <c r="R6" s="218"/>
      <c r="S6" s="218"/>
      <c r="T6" s="218"/>
      <c r="U6" s="218"/>
      <c r="V6" s="218"/>
      <c r="W6" s="218"/>
      <c r="X6" s="218"/>
      <c r="Y6" s="218"/>
      <c r="Z6" s="218"/>
      <c r="AA6" s="218"/>
      <c r="AB6" s="218"/>
      <c r="AC6" s="218"/>
      <c r="AD6" s="676"/>
      <c r="AE6" s="663"/>
      <c r="AF6" s="663"/>
      <c r="AG6" s="663"/>
      <c r="AH6" s="663"/>
      <c r="AI6" s="663"/>
      <c r="AJ6" s="663"/>
      <c r="AK6" s="15"/>
    </row>
    <row r="7" spans="1:65" ht="16.5" thickBot="1">
      <c r="A7" s="170"/>
      <c r="B7" s="171"/>
      <c r="C7"/>
      <c r="D7" s="177"/>
      <c r="E7" s="219"/>
      <c r="F7" s="219"/>
      <c r="G7" s="219"/>
      <c r="H7" s="219"/>
      <c r="I7" s="219"/>
      <c r="J7" s="219"/>
      <c r="K7" s="219"/>
      <c r="L7" s="219"/>
      <c r="M7" s="219"/>
      <c r="N7" s="219"/>
      <c r="O7" s="219"/>
      <c r="P7" s="219"/>
      <c r="Q7" s="219"/>
      <c r="R7" s="219"/>
      <c r="S7" s="219"/>
      <c r="T7" s="219"/>
      <c r="U7" s="219"/>
      <c r="V7" s="219"/>
      <c r="W7" s="219"/>
      <c r="X7" s="219"/>
      <c r="Y7" s="219"/>
      <c r="Z7" s="219"/>
      <c r="AA7" s="219"/>
      <c r="AB7" s="219"/>
      <c r="AC7" s="219"/>
      <c r="AD7" s="677"/>
      <c r="AE7" s="664"/>
      <c r="AF7" s="664"/>
      <c r="AG7" s="664"/>
      <c r="AH7" s="664"/>
      <c r="AI7" s="664"/>
      <c r="AJ7" s="664"/>
      <c r="AK7" s="15"/>
    </row>
    <row r="8" spans="1:65" ht="15.75">
      <c r="A8" s="173"/>
      <c r="B8" s="178"/>
      <c r="C8" s="179"/>
      <c r="D8" s="179"/>
      <c r="E8" s="99" t="s">
        <v>923</v>
      </c>
      <c r="F8" s="99" t="s">
        <v>923</v>
      </c>
      <c r="G8" s="99" t="s">
        <v>923</v>
      </c>
      <c r="H8" s="99" t="s">
        <v>923</v>
      </c>
      <c r="I8" s="99" t="s">
        <v>923</v>
      </c>
      <c r="J8" s="99" t="s">
        <v>923</v>
      </c>
      <c r="K8" s="99" t="s">
        <v>923</v>
      </c>
      <c r="L8" s="99" t="s">
        <v>923</v>
      </c>
      <c r="M8" s="99" t="s">
        <v>923</v>
      </c>
      <c r="N8" s="99" t="s">
        <v>923</v>
      </c>
      <c r="O8" s="99" t="s">
        <v>923</v>
      </c>
      <c r="P8" s="99" t="s">
        <v>923</v>
      </c>
      <c r="Q8" s="99" t="s">
        <v>923</v>
      </c>
      <c r="R8" s="99" t="s">
        <v>923</v>
      </c>
      <c r="S8" s="99" t="s">
        <v>923</v>
      </c>
      <c r="T8" s="99" t="s">
        <v>923</v>
      </c>
      <c r="U8" s="99" t="s">
        <v>923</v>
      </c>
      <c r="V8" s="99" t="s">
        <v>923</v>
      </c>
      <c r="W8" s="99" t="s">
        <v>923</v>
      </c>
      <c r="X8" s="99" t="s">
        <v>923</v>
      </c>
      <c r="Y8" s="99" t="s">
        <v>923</v>
      </c>
      <c r="Z8" s="99" t="s">
        <v>923</v>
      </c>
      <c r="AA8" s="99" t="s">
        <v>923</v>
      </c>
      <c r="AB8" s="99" t="s">
        <v>923</v>
      </c>
      <c r="AC8" s="99" t="s">
        <v>923</v>
      </c>
      <c r="AD8" s="99" t="s">
        <v>923</v>
      </c>
      <c r="AE8" s="614" t="s">
        <v>1</v>
      </c>
      <c r="AF8" s="614" t="s">
        <v>1</v>
      </c>
      <c r="AG8" s="614" t="s">
        <v>1</v>
      </c>
      <c r="AH8" s="614" t="s">
        <v>1</v>
      </c>
      <c r="AI8" s="614" t="s">
        <v>1</v>
      </c>
      <c r="AJ8" s="614" t="s">
        <v>1</v>
      </c>
      <c r="AK8" s="15"/>
    </row>
    <row r="9" spans="1:65" ht="16.5" thickBot="1">
      <c r="A9" s="180"/>
      <c r="B9" s="181"/>
      <c r="C9" s="467" t="s">
        <v>924</v>
      </c>
      <c r="D9" s="183" t="s">
        <v>342</v>
      </c>
      <c r="E9" s="364">
        <f t="shared" ref="E9:T9" si="14">IFERROR(VLOOKUP(E8,StatusTable,2,FALSE), -1)</f>
        <v>-1</v>
      </c>
      <c r="F9" s="365">
        <f t="shared" si="14"/>
        <v>-1</v>
      </c>
      <c r="G9" s="365">
        <f t="shared" si="14"/>
        <v>-1</v>
      </c>
      <c r="H9" s="365">
        <f t="shared" si="14"/>
        <v>-1</v>
      </c>
      <c r="I9" s="365">
        <f t="shared" si="14"/>
        <v>-1</v>
      </c>
      <c r="J9" s="365">
        <f t="shared" si="14"/>
        <v>-1</v>
      </c>
      <c r="K9" s="365">
        <f t="shared" si="14"/>
        <v>-1</v>
      </c>
      <c r="L9" s="365">
        <f t="shared" si="14"/>
        <v>-1</v>
      </c>
      <c r="M9" s="365">
        <f t="shared" si="14"/>
        <v>-1</v>
      </c>
      <c r="N9" s="365">
        <f t="shared" si="14"/>
        <v>-1</v>
      </c>
      <c r="O9" s="365">
        <f t="shared" si="14"/>
        <v>-1</v>
      </c>
      <c r="P9" s="365">
        <f t="shared" si="14"/>
        <v>-1</v>
      </c>
      <c r="Q9" s="365">
        <f t="shared" si="14"/>
        <v>-1</v>
      </c>
      <c r="R9" s="365">
        <f t="shared" si="14"/>
        <v>-1</v>
      </c>
      <c r="S9" s="365">
        <f t="shared" si="14"/>
        <v>-1</v>
      </c>
      <c r="T9" s="365">
        <f t="shared" si="14"/>
        <v>-1</v>
      </c>
      <c r="U9" s="365">
        <f t="shared" ref="U9:V9" si="15">IFERROR(VLOOKUP(U8,StatusTable,2,FALSE), -1)</f>
        <v>-1</v>
      </c>
      <c r="V9" s="365">
        <f t="shared" si="15"/>
        <v>-1</v>
      </c>
      <c r="W9" s="365">
        <f t="shared" ref="W9" si="16">IFERROR(VLOOKUP(W8,StatusTable,2,FALSE), -1)</f>
        <v>-1</v>
      </c>
      <c r="X9" s="365"/>
      <c r="Y9" s="365">
        <f t="shared" ref="Y9" si="17">IFERROR(VLOOKUP(Y8,StatusTable,2,FALSE), -1)</f>
        <v>-1</v>
      </c>
      <c r="Z9" s="365">
        <f t="shared" ref="Z9" si="18">IFERROR(VLOOKUP(Z8,StatusTable,2,FALSE), -1)</f>
        <v>-1</v>
      </c>
      <c r="AA9" s="365">
        <f t="shared" ref="AA9" si="19">IFERROR(VLOOKUP(AA8,StatusTable,2,FALSE), -1)</f>
        <v>-1</v>
      </c>
      <c r="AB9" s="365">
        <f t="shared" ref="AB9" si="20">IFERROR(VLOOKUP(AB8,StatusTable,2,FALSE), -1)</f>
        <v>-1</v>
      </c>
      <c r="AC9" s="365"/>
      <c r="AD9" s="665"/>
      <c r="AE9" s="665"/>
      <c r="AF9" s="665"/>
      <c r="AG9" s="665"/>
      <c r="AH9" s="665"/>
      <c r="AI9" s="665"/>
      <c r="AJ9" s="665"/>
      <c r="AK9" s="15"/>
      <c r="BM9" t="e">
        <f>CountryCode &amp; ".T1.B9_STATUS.S13.MNAC." &amp; RefVintage</f>
        <v>#VALUE!</v>
      </c>
    </row>
    <row r="10" spans="1:65" ht="17.25" thickTop="1" thickBot="1">
      <c r="A10" s="175" t="s">
        <v>76</v>
      </c>
      <c r="B10" s="289" t="s">
        <v>499</v>
      </c>
      <c r="C10" s="468" t="s">
        <v>925</v>
      </c>
      <c r="D10" s="299" t="s">
        <v>2</v>
      </c>
      <c r="E10" s="300">
        <f>+E11+E13+E14</f>
        <v>-501876.34100000001</v>
      </c>
      <c r="F10" s="300">
        <f t="shared" ref="F10:T10" si="21">+F11+F13+F14</f>
        <v>-311702</v>
      </c>
      <c r="G10" s="300">
        <f t="shared" si="21"/>
        <v>-490380.83999999997</v>
      </c>
      <c r="H10" s="300">
        <f t="shared" si="21"/>
        <v>-775309.60909090913</v>
      </c>
      <c r="I10" s="300">
        <f t="shared" si="21"/>
        <v>-614070</v>
      </c>
      <c r="J10" s="300">
        <f t="shared" si="21"/>
        <v>-405236.00299999991</v>
      </c>
      <c r="K10" s="300">
        <f t="shared" si="21"/>
        <v>-615856</v>
      </c>
      <c r="L10" s="300">
        <f t="shared" si="21"/>
        <v>-1533781</v>
      </c>
      <c r="M10" s="300">
        <f t="shared" si="21"/>
        <v>-1374123</v>
      </c>
      <c r="N10" s="300">
        <f t="shared" si="21"/>
        <v>-1391280</v>
      </c>
      <c r="O10" s="300">
        <f t="shared" si="21"/>
        <v>-1757625.6153846155</v>
      </c>
      <c r="P10" s="300">
        <f t="shared" si="21"/>
        <v>-2254329</v>
      </c>
      <c r="Q10" s="300">
        <f t="shared" si="21"/>
        <v>-1308462</v>
      </c>
      <c r="R10" s="300">
        <f t="shared" si="21"/>
        <v>-1030748</v>
      </c>
      <c r="S10" s="300">
        <f t="shared" si="21"/>
        <v>-1259676</v>
      </c>
      <c r="T10" s="300">
        <f t="shared" si="21"/>
        <v>-1216741</v>
      </c>
      <c r="U10" s="300">
        <f t="shared" ref="U10:Y10" si="22">+U11+U13+U14</f>
        <v>-1487238</v>
      </c>
      <c r="V10" s="300">
        <f t="shared" si="22"/>
        <v>-673987.23800000001</v>
      </c>
      <c r="W10" s="300">
        <f t="shared" si="22"/>
        <v>-788385.5</v>
      </c>
      <c r="X10" s="300">
        <f t="shared" si="22"/>
        <v>-910277.89020099957</v>
      </c>
      <c r="Y10" s="300">
        <f t="shared" si="22"/>
        <v>-700702.17656400031</v>
      </c>
      <c r="Z10" s="300">
        <f t="shared" ref="Z10:AA10" si="23">+Z11+Z13+Z14</f>
        <v>-650577.75472040044</v>
      </c>
      <c r="AA10" s="300">
        <f t="shared" si="23"/>
        <v>-965670.15379900194</v>
      </c>
      <c r="AB10" s="300">
        <f>+AB11+AB13+AB14</f>
        <v>-891319.13236600009</v>
      </c>
      <c r="AC10" s="300">
        <f>+AC11+AC13+AC14</f>
        <v>-970454.9219160002</v>
      </c>
      <c r="AD10" s="679">
        <v>-3654169.1904648542</v>
      </c>
      <c r="AE10" s="666"/>
      <c r="AF10" s="666"/>
      <c r="AG10" s="666"/>
      <c r="AH10" s="666"/>
      <c r="AI10" s="666"/>
      <c r="AJ10" s="666"/>
      <c r="AK10" s="15"/>
      <c r="BM10" t="e">
        <f>CountryCode &amp; ".T1.B9.S13.MNAC." &amp; RefVintage</f>
        <v>#VALUE!</v>
      </c>
    </row>
    <row r="11" spans="1:65" ht="16.5" thickTop="1">
      <c r="A11" s="175" t="s">
        <v>77</v>
      </c>
      <c r="B11" s="289" t="s">
        <v>500</v>
      </c>
      <c r="C11" s="469" t="s">
        <v>926</v>
      </c>
      <c r="D11" s="184" t="s">
        <v>3</v>
      </c>
      <c r="E11" s="69">
        <f>+'2A Tábla'!D112</f>
        <v>-509787.34100000001</v>
      </c>
      <c r="F11" s="69">
        <f>+'2A Tábla'!E112</f>
        <v>-380270</v>
      </c>
      <c r="G11" s="69">
        <f>+'2A Tábla'!F112</f>
        <v>-497292.83999999997</v>
      </c>
      <c r="H11" s="69">
        <f>+'2A Tábla'!G112</f>
        <v>-708854.60909090913</v>
      </c>
      <c r="I11" s="69">
        <f>+'2A Tábla'!H112</f>
        <v>-595541</v>
      </c>
      <c r="J11" s="69">
        <f>+'2A Tábla'!I112</f>
        <v>-354854</v>
      </c>
      <c r="K11" s="69">
        <f>+'2A Tábla'!J112</f>
        <v>-703875</v>
      </c>
      <c r="L11" s="69">
        <f>+'2A Tábla'!K112</f>
        <v>-1332869</v>
      </c>
      <c r="M11" s="69">
        <f>+'2A Tábla'!L112</f>
        <v>-1102996</v>
      </c>
      <c r="N11" s="69">
        <f>+'2A Tábla'!M112</f>
        <v>-1270681</v>
      </c>
      <c r="O11" s="69">
        <f>+'2A Tábla'!N112</f>
        <v>-1599693</v>
      </c>
      <c r="P11" s="69">
        <f>+'2A Tábla'!O112</f>
        <v>-2439617</v>
      </c>
      <c r="Q11" s="69">
        <f>+'2A Tábla'!P112</f>
        <v>-1456874</v>
      </c>
      <c r="R11" s="69">
        <f>+'2A Tábla'!Q112</f>
        <v>-968598</v>
      </c>
      <c r="S11" s="69">
        <f>+'2A Tábla'!R112</f>
        <v>-1046412</v>
      </c>
      <c r="T11" s="69">
        <f>+'2A Tábla'!S112</f>
        <v>-1032846</v>
      </c>
      <c r="U11" s="69">
        <f>+'2A Tábla'!T112</f>
        <v>-1664946</v>
      </c>
      <c r="V11" s="69">
        <f>+'2A Tábla'!U112</f>
        <v>-809602.23800000001</v>
      </c>
      <c r="W11" s="69">
        <f>+'2A Tábla'!V112</f>
        <v>-1676570.5</v>
      </c>
      <c r="X11" s="69">
        <f>+'2A Tábla'!W112</f>
        <v>-1394670.2132009999</v>
      </c>
      <c r="Y11" s="69">
        <f>+'2A Tábla'!X112</f>
        <v>-761145.64806399983</v>
      </c>
      <c r="Z11" s="435">
        <f>+'2A Tábla'!Y112</f>
        <v>-717925.90376199991</v>
      </c>
      <c r="AA11" s="69">
        <f>+'2A Tábla'!Z112</f>
        <v>-950327.2643570014</v>
      </c>
      <c r="AB11" s="69">
        <f>+'2A Tábla'!AA112</f>
        <v>-997878.5830000001</v>
      </c>
      <c r="AC11" s="69">
        <f>+'2A Tábla'!AB112</f>
        <v>-790839.66374900006</v>
      </c>
      <c r="AD11" s="680">
        <v>-3249169.3555100309</v>
      </c>
      <c r="AE11" s="667"/>
      <c r="AF11" s="667"/>
      <c r="AG11" s="667"/>
      <c r="AH11" s="667"/>
      <c r="AI11" s="667"/>
      <c r="AJ11" s="667"/>
      <c r="AK11" s="15"/>
      <c r="BM11" t="e">
        <f>CountryCode &amp; ".T1.B9.S1311.MNAC." &amp; RefVintage</f>
        <v>#VALUE!</v>
      </c>
    </row>
    <row r="12" spans="1:65" ht="15.75">
      <c r="A12" s="175" t="s">
        <v>78</v>
      </c>
      <c r="B12" s="289" t="s">
        <v>501</v>
      </c>
      <c r="C12" s="470" t="s">
        <v>927</v>
      </c>
      <c r="D12" s="185" t="s">
        <v>4</v>
      </c>
      <c r="E12" s="371" t="s">
        <v>831</v>
      </c>
      <c r="F12" s="371" t="s">
        <v>831</v>
      </c>
      <c r="G12" s="371" t="s">
        <v>831</v>
      </c>
      <c r="H12" s="371" t="s">
        <v>831</v>
      </c>
      <c r="I12" s="371" t="s">
        <v>831</v>
      </c>
      <c r="J12" s="371" t="s">
        <v>831</v>
      </c>
      <c r="K12" s="371" t="s">
        <v>831</v>
      </c>
      <c r="L12" s="371" t="s">
        <v>831</v>
      </c>
      <c r="M12" s="371" t="s">
        <v>831</v>
      </c>
      <c r="N12" s="371" t="s">
        <v>831</v>
      </c>
      <c r="O12" s="371" t="s">
        <v>831</v>
      </c>
      <c r="P12" s="371" t="s">
        <v>831</v>
      </c>
      <c r="Q12" s="371" t="s">
        <v>831</v>
      </c>
      <c r="R12" s="371" t="s">
        <v>831</v>
      </c>
      <c r="S12" s="371" t="s">
        <v>831</v>
      </c>
      <c r="T12" s="371" t="s">
        <v>831</v>
      </c>
      <c r="U12" s="372" t="s">
        <v>831</v>
      </c>
      <c r="V12" s="372" t="s">
        <v>831</v>
      </c>
      <c r="W12" s="372" t="s">
        <v>831</v>
      </c>
      <c r="X12" s="372" t="s">
        <v>831</v>
      </c>
      <c r="Y12" s="372" t="s">
        <v>831</v>
      </c>
      <c r="Z12" s="372" t="s">
        <v>831</v>
      </c>
      <c r="AA12" s="372" t="s">
        <v>831</v>
      </c>
      <c r="AB12" s="372" t="s">
        <v>831</v>
      </c>
      <c r="AC12" s="372" t="s">
        <v>831</v>
      </c>
      <c r="AD12" s="680" t="s">
        <v>831</v>
      </c>
      <c r="AE12" s="667"/>
      <c r="AF12" s="667"/>
      <c r="AG12" s="667"/>
      <c r="AH12" s="667"/>
      <c r="AI12" s="667"/>
      <c r="AJ12" s="667"/>
      <c r="AK12" s="15"/>
      <c r="BM12" t="e">
        <f>CountryCode &amp; ".T1.B9.S1312.MNAC." &amp; RefVintage</f>
        <v>#VALUE!</v>
      </c>
    </row>
    <row r="13" spans="1:65" ht="15.75">
      <c r="A13" s="175" t="s">
        <v>79</v>
      </c>
      <c r="B13" s="289" t="s">
        <v>502</v>
      </c>
      <c r="C13" s="470" t="s">
        <v>928</v>
      </c>
      <c r="D13" s="185" t="s">
        <v>5</v>
      </c>
      <c r="E13" s="70">
        <f>+'2C Tábla'!D49</f>
        <v>7797</v>
      </c>
      <c r="F13" s="70">
        <f>+'2C Tábla'!E49</f>
        <v>26976</v>
      </c>
      <c r="G13" s="70">
        <f>+'2C Tábla'!F49</f>
        <v>-1808</v>
      </c>
      <c r="H13" s="70">
        <f>+'2C Tábla'!G49</f>
        <v>-31033</v>
      </c>
      <c r="I13" s="70">
        <f>+'2C Tábla'!H49</f>
        <v>252</v>
      </c>
      <c r="J13" s="70">
        <f>+'2C Tábla'!I49</f>
        <v>-35845</v>
      </c>
      <c r="K13" s="70">
        <f>+'2C Tábla'!J49</f>
        <v>17530</v>
      </c>
      <c r="L13" s="70">
        <f>+'2C Tábla'!K49</f>
        <v>-149560</v>
      </c>
      <c r="M13" s="70">
        <f>+'2C Tábla'!L49</f>
        <v>-29272</v>
      </c>
      <c r="N13" s="70">
        <f>+'2C Tábla'!M49</f>
        <v>-58927</v>
      </c>
      <c r="O13" s="70">
        <f>+'2C Tábla'!N49</f>
        <v>-120609.61538461538</v>
      </c>
      <c r="P13" s="70">
        <f>+'2C Tábla'!O49</f>
        <v>-191665</v>
      </c>
      <c r="Q13" s="70">
        <f>+'2C Tábla'!P49</f>
        <v>-28761</v>
      </c>
      <c r="R13" s="70">
        <f>+'2C Tábla'!Q49</f>
        <v>18346</v>
      </c>
      <c r="S13" s="70">
        <f>+'2C Tábla'!R49</f>
        <v>-103345</v>
      </c>
      <c r="T13" s="70">
        <f>+'2C Tábla'!S49</f>
        <v>-231019</v>
      </c>
      <c r="U13" s="70">
        <f>+'2C Tábla'!T49</f>
        <v>169981</v>
      </c>
      <c r="V13" s="70">
        <f>+'2C Tábla'!U49</f>
        <v>139700</v>
      </c>
      <c r="W13" s="70">
        <f>+'2C Tábla'!V49</f>
        <v>751396</v>
      </c>
      <c r="X13" s="70">
        <f>+'2C Tábla'!W49</f>
        <v>441853.82300000038</v>
      </c>
      <c r="Y13" s="70">
        <f>+'2C Tábla'!X49</f>
        <v>57546.035500000056</v>
      </c>
      <c r="Z13" s="409">
        <f>+'2C Tábla'!Y49</f>
        <v>103176.97255859978</v>
      </c>
      <c r="AA13" s="70">
        <f>+'2C Tábla'!Z49</f>
        <v>20538.152894999715</v>
      </c>
      <c r="AB13" s="70">
        <f>+'2C Tábla'!AA49</f>
        <v>29947</v>
      </c>
      <c r="AC13" s="70">
        <f>+'2C Tábla'!AB49</f>
        <v>-42989.258167000138</v>
      </c>
      <c r="AD13" s="680">
        <v>51203.03004517658</v>
      </c>
      <c r="AE13" s="667"/>
      <c r="AF13" s="667"/>
      <c r="AG13" s="667"/>
      <c r="AH13" s="667"/>
      <c r="AI13" s="667"/>
      <c r="AJ13" s="667"/>
      <c r="AK13" s="15"/>
      <c r="BM13" t="e">
        <f>CountryCode &amp; ".T1.B9.S1313.MNAC." &amp; RefVintage</f>
        <v>#VALUE!</v>
      </c>
    </row>
    <row r="14" spans="1:65" ht="15.75">
      <c r="A14" s="175" t="s">
        <v>80</v>
      </c>
      <c r="B14" s="289" t="s">
        <v>503</v>
      </c>
      <c r="C14" s="470" t="s">
        <v>929</v>
      </c>
      <c r="D14" s="185" t="s">
        <v>6</v>
      </c>
      <c r="E14" s="70">
        <f>+'2D Tábla'!D45</f>
        <v>114</v>
      </c>
      <c r="F14" s="70">
        <f>+'2D Tábla'!E45</f>
        <v>41592</v>
      </c>
      <c r="G14" s="70">
        <f>+'2D Tábla'!F45</f>
        <v>8720</v>
      </c>
      <c r="H14" s="70">
        <f>+'2D Tábla'!G45</f>
        <v>-35422</v>
      </c>
      <c r="I14" s="70">
        <f>+'2D Tábla'!H45</f>
        <v>-18781</v>
      </c>
      <c r="J14" s="70">
        <f>+'2D Tábla'!I45</f>
        <v>-14537.002999999924</v>
      </c>
      <c r="K14" s="70">
        <f>+'2D Tábla'!J45</f>
        <v>70489.000000000029</v>
      </c>
      <c r="L14" s="70">
        <f>+'2D Tábla'!K45</f>
        <v>-51352</v>
      </c>
      <c r="M14" s="70">
        <f>+'2D Tábla'!L45</f>
        <v>-241855</v>
      </c>
      <c r="N14" s="70">
        <f>+'2D Tábla'!M45</f>
        <v>-61672</v>
      </c>
      <c r="O14" s="70">
        <f>+'2D Tábla'!N45</f>
        <v>-37323</v>
      </c>
      <c r="P14" s="70">
        <f>+'2D Tábla'!O45</f>
        <v>376953</v>
      </c>
      <c r="Q14" s="70">
        <f>+'2D Tábla'!P45</f>
        <v>177173</v>
      </c>
      <c r="R14" s="70">
        <f>+'2D Tábla'!Q45</f>
        <v>-80496</v>
      </c>
      <c r="S14" s="70">
        <f>+'2D Tábla'!R45</f>
        <v>-109919</v>
      </c>
      <c r="T14" s="70">
        <f>+'2D Tábla'!S45</f>
        <v>47124</v>
      </c>
      <c r="U14" s="70">
        <f>+'2D Tábla'!T45</f>
        <v>7727</v>
      </c>
      <c r="V14" s="70">
        <f>+'2D Tábla'!U45</f>
        <v>-4085</v>
      </c>
      <c r="W14" s="70">
        <f>+'2D Tábla'!V45</f>
        <v>136789</v>
      </c>
      <c r="X14" s="70">
        <f>+'2D Tábla'!W45</f>
        <v>42538.5</v>
      </c>
      <c r="Y14" s="70">
        <f>+'2D Tábla'!X45</f>
        <v>2897.4359999995577</v>
      </c>
      <c r="Z14" s="409">
        <f>+'2D Tábla'!Y45</f>
        <v>-35828.823517000332</v>
      </c>
      <c r="AA14" s="70">
        <f>+'2D Tábla'!Z45</f>
        <v>-35881.042337000254</v>
      </c>
      <c r="AB14" s="70">
        <f>+'2D Tábla'!AA45</f>
        <v>76612.450634000008</v>
      </c>
      <c r="AC14" s="70">
        <f>+'2D Tábla'!AB45</f>
        <v>-136626</v>
      </c>
      <c r="AD14" s="680">
        <v>-456202.86499999999</v>
      </c>
      <c r="AE14" s="667"/>
      <c r="AF14" s="667"/>
      <c r="AG14" s="667"/>
      <c r="AH14" s="667"/>
      <c r="AI14" s="667"/>
      <c r="AJ14" s="667"/>
      <c r="AK14" s="15"/>
      <c r="BM14" t="e">
        <f>CountryCode &amp; ".T1.B9.S1314.MNAC." &amp; RefVintage</f>
        <v>#VALUE!</v>
      </c>
    </row>
    <row r="15" spans="1:65" ht="16.5" thickBot="1">
      <c r="A15" s="175"/>
      <c r="B15" s="289"/>
      <c r="C15" s="471"/>
      <c r="D15" s="186"/>
      <c r="E15" s="67"/>
      <c r="F15" s="68"/>
      <c r="G15" s="68"/>
      <c r="H15" s="68"/>
      <c r="I15" s="68"/>
      <c r="J15" s="68"/>
      <c r="K15" s="68"/>
      <c r="L15" s="68"/>
      <c r="M15" s="68"/>
      <c r="N15" s="68"/>
      <c r="O15" s="68"/>
      <c r="P15" s="68"/>
      <c r="Q15" s="68"/>
      <c r="R15" s="68"/>
      <c r="S15" s="68"/>
      <c r="T15" s="68"/>
      <c r="U15" s="68"/>
      <c r="V15" s="68"/>
      <c r="W15" s="68"/>
      <c r="X15" s="68"/>
      <c r="Y15" s="68"/>
      <c r="Z15" s="68"/>
      <c r="AA15" s="68"/>
      <c r="AB15" s="68"/>
      <c r="AC15" s="68"/>
      <c r="AD15" s="659"/>
      <c r="AE15" s="659"/>
      <c r="AF15" s="659"/>
      <c r="AG15" s="659"/>
      <c r="AH15" s="659"/>
      <c r="AI15" s="659"/>
      <c r="AJ15" s="659"/>
      <c r="AK15" s="15"/>
    </row>
    <row r="16" spans="1:65" ht="15.75">
      <c r="A16" s="175"/>
      <c r="B16" s="289"/>
      <c r="C16" s="472"/>
      <c r="D16" s="187"/>
      <c r="E16" s="99" t="s">
        <v>923</v>
      </c>
      <c r="F16" s="99" t="s">
        <v>923</v>
      </c>
      <c r="G16" s="99" t="s">
        <v>923</v>
      </c>
      <c r="H16" s="99" t="s">
        <v>923</v>
      </c>
      <c r="I16" s="99" t="s">
        <v>923</v>
      </c>
      <c r="J16" s="99" t="s">
        <v>923</v>
      </c>
      <c r="K16" s="99" t="s">
        <v>923</v>
      </c>
      <c r="L16" s="99" t="s">
        <v>923</v>
      </c>
      <c r="M16" s="99" t="s">
        <v>923</v>
      </c>
      <c r="N16" s="99" t="s">
        <v>923</v>
      </c>
      <c r="O16" s="99" t="s">
        <v>923</v>
      </c>
      <c r="P16" s="99" t="s">
        <v>923</v>
      </c>
      <c r="Q16" s="99" t="s">
        <v>923</v>
      </c>
      <c r="R16" s="99" t="s">
        <v>923</v>
      </c>
      <c r="S16" s="99" t="s">
        <v>923</v>
      </c>
      <c r="T16" s="99" t="s">
        <v>923</v>
      </c>
      <c r="U16" s="99" t="s">
        <v>923</v>
      </c>
      <c r="V16" s="99" t="s">
        <v>923</v>
      </c>
      <c r="W16" s="99" t="s">
        <v>923</v>
      </c>
      <c r="X16" s="99" t="s">
        <v>923</v>
      </c>
      <c r="Y16" s="99" t="s">
        <v>923</v>
      </c>
      <c r="Z16" s="99" t="s">
        <v>923</v>
      </c>
      <c r="AA16" s="99" t="s">
        <v>923</v>
      </c>
      <c r="AB16" s="99" t="s">
        <v>923</v>
      </c>
      <c r="AC16" s="99" t="s">
        <v>923</v>
      </c>
      <c r="AD16" s="675" t="s">
        <v>923</v>
      </c>
      <c r="AE16" s="614" t="s">
        <v>1</v>
      </c>
      <c r="AF16" s="614" t="s">
        <v>1</v>
      </c>
      <c r="AG16" s="614" t="s">
        <v>1</v>
      </c>
      <c r="AH16" s="614" t="s">
        <v>1</v>
      </c>
      <c r="AI16" s="614" t="s">
        <v>1</v>
      </c>
      <c r="AJ16" s="614" t="s">
        <v>1</v>
      </c>
      <c r="AK16" s="15"/>
    </row>
    <row r="17" spans="1:65" ht="16.5" thickBot="1">
      <c r="A17" s="175"/>
      <c r="B17" s="289"/>
      <c r="C17" s="467" t="s">
        <v>930</v>
      </c>
      <c r="D17" s="182"/>
      <c r="E17" s="366">
        <f t="shared" ref="E17:T17" si="24">IFERROR(VLOOKUP(E16,StatusTable,2,FALSE), -1)</f>
        <v>-1</v>
      </c>
      <c r="F17" s="363">
        <f t="shared" si="24"/>
        <v>-1</v>
      </c>
      <c r="G17" s="363">
        <f t="shared" si="24"/>
        <v>-1</v>
      </c>
      <c r="H17" s="363">
        <f t="shared" si="24"/>
        <v>-1</v>
      </c>
      <c r="I17" s="363">
        <f t="shared" si="24"/>
        <v>-1</v>
      </c>
      <c r="J17" s="363">
        <f t="shared" si="24"/>
        <v>-1</v>
      </c>
      <c r="K17" s="363">
        <f t="shared" si="24"/>
        <v>-1</v>
      </c>
      <c r="L17" s="363">
        <f t="shared" si="24"/>
        <v>-1</v>
      </c>
      <c r="M17" s="363">
        <f t="shared" si="24"/>
        <v>-1</v>
      </c>
      <c r="N17" s="363">
        <f t="shared" si="24"/>
        <v>-1</v>
      </c>
      <c r="O17" s="363">
        <f t="shared" si="24"/>
        <v>-1</v>
      </c>
      <c r="P17" s="363">
        <f t="shared" si="24"/>
        <v>-1</v>
      </c>
      <c r="Q17" s="363">
        <f t="shared" si="24"/>
        <v>-1</v>
      </c>
      <c r="R17" s="363">
        <f t="shared" si="24"/>
        <v>-1</v>
      </c>
      <c r="S17" s="363">
        <f t="shared" si="24"/>
        <v>-1</v>
      </c>
      <c r="T17" s="363">
        <f t="shared" si="24"/>
        <v>-1</v>
      </c>
      <c r="U17" s="363">
        <f t="shared" ref="U17" si="25">IFERROR(VLOOKUP(U16,StatusTable,2,FALSE), -1)</f>
        <v>-1</v>
      </c>
      <c r="V17" s="411"/>
      <c r="W17" s="411"/>
      <c r="X17" s="411"/>
      <c r="Y17" s="411"/>
      <c r="Z17" s="411"/>
      <c r="AA17" s="411"/>
      <c r="AB17" s="411"/>
      <c r="AC17" s="411"/>
      <c r="AD17" s="668"/>
      <c r="AE17" s="668"/>
      <c r="AF17" s="668"/>
      <c r="AG17" s="668"/>
      <c r="AH17" s="668"/>
      <c r="AI17" s="668"/>
      <c r="AJ17" s="668"/>
      <c r="AK17" s="15"/>
      <c r="BM17" t="e">
        <f>CountryCode &amp; ".T1.DEBT_STATUS.S13.MNAC." &amp; RefVintage</f>
        <v>#VALUE!</v>
      </c>
    </row>
    <row r="18" spans="1:65" ht="17.25" thickTop="1" thickBot="1">
      <c r="A18" s="175" t="s">
        <v>81</v>
      </c>
      <c r="B18" s="289" t="s">
        <v>504</v>
      </c>
      <c r="C18" s="473" t="s">
        <v>931</v>
      </c>
      <c r="D18" s="298"/>
      <c r="E18" s="75">
        <v>4910985</v>
      </c>
      <c r="F18" s="76">
        <v>5087831</v>
      </c>
      <c r="G18" s="76">
        <v>5506525</v>
      </c>
      <c r="H18" s="76">
        <v>6319828</v>
      </c>
      <c r="I18" s="76">
        <v>7029460</v>
      </c>
      <c r="J18" s="76">
        <v>7422219.0000000009</v>
      </c>
      <c r="K18" s="76">
        <v>8046338</v>
      </c>
      <c r="L18" s="76">
        <v>9689629</v>
      </c>
      <c r="M18" s="76">
        <v>11116431</v>
      </c>
      <c r="N18" s="76">
        <v>12422728</v>
      </c>
      <c r="O18" s="76">
        <v>13674097</v>
      </c>
      <c r="P18" s="76">
        <v>15684968</v>
      </c>
      <c r="Q18" s="76">
        <v>16873887</v>
      </c>
      <c r="R18" s="76">
        <v>19553724</v>
      </c>
      <c r="S18" s="76">
        <v>20694740</v>
      </c>
      <c r="T18" s="76">
        <v>21989864</v>
      </c>
      <c r="U18" s="297">
        <v>22927097</v>
      </c>
      <c r="V18" s="412">
        <v>22662231</v>
      </c>
      <c r="W18" s="412">
        <v>23431200.999999996</v>
      </c>
      <c r="X18" s="412">
        <v>25109361</v>
      </c>
      <c r="Y18" s="412">
        <v>26491901</v>
      </c>
      <c r="Z18" s="412">
        <v>27105326</v>
      </c>
      <c r="AA18" s="412">
        <v>28322513</v>
      </c>
      <c r="AB18" s="412">
        <v>29972178.999999996</v>
      </c>
      <c r="AC18" s="412">
        <v>31155776.000000004</v>
      </c>
      <c r="AD18" s="681">
        <v>38405172</v>
      </c>
      <c r="AE18" s="669"/>
      <c r="AF18" s="669"/>
      <c r="AG18" s="669"/>
      <c r="AH18" s="669"/>
      <c r="AI18" s="669"/>
      <c r="AJ18" s="669"/>
      <c r="AK18" s="15"/>
      <c r="BM18" t="e">
        <f>CountryCode &amp; ".T1.DEBT.S13.MNAC." &amp; RefVintage</f>
        <v>#VALUE!</v>
      </c>
    </row>
    <row r="19" spans="1:65" ht="16.5" thickTop="1">
      <c r="A19" s="175"/>
      <c r="B19" s="289"/>
      <c r="C19" s="474" t="s">
        <v>932</v>
      </c>
      <c r="D19" s="188"/>
      <c r="E19" s="77"/>
      <c r="F19" s="78"/>
      <c r="G19" s="78"/>
      <c r="H19" s="78"/>
      <c r="I19" s="78"/>
      <c r="J19" s="78"/>
      <c r="K19" s="78"/>
      <c r="L19" s="78"/>
      <c r="M19" s="78"/>
      <c r="N19" s="78"/>
      <c r="O19" s="78"/>
      <c r="P19" s="78"/>
      <c r="Q19" s="78"/>
      <c r="R19" s="78"/>
      <c r="S19" s="78"/>
      <c r="T19" s="78"/>
      <c r="U19" s="78"/>
      <c r="V19" s="78"/>
      <c r="W19" s="78"/>
      <c r="X19" s="78"/>
      <c r="Y19" s="78"/>
      <c r="Z19" s="78"/>
      <c r="AA19" s="78"/>
      <c r="AB19" s="78"/>
      <c r="AC19" s="78"/>
      <c r="AD19" s="660"/>
      <c r="AE19" s="660"/>
      <c r="AF19" s="660"/>
      <c r="AG19" s="660"/>
      <c r="AH19" s="660"/>
      <c r="AI19" s="660"/>
      <c r="AJ19" s="660"/>
      <c r="AK19" s="15"/>
    </row>
    <row r="20" spans="1:65" ht="15.75">
      <c r="A20" s="175" t="s">
        <v>82</v>
      </c>
      <c r="B20" s="289" t="s">
        <v>505</v>
      </c>
      <c r="C20" s="470" t="s">
        <v>933</v>
      </c>
      <c r="D20" s="185" t="s">
        <v>7</v>
      </c>
      <c r="E20" s="79">
        <v>460</v>
      </c>
      <c r="F20" s="79">
        <v>5900</v>
      </c>
      <c r="G20" s="79">
        <v>22600</v>
      </c>
      <c r="H20" s="79">
        <v>19611</v>
      </c>
      <c r="I20" s="79">
        <v>19462</v>
      </c>
      <c r="J20" s="79">
        <v>23064</v>
      </c>
      <c r="K20" s="79">
        <v>36286</v>
      </c>
      <c r="L20" s="79">
        <v>37331</v>
      </c>
      <c r="M20" s="79">
        <v>18938</v>
      </c>
      <c r="N20" s="79">
        <v>43495</v>
      </c>
      <c r="O20" s="79">
        <v>33082</v>
      </c>
      <c r="P20" s="79">
        <v>24663</v>
      </c>
      <c r="Q20" s="79">
        <v>36761</v>
      </c>
      <c r="R20" s="79">
        <v>43062</v>
      </c>
      <c r="S20" s="79">
        <v>16626</v>
      </c>
      <c r="T20" s="79">
        <v>23689</v>
      </c>
      <c r="U20" s="79">
        <v>23358</v>
      </c>
      <c r="V20" s="413">
        <v>34249</v>
      </c>
      <c r="W20" s="413">
        <v>68600</v>
      </c>
      <c r="X20" s="413">
        <v>66175</v>
      </c>
      <c r="Y20" s="413">
        <v>164762</v>
      </c>
      <c r="Z20" s="413">
        <v>180782</v>
      </c>
      <c r="AA20" s="413">
        <v>148085</v>
      </c>
      <c r="AB20" s="413">
        <v>176317</v>
      </c>
      <c r="AC20" s="413">
        <v>200826</v>
      </c>
      <c r="AD20" s="684">
        <v>350007</v>
      </c>
      <c r="AE20" s="670"/>
      <c r="AF20" s="670"/>
      <c r="AG20" s="670"/>
      <c r="AH20" s="670"/>
      <c r="AI20" s="670"/>
      <c r="AJ20" s="670"/>
      <c r="AK20" s="15"/>
      <c r="BM20" t="e">
        <f>CountryCode &amp; ".T1.AF2.S13.MNAC." &amp; RefVintage</f>
        <v>#VALUE!</v>
      </c>
    </row>
    <row r="21" spans="1:65" ht="15.75">
      <c r="A21" s="189" t="s">
        <v>368</v>
      </c>
      <c r="B21" s="289" t="s">
        <v>506</v>
      </c>
      <c r="C21" s="470" t="s">
        <v>934</v>
      </c>
      <c r="D21" s="185" t="s">
        <v>341</v>
      </c>
      <c r="E21" s="80">
        <v>1708346</v>
      </c>
      <c r="F21" s="80">
        <v>2499053</v>
      </c>
      <c r="G21" s="80">
        <v>2651536</v>
      </c>
      <c r="H21" s="80">
        <v>3306034</v>
      </c>
      <c r="I21" s="80">
        <v>4473679</v>
      </c>
      <c r="J21" s="80">
        <v>5107730.0000000009</v>
      </c>
      <c r="K21" s="80">
        <v>6062645</v>
      </c>
      <c r="L21" s="80">
        <v>7460026</v>
      </c>
      <c r="M21" s="80">
        <v>9307565</v>
      </c>
      <c r="N21" s="80">
        <v>10799339</v>
      </c>
      <c r="O21" s="80">
        <v>12085981</v>
      </c>
      <c r="P21" s="80">
        <v>13663955</v>
      </c>
      <c r="Q21" s="80">
        <v>14955653.999999998</v>
      </c>
      <c r="R21" s="80">
        <v>15750305</v>
      </c>
      <c r="S21" s="80">
        <v>15032831</v>
      </c>
      <c r="T21" s="80">
        <v>15711907</v>
      </c>
      <c r="U21" s="80">
        <v>16232980</v>
      </c>
      <c r="V21" s="413">
        <v>17302248</v>
      </c>
      <c r="W21" s="413">
        <v>19070631.999999996</v>
      </c>
      <c r="X21" s="413">
        <v>21304344</v>
      </c>
      <c r="Y21" s="413">
        <v>22204069</v>
      </c>
      <c r="Z21" s="413">
        <v>23225407</v>
      </c>
      <c r="AA21" s="413">
        <v>24847204</v>
      </c>
      <c r="AB21" s="413">
        <v>26381434.999999996</v>
      </c>
      <c r="AC21" s="413">
        <v>27146642.000000004</v>
      </c>
      <c r="AD21" s="683">
        <v>33228016.000000004</v>
      </c>
      <c r="AE21" s="667"/>
      <c r="AF21" s="667"/>
      <c r="AG21" s="667"/>
      <c r="AH21" s="667"/>
      <c r="AI21" s="667"/>
      <c r="AJ21" s="667"/>
      <c r="AK21" s="15"/>
      <c r="BM21" t="e">
        <f>CountryCode &amp; ".T1.AF3.S13.MNAC." &amp; RefVintage</f>
        <v>#VALUE!</v>
      </c>
    </row>
    <row r="22" spans="1:65" ht="15.75">
      <c r="A22" s="189" t="s">
        <v>369</v>
      </c>
      <c r="B22" s="289" t="s">
        <v>507</v>
      </c>
      <c r="C22" s="475" t="s">
        <v>935</v>
      </c>
      <c r="D22" s="185" t="s">
        <v>343</v>
      </c>
      <c r="E22" s="81">
        <v>465427</v>
      </c>
      <c r="F22" s="81">
        <v>750870</v>
      </c>
      <c r="G22" s="81">
        <v>920252</v>
      </c>
      <c r="H22" s="81">
        <v>1052638</v>
      </c>
      <c r="I22" s="81">
        <v>1251416</v>
      </c>
      <c r="J22" s="81">
        <v>1241678</v>
      </c>
      <c r="K22" s="81">
        <v>1494431</v>
      </c>
      <c r="L22" s="81">
        <v>1944942</v>
      </c>
      <c r="M22" s="81">
        <v>2046137</v>
      </c>
      <c r="N22" s="81">
        <v>2033012</v>
      </c>
      <c r="O22" s="81">
        <v>2043248</v>
      </c>
      <c r="P22" s="81">
        <v>2368653</v>
      </c>
      <c r="Q22" s="81">
        <v>2135417</v>
      </c>
      <c r="R22" s="81">
        <v>1951030</v>
      </c>
      <c r="S22" s="81">
        <v>2020031</v>
      </c>
      <c r="T22" s="81">
        <v>1861544</v>
      </c>
      <c r="U22" s="81">
        <v>1800734</v>
      </c>
      <c r="V22" s="413">
        <v>2597490</v>
      </c>
      <c r="W22" s="413">
        <v>3171946</v>
      </c>
      <c r="X22" s="413">
        <v>2975024</v>
      </c>
      <c r="Y22" s="413">
        <v>3019071</v>
      </c>
      <c r="Z22" s="413">
        <v>4039412</v>
      </c>
      <c r="AA22" s="413">
        <v>4683132</v>
      </c>
      <c r="AB22" s="413">
        <v>4934604</v>
      </c>
      <c r="AC22" s="413">
        <v>3101859</v>
      </c>
      <c r="AD22" s="683">
        <v>2011263</v>
      </c>
      <c r="AE22" s="667"/>
      <c r="AF22" s="667"/>
      <c r="AG22" s="667"/>
      <c r="AH22" s="667"/>
      <c r="AI22" s="667"/>
      <c r="AJ22" s="667"/>
      <c r="AK22" s="15"/>
      <c r="BM22" t="e">
        <f>CountryCode &amp; ".T1.AF31.S13.MNAC." &amp; RefVintage</f>
        <v>#VALUE!</v>
      </c>
    </row>
    <row r="23" spans="1:65" ht="15.75">
      <c r="A23" s="189" t="s">
        <v>370</v>
      </c>
      <c r="B23" s="289" t="s">
        <v>508</v>
      </c>
      <c r="C23" s="476" t="s">
        <v>936</v>
      </c>
      <c r="D23" s="185" t="s">
        <v>344</v>
      </c>
      <c r="E23" s="80">
        <v>1242919</v>
      </c>
      <c r="F23" s="80">
        <v>1748183</v>
      </c>
      <c r="G23" s="80">
        <v>1731284</v>
      </c>
      <c r="H23" s="80">
        <v>2253396</v>
      </c>
      <c r="I23" s="80">
        <v>3222263</v>
      </c>
      <c r="J23" s="80">
        <v>3866052</v>
      </c>
      <c r="K23" s="80">
        <v>4568214</v>
      </c>
      <c r="L23" s="80">
        <v>5515084</v>
      </c>
      <c r="M23" s="80">
        <v>7261428</v>
      </c>
      <c r="N23" s="80">
        <v>8766327</v>
      </c>
      <c r="O23" s="80">
        <v>10042733</v>
      </c>
      <c r="P23" s="80">
        <v>11295302</v>
      </c>
      <c r="Q23" s="80">
        <v>12820237</v>
      </c>
      <c r="R23" s="80">
        <v>13799275</v>
      </c>
      <c r="S23" s="80">
        <v>13012800</v>
      </c>
      <c r="T23" s="80">
        <v>13850363</v>
      </c>
      <c r="U23" s="80">
        <v>14432246</v>
      </c>
      <c r="V23" s="413">
        <v>14704758</v>
      </c>
      <c r="W23" s="413">
        <v>15898686</v>
      </c>
      <c r="X23" s="413">
        <v>18329320</v>
      </c>
      <c r="Y23" s="413">
        <v>19184998</v>
      </c>
      <c r="Z23" s="413">
        <v>19185995</v>
      </c>
      <c r="AA23" s="413">
        <v>20164072</v>
      </c>
      <c r="AB23" s="413">
        <v>21446831</v>
      </c>
      <c r="AC23" s="413">
        <v>24044783.000000004</v>
      </c>
      <c r="AD23" s="683">
        <v>31216753</v>
      </c>
      <c r="AE23" s="667"/>
      <c r="AF23" s="667"/>
      <c r="AG23" s="667"/>
      <c r="AH23" s="667"/>
      <c r="AI23" s="667"/>
      <c r="AJ23" s="667"/>
      <c r="AK23" s="15"/>
      <c r="BM23" t="e">
        <f>CountryCode &amp; ".T1.AF32.S13.MNAC." &amp; RefVintage</f>
        <v>#VALUE!</v>
      </c>
    </row>
    <row r="24" spans="1:65" ht="15.75">
      <c r="A24" s="175" t="s">
        <v>83</v>
      </c>
      <c r="B24" s="289" t="s">
        <v>509</v>
      </c>
      <c r="C24" s="470" t="s">
        <v>937</v>
      </c>
      <c r="D24" s="185" t="s">
        <v>8</v>
      </c>
      <c r="E24" s="80">
        <v>3202179</v>
      </c>
      <c r="F24" s="80">
        <v>2582877.9999999995</v>
      </c>
      <c r="G24" s="80">
        <v>2832389</v>
      </c>
      <c r="H24" s="80">
        <v>2994183</v>
      </c>
      <c r="I24" s="80">
        <v>2536319</v>
      </c>
      <c r="J24" s="80">
        <v>2291425</v>
      </c>
      <c r="K24" s="80">
        <v>1947407</v>
      </c>
      <c r="L24" s="80">
        <v>2192272</v>
      </c>
      <c r="M24" s="80">
        <v>1789928</v>
      </c>
      <c r="N24" s="80">
        <v>1579894</v>
      </c>
      <c r="O24" s="80">
        <v>1555033.9999999998</v>
      </c>
      <c r="P24" s="80">
        <v>1996350.0000000002</v>
      </c>
      <c r="Q24" s="80">
        <v>1881472</v>
      </c>
      <c r="R24" s="80">
        <v>3760356.9999999995</v>
      </c>
      <c r="S24" s="80">
        <v>5645283</v>
      </c>
      <c r="T24" s="80">
        <v>6254268</v>
      </c>
      <c r="U24" s="80">
        <v>6670759</v>
      </c>
      <c r="V24" s="413">
        <v>5325733.9999999991</v>
      </c>
      <c r="W24" s="413">
        <v>4291969</v>
      </c>
      <c r="X24" s="413">
        <v>3738842</v>
      </c>
      <c r="Y24" s="413">
        <v>4123069.9999999995</v>
      </c>
      <c r="Z24" s="413">
        <v>3699137</v>
      </c>
      <c r="AA24" s="413">
        <v>3327224</v>
      </c>
      <c r="AB24" s="413">
        <v>3414426.9999999995</v>
      </c>
      <c r="AC24" s="413">
        <v>3808308</v>
      </c>
      <c r="AD24" s="683">
        <v>4827149</v>
      </c>
      <c r="AE24" s="667"/>
      <c r="AF24" s="667"/>
      <c r="AG24" s="667"/>
      <c r="AH24" s="667"/>
      <c r="AI24" s="667"/>
      <c r="AJ24" s="667"/>
      <c r="AK24" s="15"/>
      <c r="AO24" s="136"/>
      <c r="BM24" t="e">
        <f>CountryCode &amp; ".T1.AF4.S13.MNAC." &amp; RefVintage</f>
        <v>#VALUE!</v>
      </c>
    </row>
    <row r="25" spans="1:65" ht="15.75">
      <c r="A25" s="175" t="s">
        <v>84</v>
      </c>
      <c r="B25" s="289" t="s">
        <v>510</v>
      </c>
      <c r="C25" s="475" t="s">
        <v>935</v>
      </c>
      <c r="D25" s="185" t="s">
        <v>9</v>
      </c>
      <c r="E25" s="80">
        <v>36371</v>
      </c>
      <c r="F25" s="80">
        <v>22236</v>
      </c>
      <c r="G25" s="80">
        <v>48523</v>
      </c>
      <c r="H25" s="80">
        <v>46915</v>
      </c>
      <c r="I25" s="80">
        <v>52633</v>
      </c>
      <c r="J25" s="80">
        <v>69829</v>
      </c>
      <c r="K25" s="80">
        <v>75778</v>
      </c>
      <c r="L25" s="80">
        <v>146068</v>
      </c>
      <c r="M25" s="80">
        <v>117562</v>
      </c>
      <c r="N25" s="80">
        <v>137229</v>
      </c>
      <c r="O25" s="80">
        <v>110259</v>
      </c>
      <c r="P25" s="80">
        <v>144602</v>
      </c>
      <c r="Q25" s="80">
        <v>178692</v>
      </c>
      <c r="R25" s="80">
        <v>213604</v>
      </c>
      <c r="S25" s="80">
        <v>194455</v>
      </c>
      <c r="T25" s="80">
        <v>458364</v>
      </c>
      <c r="U25" s="80">
        <v>653595</v>
      </c>
      <c r="V25" s="413">
        <v>514994</v>
      </c>
      <c r="W25" s="413">
        <v>253868</v>
      </c>
      <c r="X25" s="413">
        <v>408899</v>
      </c>
      <c r="Y25" s="413">
        <v>838117</v>
      </c>
      <c r="Z25" s="413">
        <v>809353</v>
      </c>
      <c r="AA25" s="413">
        <v>365462</v>
      </c>
      <c r="AB25" s="413">
        <v>294133</v>
      </c>
      <c r="AC25" s="413">
        <v>305472</v>
      </c>
      <c r="AD25" s="683">
        <v>796231</v>
      </c>
      <c r="AE25" s="667"/>
      <c r="AF25" s="667"/>
      <c r="AG25" s="667"/>
      <c r="AH25" s="667"/>
      <c r="AI25" s="667"/>
      <c r="AJ25" s="667"/>
      <c r="AK25" s="15"/>
      <c r="AO25" s="136"/>
      <c r="BM25" t="e">
        <f>CountryCode &amp; ".T1.AF41.S13.MNAC." &amp; RefVintage</f>
        <v>#VALUE!</v>
      </c>
    </row>
    <row r="26" spans="1:65" ht="15.75">
      <c r="A26" s="175" t="s">
        <v>85</v>
      </c>
      <c r="B26" s="289" t="s">
        <v>511</v>
      </c>
      <c r="C26" s="477" t="s">
        <v>936</v>
      </c>
      <c r="D26" s="185" t="s">
        <v>10</v>
      </c>
      <c r="E26" s="80">
        <v>3165808</v>
      </c>
      <c r="F26" s="79">
        <v>2560642</v>
      </c>
      <c r="G26" s="79">
        <v>2783866</v>
      </c>
      <c r="H26" s="79">
        <v>2947268</v>
      </c>
      <c r="I26" s="79">
        <v>2483686</v>
      </c>
      <c r="J26" s="79">
        <v>2221596</v>
      </c>
      <c r="K26" s="79">
        <v>1871629</v>
      </c>
      <c r="L26" s="79">
        <v>2046203.9999999998</v>
      </c>
      <c r="M26" s="79">
        <v>1672366</v>
      </c>
      <c r="N26" s="79">
        <v>1442665</v>
      </c>
      <c r="O26" s="79">
        <v>1444774.9999999998</v>
      </c>
      <c r="P26" s="79">
        <v>1851748</v>
      </c>
      <c r="Q26" s="79">
        <v>1702780</v>
      </c>
      <c r="R26" s="79">
        <v>3546752.9999999995</v>
      </c>
      <c r="S26" s="79">
        <v>5450828</v>
      </c>
      <c r="T26" s="79">
        <v>5795904</v>
      </c>
      <c r="U26" s="79">
        <v>6017164.0000000009</v>
      </c>
      <c r="V26" s="413">
        <v>4810740</v>
      </c>
      <c r="W26" s="413">
        <v>4038100.9999999995</v>
      </c>
      <c r="X26" s="413">
        <v>3329943</v>
      </c>
      <c r="Y26" s="413">
        <v>3284953</v>
      </c>
      <c r="Z26" s="413">
        <v>2889784</v>
      </c>
      <c r="AA26" s="413">
        <v>2961762</v>
      </c>
      <c r="AB26" s="413">
        <v>3120294</v>
      </c>
      <c r="AC26" s="413">
        <v>3502836</v>
      </c>
      <c r="AD26" s="683">
        <v>4030918</v>
      </c>
      <c r="AE26" s="667"/>
      <c r="AF26" s="667"/>
      <c r="AG26" s="667"/>
      <c r="AH26" s="667"/>
      <c r="AI26" s="667"/>
      <c r="AJ26" s="667"/>
      <c r="AK26" s="15"/>
      <c r="BM26" t="e">
        <f>CountryCode &amp; ".T1.AF42.S13.MNAC." &amp; RefVintage</f>
        <v>#VALUE!</v>
      </c>
    </row>
    <row r="27" spans="1:65">
      <c r="A27" s="175"/>
      <c r="B27" s="289"/>
      <c r="C27" s="478"/>
      <c r="D27" s="190"/>
      <c r="E27" s="132"/>
      <c r="F27" s="133"/>
      <c r="G27" s="133"/>
      <c r="H27" s="133"/>
      <c r="I27" s="133"/>
      <c r="J27" s="133"/>
      <c r="K27" s="133"/>
      <c r="L27" s="133"/>
      <c r="M27" s="133"/>
      <c r="N27" s="133"/>
      <c r="O27" s="133"/>
      <c r="P27" s="133"/>
      <c r="Q27" s="133"/>
      <c r="R27" s="133"/>
      <c r="S27" s="133"/>
      <c r="T27" s="133"/>
      <c r="U27" s="133"/>
      <c r="V27" s="133"/>
      <c r="W27" s="133"/>
      <c r="X27" s="133"/>
      <c r="Y27" s="133"/>
      <c r="Z27" s="133"/>
      <c r="AA27" s="133"/>
      <c r="AB27" s="133"/>
      <c r="AC27" s="133"/>
      <c r="AD27" s="671"/>
      <c r="AE27" s="671"/>
      <c r="AF27" s="671"/>
      <c r="AG27" s="671"/>
      <c r="AH27" s="671"/>
      <c r="AI27" s="671"/>
      <c r="AJ27" s="671"/>
      <c r="AK27" s="15"/>
    </row>
    <row r="28" spans="1:65" ht="15.75" thickBot="1">
      <c r="A28" s="175"/>
      <c r="B28" s="289"/>
      <c r="C28" s="479"/>
      <c r="D28" s="191"/>
      <c r="E28" s="134"/>
      <c r="F28" s="135"/>
      <c r="G28" s="135"/>
      <c r="H28" s="135"/>
      <c r="I28" s="135"/>
      <c r="J28" s="135"/>
      <c r="K28" s="135"/>
      <c r="L28" s="135"/>
      <c r="M28" s="135"/>
      <c r="N28" s="135"/>
      <c r="O28" s="135"/>
      <c r="P28" s="135"/>
      <c r="Q28" s="135"/>
      <c r="R28" s="135"/>
      <c r="S28" s="135"/>
      <c r="T28" s="135"/>
      <c r="U28" s="135"/>
      <c r="V28" s="135"/>
      <c r="W28" s="135"/>
      <c r="X28" s="135"/>
      <c r="Y28" s="135"/>
      <c r="Z28" s="135"/>
      <c r="AA28" s="135"/>
      <c r="AB28" s="135"/>
      <c r="AC28" s="135"/>
      <c r="AD28" s="672"/>
      <c r="AE28" s="672"/>
      <c r="AF28" s="672"/>
      <c r="AG28" s="672"/>
      <c r="AH28" s="672"/>
      <c r="AI28" s="672"/>
      <c r="AJ28" s="672"/>
      <c r="AK28" s="15"/>
    </row>
    <row r="29" spans="1:65">
      <c r="A29" s="175"/>
      <c r="B29" s="289"/>
      <c r="C29" s="478"/>
      <c r="D29" s="190"/>
      <c r="E29" s="130"/>
      <c r="F29" s="131"/>
      <c r="G29" s="131"/>
      <c r="H29" s="131"/>
      <c r="I29" s="131"/>
      <c r="J29" s="131"/>
      <c r="K29" s="131"/>
      <c r="L29" s="131"/>
      <c r="M29" s="131"/>
      <c r="N29" s="131"/>
      <c r="O29" s="131"/>
      <c r="P29" s="131"/>
      <c r="Q29" s="131"/>
      <c r="R29" s="131"/>
      <c r="S29" s="131"/>
      <c r="T29" s="131"/>
      <c r="U29" s="131"/>
      <c r="V29" s="131"/>
      <c r="W29" s="131"/>
      <c r="X29" s="131"/>
      <c r="Y29" s="131"/>
      <c r="Z29" s="131"/>
      <c r="AA29" s="131"/>
      <c r="AB29" s="131"/>
      <c r="AC29" s="131"/>
      <c r="AD29" s="660"/>
      <c r="AE29" s="660"/>
      <c r="AF29" s="660"/>
      <c r="AG29" s="660"/>
      <c r="AH29" s="660"/>
      <c r="AI29" s="660"/>
      <c r="AJ29" s="660"/>
      <c r="AK29" s="15"/>
    </row>
    <row r="30" spans="1:65" ht="15.75">
      <c r="A30" s="175"/>
      <c r="B30" s="289"/>
      <c r="C30" s="467" t="s">
        <v>938</v>
      </c>
      <c r="D30" s="182"/>
      <c r="E30" s="77"/>
      <c r="F30" s="78"/>
      <c r="G30" s="78"/>
      <c r="H30" s="78"/>
      <c r="I30" s="78"/>
      <c r="J30" s="78"/>
      <c r="K30" s="78"/>
      <c r="L30" s="78"/>
      <c r="M30" s="78"/>
      <c r="N30" s="78"/>
      <c r="O30" s="78"/>
      <c r="P30" s="78"/>
      <c r="Q30" s="78"/>
      <c r="R30" s="78"/>
      <c r="S30" s="78"/>
      <c r="T30" s="78"/>
      <c r="U30" s="78"/>
      <c r="V30" s="78"/>
      <c r="W30" s="78"/>
      <c r="X30" s="78"/>
      <c r="Y30" s="78"/>
      <c r="Z30" s="78"/>
      <c r="AA30" s="78"/>
      <c r="AB30" s="78"/>
      <c r="AC30" s="78"/>
      <c r="AD30" s="660"/>
      <c r="AE30" s="660"/>
      <c r="AF30" s="660"/>
      <c r="AG30" s="660"/>
      <c r="AH30" s="660"/>
      <c r="AI30" s="660"/>
      <c r="AJ30" s="660"/>
      <c r="AK30" s="15"/>
    </row>
    <row r="31" spans="1:65" ht="15.75">
      <c r="A31" s="175" t="s">
        <v>86</v>
      </c>
      <c r="B31" s="289" t="s">
        <v>512</v>
      </c>
      <c r="C31" s="480" t="s">
        <v>939</v>
      </c>
      <c r="D31" s="185" t="s">
        <v>345</v>
      </c>
      <c r="E31" s="373">
        <f>+'[1]Kormányzat szektor'!$C$133</f>
        <v>32771.341</v>
      </c>
      <c r="F31" s="373">
        <f>+'[2]Kormányzat szektor'!$C$133</f>
        <v>134351</v>
      </c>
      <c r="G31" s="373">
        <f>+'[3]Kormányzat szektor'!$C$133</f>
        <v>256669.84</v>
      </c>
      <c r="H31" s="373">
        <f>+'[4]Kormányzat szektor'!$C$133</f>
        <v>367320</v>
      </c>
      <c r="I31" s="373">
        <f>+'[5]Kormányzat szektor'!$C$133</f>
        <v>391414</v>
      </c>
      <c r="J31" s="373">
        <f>+'[6]Kormányzat szektor'!$C$134</f>
        <v>474622</v>
      </c>
      <c r="K31" s="373">
        <f>+[7]Kormányzatkonsz!$F$145</f>
        <v>603660</v>
      </c>
      <c r="L31" s="374">
        <f>+[8]Kormányzatkonsz!$F$145</f>
        <v>894534</v>
      </c>
      <c r="M31" s="373">
        <f>+[9]Kormányzatkonsz!$F$146</f>
        <v>721894</v>
      </c>
      <c r="N31" s="373">
        <f>+'[10]Kormányzat szektor'!$C$134</f>
        <v>800146</v>
      </c>
      <c r="O31" s="373">
        <f>+'[11]Kormányzat szektor'!$C$134</f>
        <v>938226</v>
      </c>
      <c r="P31" s="373">
        <f>+'[12]Kormányzat szektor'!$C$134</f>
        <v>1244256</v>
      </c>
      <c r="Q31" s="373">
        <f>+'[13]Kormányzat szektor'!$C$134</f>
        <v>1087857</v>
      </c>
      <c r="R31" s="373">
        <f>+'[14]Kormányzat szektor'!$C$134</f>
        <v>868936</v>
      </c>
      <c r="S31" s="80">
        <f>+'[15]Kormányzat szektor'!$C$134</f>
        <v>905164</v>
      </c>
      <c r="T31" s="80">
        <f>+'[16]Kormányzat szektor'!$C$134</f>
        <v>995609</v>
      </c>
      <c r="U31" s="375">
        <f>+'[17]Kormányzat szektor'!$C$134</f>
        <v>945642</v>
      </c>
      <c r="V31" s="375">
        <f>+'[18]Kormányzat szektor'!$C$134</f>
        <v>1071355</v>
      </c>
      <c r="W31" s="375">
        <f>+'[19]Kormányzat szektor'!$C$134</f>
        <v>1321490</v>
      </c>
      <c r="X31" s="375">
        <f>+'[20]Kormányzat szektor'!$C$134</f>
        <v>1747308</v>
      </c>
      <c r="Y31" s="375">
        <f>+'[21]Kormányzat szektor'!$C$134</f>
        <v>2279316.628</v>
      </c>
      <c r="Z31" s="375">
        <f>+'[22]Kormányzat szektor'!$C$134</f>
        <v>1143052.060702</v>
      </c>
      <c r="AA31" s="375">
        <f>+'[23]Kormányzat szektor'!$C$134</f>
        <v>1780891</v>
      </c>
      <c r="AB31" s="375">
        <f>+'[24]Kormányzat szektor'!$C$134</f>
        <v>2515750.483</v>
      </c>
      <c r="AC31" s="373">
        <f>+'[25]Kormányzat szektor'!$C$134</f>
        <v>2982958.0890000002</v>
      </c>
      <c r="AD31" s="684">
        <v>3129239.9352500001</v>
      </c>
      <c r="AE31" s="670"/>
      <c r="AF31" s="670"/>
      <c r="AG31" s="670"/>
      <c r="AH31" s="670"/>
      <c r="AI31" s="670"/>
      <c r="AJ31" s="670"/>
      <c r="AK31" s="15"/>
      <c r="BM31" t="e">
        <f>CountryCode &amp; ".T1.P51.S13.MNAC." &amp; RefVintage</f>
        <v>#VALUE!</v>
      </c>
    </row>
    <row r="32" spans="1:65" ht="31.5">
      <c r="A32" s="189" t="s">
        <v>346</v>
      </c>
      <c r="B32" s="289" t="s">
        <v>513</v>
      </c>
      <c r="C32" s="480" t="s">
        <v>940</v>
      </c>
      <c r="D32" s="486" t="s">
        <v>943</v>
      </c>
      <c r="E32" s="376">
        <f>+'[1]Kormányzat szektor'!$C$35</f>
        <v>510576</v>
      </c>
      <c r="F32" s="376">
        <f>+'[2]Kormányzat szektor'!$C$35</f>
        <v>644480</v>
      </c>
      <c r="G32" s="376">
        <f>+'[3]Kormányzat szektor'!$C$35</f>
        <v>745950</v>
      </c>
      <c r="H32" s="376">
        <f>+'[4]Kormányzat szektor'!$C$35</f>
        <v>737528</v>
      </c>
      <c r="I32" s="376">
        <f>+'[5]Kormányzat szektor'!$C$35</f>
        <v>779384</v>
      </c>
      <c r="J32" s="376">
        <f>+'[6]Kormányzat szektor'!$C$35</f>
        <v>704253</v>
      </c>
      <c r="K32" s="376">
        <f>+[7]Kormányzatkonsz!$F$34</f>
        <v>724255</v>
      </c>
      <c r="L32" s="377">
        <f>+[8]Kormányzatkonsz!$F$33</f>
        <v>697569</v>
      </c>
      <c r="M32" s="376">
        <f>+[9]Kormányzatkonsz!$F$34</f>
        <v>770625</v>
      </c>
      <c r="N32" s="376">
        <f>+'[10]Kormányzat szektor'!$C$35</f>
        <v>913812</v>
      </c>
      <c r="O32" s="376">
        <f>+'[11]Kormányzat szektor'!$C$35</f>
        <v>916575</v>
      </c>
      <c r="P32" s="376">
        <f>+'[12]Kormányzat szektor'!$C$35</f>
        <v>935718</v>
      </c>
      <c r="Q32" s="376">
        <f>+'[13]Kormányzat szektor'!$C$35</f>
        <v>1037437</v>
      </c>
      <c r="R32" s="376">
        <f>+'[14]Kormányzat szektor'!$C$35</f>
        <v>1105420</v>
      </c>
      <c r="S32" s="378">
        <f>+'[15]Kormányzat szektor'!$C$35</f>
        <v>1193945</v>
      </c>
      <c r="T32" s="378">
        <f>+'[16]Kormányzat szektor'!$C$35</f>
        <v>1124042</v>
      </c>
      <c r="U32" s="376">
        <f>+'[17]Kormányzat szektor'!$C$35</f>
        <v>1179821</v>
      </c>
      <c r="V32" s="376">
        <f>+'[18]Kormányzat szektor'!$C$35</f>
        <v>1319575</v>
      </c>
      <c r="W32" s="376">
        <f>+'[19]Kormányzat szektor'!$C$35</f>
        <v>1368755</v>
      </c>
      <c r="X32" s="376">
        <f>+'[20]Kormányzat szektor'!$C$35</f>
        <v>1300103.42</v>
      </c>
      <c r="Y32" s="376">
        <f>+'[21]Kormányzat szektor'!$C$35</f>
        <v>1202901.8020000001</v>
      </c>
      <c r="Z32" s="376">
        <f>+'[22]Kormányzat szektor'!$C$35</f>
        <v>1118058.6694120003</v>
      </c>
      <c r="AA32" s="376">
        <f>+'[23]Kormányzat szektor'!$C$35</f>
        <v>1039647.5854840004</v>
      </c>
      <c r="AB32" s="376">
        <f>+'[24]Kormányzat szektor'!$C$35</f>
        <v>1011197.947</v>
      </c>
      <c r="AC32" s="376">
        <f>+'[25]Kormányzat szektor'!$C$35</f>
        <v>1060834.9909999999</v>
      </c>
      <c r="AD32" s="683">
        <v>1127289.9247615</v>
      </c>
      <c r="AE32" s="667"/>
      <c r="AF32" s="667"/>
      <c r="AG32" s="667"/>
      <c r="AH32" s="667"/>
      <c r="AI32" s="667"/>
      <c r="AJ32" s="667"/>
      <c r="AK32" s="15"/>
      <c r="BM32" t="e">
        <f>CountryCode &amp; ".T1.ESAD41.S13.MNAC." &amp; RefVintage</f>
        <v>#VALUE!</v>
      </c>
    </row>
    <row r="33" spans="1:65" ht="15.75" thickBot="1">
      <c r="A33" s="175"/>
      <c r="B33" s="289"/>
      <c r="C33" s="481"/>
      <c r="D33" s="193"/>
      <c r="E33" s="77"/>
      <c r="F33" s="135"/>
      <c r="G33" s="135"/>
      <c r="H33" s="135"/>
      <c r="I33" s="135"/>
      <c r="J33" s="135"/>
      <c r="K33" s="135"/>
      <c r="L33" s="135"/>
      <c r="M33" s="135"/>
      <c r="N33" s="135"/>
      <c r="O33" s="135"/>
      <c r="P33" s="135"/>
      <c r="Q33" s="135"/>
      <c r="R33" s="135"/>
      <c r="S33" s="135"/>
      <c r="T33" s="135"/>
      <c r="U33" s="135"/>
      <c r="V33" s="135"/>
      <c r="W33" s="77"/>
      <c r="X33" s="77"/>
      <c r="Y33" s="77"/>
      <c r="Z33" s="77"/>
      <c r="AA33" s="77"/>
      <c r="AB33" s="77"/>
      <c r="AC33" s="77"/>
      <c r="AD33" s="672"/>
      <c r="AE33" s="672"/>
      <c r="AF33" s="672"/>
      <c r="AG33" s="672"/>
      <c r="AH33" s="672"/>
      <c r="AI33" s="672"/>
      <c r="AJ33" s="672"/>
      <c r="AK33" s="15"/>
    </row>
    <row r="34" spans="1:65" ht="16.5" thickBot="1">
      <c r="A34" s="175"/>
      <c r="B34" s="289"/>
      <c r="C34" s="482"/>
      <c r="D34" s="194"/>
      <c r="E34" s="82"/>
      <c r="F34" s="83"/>
      <c r="G34" s="83"/>
      <c r="H34" s="83"/>
      <c r="I34" s="83"/>
      <c r="J34" s="83"/>
      <c r="K34" s="83"/>
      <c r="L34" s="83"/>
      <c r="M34" s="83"/>
      <c r="N34" s="83"/>
      <c r="O34" s="83"/>
      <c r="P34" s="83"/>
      <c r="Q34" s="83"/>
      <c r="R34" s="83"/>
      <c r="S34" s="83"/>
      <c r="T34" s="83"/>
      <c r="U34" s="83"/>
      <c r="V34" s="83"/>
      <c r="W34" s="82"/>
      <c r="X34" s="82"/>
      <c r="Y34" s="82"/>
      <c r="Z34" s="82"/>
      <c r="AA34" s="82"/>
      <c r="AB34" s="82"/>
      <c r="AC34" s="82"/>
      <c r="AD34" s="660"/>
      <c r="AE34" s="660"/>
      <c r="AF34" s="660"/>
      <c r="AG34" s="660"/>
      <c r="AH34" s="660"/>
      <c r="AI34" s="660"/>
      <c r="AJ34" s="660"/>
      <c r="AK34" s="15"/>
    </row>
    <row r="35" spans="1:65" ht="17.25" thickTop="1" thickBot="1">
      <c r="A35" s="175" t="s">
        <v>87</v>
      </c>
      <c r="B35" s="289" t="s">
        <v>514</v>
      </c>
      <c r="C35" s="483" t="s">
        <v>941</v>
      </c>
      <c r="D35" s="195" t="s">
        <v>11</v>
      </c>
      <c r="E35" s="434">
        <v>5855584</v>
      </c>
      <c r="F35" s="434">
        <v>7149020</v>
      </c>
      <c r="G35" s="434">
        <v>8853540</v>
      </c>
      <c r="H35" s="434">
        <v>10459461</v>
      </c>
      <c r="I35" s="434">
        <v>11658136</v>
      </c>
      <c r="J35" s="434">
        <v>13340291</v>
      </c>
      <c r="K35" s="434">
        <v>15413047</v>
      </c>
      <c r="L35" s="434">
        <v>17440963</v>
      </c>
      <c r="M35" s="434">
        <v>19108793</v>
      </c>
      <c r="N35" s="434">
        <v>21088678</v>
      </c>
      <c r="O35" s="434">
        <v>22572429</v>
      </c>
      <c r="P35" s="434">
        <v>24321949</v>
      </c>
      <c r="Q35" s="434">
        <v>25730258</v>
      </c>
      <c r="R35" s="434">
        <v>27233189</v>
      </c>
      <c r="S35" s="434">
        <v>26467800</v>
      </c>
      <c r="T35" s="434">
        <v>27427573</v>
      </c>
      <c r="U35" s="434">
        <v>28492068</v>
      </c>
      <c r="V35" s="434">
        <v>28919193</v>
      </c>
      <c r="W35" s="434">
        <v>30343344</v>
      </c>
      <c r="X35" s="434">
        <v>32826770</v>
      </c>
      <c r="Y35" s="434">
        <v>34984755</v>
      </c>
      <c r="Z35" s="434">
        <v>36311882</v>
      </c>
      <c r="AA35" s="434">
        <v>39335929</v>
      </c>
      <c r="AB35" s="434">
        <v>43553984</v>
      </c>
      <c r="AC35" s="434">
        <v>47940496</v>
      </c>
      <c r="AD35" s="694">
        <v>48807766</v>
      </c>
      <c r="AE35" s="669"/>
      <c r="AF35" s="669"/>
      <c r="AG35" s="669"/>
      <c r="AH35" s="669"/>
      <c r="AI35" s="669"/>
      <c r="AJ35" s="669"/>
      <c r="AK35" s="419"/>
      <c r="BM35" t="e">
        <f>CountryCode &amp; ".T1.GDP.S1.MNAC." &amp; RefVintage</f>
        <v>#VALUE!</v>
      </c>
    </row>
    <row r="36" spans="1:65" ht="26.25">
      <c r="A36" s="170"/>
      <c r="B36" s="171"/>
      <c r="C36" s="484"/>
      <c r="D36" s="109"/>
      <c r="E36" s="410"/>
      <c r="F36" s="410"/>
      <c r="G36" s="410"/>
      <c r="H36" s="410"/>
      <c r="I36" s="410"/>
      <c r="J36" s="410"/>
      <c r="K36" s="410"/>
      <c r="L36" s="410"/>
      <c r="M36" s="410"/>
      <c r="N36" s="410"/>
      <c r="O36" s="410"/>
      <c r="P36" s="410"/>
      <c r="Q36" s="410"/>
      <c r="R36" s="410"/>
      <c r="S36" s="410"/>
      <c r="T36" s="410"/>
      <c r="U36" s="410"/>
      <c r="V36" s="410"/>
      <c r="W36" s="417"/>
      <c r="X36" s="417"/>
      <c r="Y36" s="417"/>
      <c r="Z36" s="417"/>
      <c r="AA36" s="417"/>
      <c r="AB36" s="417"/>
      <c r="AC36" s="417"/>
      <c r="AK36" s="15"/>
    </row>
    <row r="37" spans="1:65" ht="20.25" customHeight="1">
      <c r="A37" s="170"/>
      <c r="B37" s="171"/>
      <c r="C37" s="485" t="s">
        <v>942</v>
      </c>
      <c r="D37" s="109"/>
      <c r="E37" s="410"/>
      <c r="F37" s="410"/>
      <c r="G37" s="410"/>
      <c r="H37" s="410"/>
      <c r="I37" s="410"/>
      <c r="J37" s="410"/>
      <c r="K37" s="410"/>
      <c r="L37" s="410"/>
      <c r="M37" s="410"/>
      <c r="N37" s="410"/>
      <c r="O37" s="410"/>
      <c r="P37" s="410"/>
      <c r="Q37" s="410"/>
      <c r="R37" s="410"/>
      <c r="S37" s="410"/>
      <c r="T37" s="410"/>
      <c r="U37" s="410"/>
      <c r="V37" s="410"/>
      <c r="W37" s="410"/>
      <c r="X37" s="410"/>
      <c r="Y37" s="410"/>
      <c r="Z37" s="410"/>
      <c r="AA37" s="410"/>
      <c r="AB37" s="410"/>
      <c r="AC37" s="410"/>
      <c r="AK37" s="15"/>
    </row>
    <row r="38" spans="1:65" ht="15.75" customHeight="1" thickBot="1">
      <c r="A38" s="196"/>
      <c r="B38" s="197"/>
      <c r="C38" s="198"/>
      <c r="D38" s="199"/>
      <c r="E38" s="28"/>
      <c r="F38" s="28"/>
      <c r="G38" s="28"/>
      <c r="H38" s="28"/>
      <c r="I38" s="28"/>
      <c r="J38" s="28"/>
      <c r="K38" s="28"/>
      <c r="L38" s="28"/>
      <c r="M38" s="28"/>
      <c r="N38" s="28"/>
      <c r="O38" s="28"/>
      <c r="P38" s="28"/>
      <c r="Q38" s="28"/>
      <c r="R38" s="28"/>
      <c r="S38" s="28"/>
      <c r="T38" s="28"/>
      <c r="U38" s="28"/>
      <c r="V38" s="28"/>
      <c r="W38" s="28"/>
      <c r="X38" s="28"/>
      <c r="Y38" s="28"/>
      <c r="Z38" s="28"/>
      <c r="AA38" s="28"/>
      <c r="AB38" s="28"/>
      <c r="AC38" s="28"/>
      <c r="AD38" s="673"/>
      <c r="AE38" s="673"/>
      <c r="AF38" s="673"/>
      <c r="AG38" s="673"/>
      <c r="AH38" s="673"/>
      <c r="AI38" s="673"/>
      <c r="AJ38" s="673"/>
      <c r="AK38" s="16"/>
    </row>
    <row r="39" spans="1:65" ht="15.75" hidden="1" thickTop="1">
      <c r="A39" s="161"/>
      <c r="B39" s="162"/>
      <c r="C39"/>
      <c r="D39"/>
    </row>
    <row r="40" spans="1:65" ht="15.75" hidden="1" thickTop="1">
      <c r="A40" s="161"/>
      <c r="B40" s="162"/>
      <c r="C40"/>
      <c r="D40"/>
      <c r="E40" s="414"/>
      <c r="F40" s="414"/>
      <c r="G40" s="414"/>
      <c r="H40" s="414"/>
      <c r="I40" s="414"/>
      <c r="J40" s="414"/>
      <c r="K40" s="414"/>
      <c r="L40" s="414"/>
      <c r="M40" s="414"/>
      <c r="N40" s="414"/>
      <c r="O40" s="414"/>
      <c r="P40" s="414"/>
      <c r="Q40" s="414"/>
      <c r="R40" s="414"/>
      <c r="S40" s="414"/>
      <c r="T40" s="414"/>
      <c r="U40" s="414"/>
      <c r="V40" s="414"/>
      <c r="W40" s="414"/>
      <c r="X40" s="414"/>
      <c r="Y40" s="414"/>
      <c r="Z40" s="414"/>
      <c r="AA40" s="414"/>
      <c r="AB40" s="414"/>
      <c r="AC40" s="414"/>
    </row>
    <row r="41" spans="1:65" ht="32.25" hidden="1" customHeight="1">
      <c r="A41" s="161"/>
      <c r="B41" s="162"/>
      <c r="C41" s="228" t="s">
        <v>13</v>
      </c>
      <c r="D41" s="142"/>
      <c r="E41" s="713" t="str">
        <f>IF(COUNTA(E10:AA14,E18:AA18,E20:AA26,E31:AA32,E35:AA35)/272*100=100,"OK - Table 1 is fully completed","WARNING - Table 1 is not fully completed, please fill in figure, L, M or 0")</f>
        <v>WARNING - Table 1 is not fully completed, please fill in figure, L, M or 0</v>
      </c>
      <c r="F41" s="713"/>
      <c r="G41" s="713"/>
      <c r="H41" s="713"/>
      <c r="I41" s="713"/>
      <c r="J41" s="713"/>
      <c r="K41" s="713"/>
      <c r="L41" s="713"/>
      <c r="M41" s="713"/>
      <c r="N41" s="713"/>
      <c r="O41" s="713"/>
      <c r="P41" s="713"/>
      <c r="Q41" s="713"/>
      <c r="R41" s="713"/>
      <c r="S41" s="713"/>
      <c r="T41" s="713"/>
      <c r="U41" s="713"/>
      <c r="V41" s="713"/>
      <c r="W41" s="713"/>
      <c r="X41" s="713"/>
      <c r="Y41" s="713"/>
      <c r="Z41" s="713"/>
      <c r="AA41" s="713"/>
      <c r="AB41" s="446"/>
      <c r="AC41" s="436"/>
      <c r="AD41" s="548" t="s">
        <v>1177</v>
      </c>
      <c r="AE41" s="548" t="s">
        <v>1177</v>
      </c>
      <c r="AF41" s="548" t="s">
        <v>1177</v>
      </c>
      <c r="AG41" s="548" t="s">
        <v>1177</v>
      </c>
      <c r="AH41" s="548" t="s">
        <v>1177</v>
      </c>
      <c r="AI41" s="548" t="s">
        <v>1177</v>
      </c>
      <c r="AJ41" s="548" t="s">
        <v>1177</v>
      </c>
      <c r="AK41" s="143"/>
    </row>
    <row r="42" spans="1:65" ht="15.75" hidden="1" thickTop="1">
      <c r="A42" s="161"/>
      <c r="B42" s="162"/>
      <c r="C42" s="144" t="s">
        <v>14</v>
      </c>
      <c r="D42"/>
      <c r="E42" s="714"/>
      <c r="F42" s="714"/>
      <c r="G42" s="714"/>
      <c r="H42" s="714"/>
      <c r="I42" s="714"/>
      <c r="J42" s="714"/>
      <c r="K42" s="714"/>
      <c r="L42" s="714"/>
      <c r="M42" s="714"/>
      <c r="N42" s="714"/>
      <c r="O42" s="714"/>
      <c r="P42" s="714"/>
      <c r="Q42" s="714"/>
      <c r="R42" s="714"/>
      <c r="S42" s="714"/>
      <c r="T42" s="714"/>
      <c r="U42" s="714"/>
      <c r="V42" s="714"/>
      <c r="W42" s="714"/>
      <c r="X42" s="714"/>
      <c r="Y42" s="714"/>
      <c r="Z42" s="714"/>
      <c r="AA42" s="714"/>
      <c r="AB42" s="447"/>
      <c r="AC42" s="437"/>
      <c r="AD42" s="562">
        <v>2020</v>
      </c>
      <c r="AE42" s="562">
        <v>2021</v>
      </c>
      <c r="AF42" s="562">
        <v>2022</v>
      </c>
      <c r="AG42" s="562">
        <v>2023</v>
      </c>
      <c r="AH42" s="562">
        <v>2024</v>
      </c>
      <c r="AI42" s="562">
        <v>2025</v>
      </c>
      <c r="AJ42" s="562">
        <v>2026</v>
      </c>
      <c r="AK42" s="145"/>
    </row>
    <row r="43" spans="1:65" ht="16.5" hidden="1" thickTop="1">
      <c r="A43" s="161"/>
      <c r="B43" s="162"/>
      <c r="C43" s="152" t="s">
        <v>15</v>
      </c>
      <c r="D43" s="146"/>
      <c r="E43" s="147">
        <f>IF(E10="M",0,E10)-IF(E11="M",0,E11)-IF(E12="M",0,E12)-IF(E13="M",0,E13)-IF(E14="M",0,E14)</f>
        <v>0</v>
      </c>
      <c r="F43" s="147">
        <f t="shared" ref="F43:AA43" si="26">IF(F10="M",0,F10)-IF(F11="M",0,F11)-IF(F12="M",0,F12)-IF(F13="M",0,F13)-IF(F14="M",0,F14)</f>
        <v>0</v>
      </c>
      <c r="G43" s="147">
        <f t="shared" si="26"/>
        <v>0</v>
      </c>
      <c r="H43" s="147">
        <f t="shared" si="26"/>
        <v>0</v>
      </c>
      <c r="I43" s="147">
        <f t="shared" si="26"/>
        <v>0</v>
      </c>
      <c r="J43" s="147">
        <f t="shared" si="26"/>
        <v>1.4551915228366852E-11</v>
      </c>
      <c r="K43" s="147">
        <f t="shared" si="26"/>
        <v>0</v>
      </c>
      <c r="L43" s="147">
        <f t="shared" si="26"/>
        <v>0</v>
      </c>
      <c r="M43" s="147">
        <f t="shared" si="26"/>
        <v>0</v>
      </c>
      <c r="N43" s="147">
        <f t="shared" si="26"/>
        <v>0</v>
      </c>
      <c r="O43" s="147">
        <f t="shared" si="26"/>
        <v>-1.1641532182693481E-10</v>
      </c>
      <c r="P43" s="147">
        <f t="shared" si="26"/>
        <v>0</v>
      </c>
      <c r="Q43" s="147">
        <f t="shared" si="26"/>
        <v>0</v>
      </c>
      <c r="R43" s="147">
        <f t="shared" si="26"/>
        <v>0</v>
      </c>
      <c r="S43" s="147">
        <f t="shared" si="26"/>
        <v>0</v>
      </c>
      <c r="T43" s="147">
        <f t="shared" si="26"/>
        <v>0</v>
      </c>
      <c r="U43" s="147">
        <f t="shared" si="26"/>
        <v>0</v>
      </c>
      <c r="V43" s="147">
        <f t="shared" si="26"/>
        <v>0</v>
      </c>
      <c r="W43" s="147">
        <f t="shared" si="26"/>
        <v>0</v>
      </c>
      <c r="X43" s="147">
        <f t="shared" si="26"/>
        <v>-5.8207660913467407E-11</v>
      </c>
      <c r="Y43" s="147">
        <f t="shared" si="26"/>
        <v>-9.4587448984384537E-11</v>
      </c>
      <c r="Z43" s="147">
        <f t="shared" si="26"/>
        <v>0</v>
      </c>
      <c r="AA43" s="147">
        <f t="shared" si="26"/>
        <v>0</v>
      </c>
      <c r="AB43" s="147"/>
      <c r="AC43" s="147">
        <f>IF(AC10="M",0,AC10)-IF(AC11="M",0,AC11)-IF(AC12="M",0,AC12)-IF(AC13="M",0,AC13)-IF(AC14="M",0,AC14)</f>
        <v>0</v>
      </c>
      <c r="AD43" s="608">
        <v>0</v>
      </c>
      <c r="AE43" s="608">
        <v>0</v>
      </c>
      <c r="AF43" s="608">
        <v>0</v>
      </c>
      <c r="AG43" s="608">
        <v>0</v>
      </c>
      <c r="AH43" s="608">
        <v>0</v>
      </c>
      <c r="AI43" s="608">
        <v>0</v>
      </c>
      <c r="AJ43" s="608">
        <v>0</v>
      </c>
      <c r="AK43" s="148"/>
    </row>
    <row r="44" spans="1:65" ht="16.5" hidden="1" thickTop="1">
      <c r="A44" s="161"/>
      <c r="B44" s="162"/>
      <c r="C44" s="152" t="s">
        <v>371</v>
      </c>
      <c r="D44" s="146"/>
      <c r="E44" s="147">
        <f>IF(E18="M",0,E18)-IF(E20="M",0,E20)-IF(E21="M",0,E21)-IF(E24="M",0,E24)</f>
        <v>0</v>
      </c>
      <c r="F44" s="147">
        <f t="shared" ref="F44:AC44" si="27">IF(F18="M",0,F18)-IF(F20="M",0,F20)-IF(F21="M",0,F21)-IF(F24="M",0,F24)</f>
        <v>0</v>
      </c>
      <c r="G44" s="147">
        <f t="shared" si="27"/>
        <v>0</v>
      </c>
      <c r="H44" s="147">
        <f t="shared" si="27"/>
        <v>0</v>
      </c>
      <c r="I44" s="147">
        <f t="shared" si="27"/>
        <v>0</v>
      </c>
      <c r="J44" s="147">
        <f t="shared" si="27"/>
        <v>0</v>
      </c>
      <c r="K44" s="147">
        <f t="shared" si="27"/>
        <v>0</v>
      </c>
      <c r="L44" s="147">
        <f t="shared" si="27"/>
        <v>0</v>
      </c>
      <c r="M44" s="147">
        <f t="shared" si="27"/>
        <v>0</v>
      </c>
      <c r="N44" s="147">
        <f t="shared" si="27"/>
        <v>0</v>
      </c>
      <c r="O44" s="147">
        <f t="shared" si="27"/>
        <v>0</v>
      </c>
      <c r="P44" s="147">
        <f t="shared" si="27"/>
        <v>0</v>
      </c>
      <c r="Q44" s="147">
        <f t="shared" si="27"/>
        <v>1.862645149230957E-9</v>
      </c>
      <c r="R44" s="147">
        <f t="shared" si="27"/>
        <v>0</v>
      </c>
      <c r="S44" s="147">
        <f t="shared" si="27"/>
        <v>0</v>
      </c>
      <c r="T44" s="147">
        <f t="shared" si="27"/>
        <v>0</v>
      </c>
      <c r="U44" s="147">
        <f t="shared" si="27"/>
        <v>0</v>
      </c>
      <c r="V44" s="147">
        <f t="shared" si="27"/>
        <v>0</v>
      </c>
      <c r="W44" s="147">
        <f t="shared" si="27"/>
        <v>0</v>
      </c>
      <c r="X44" s="147">
        <f t="shared" si="27"/>
        <v>0</v>
      </c>
      <c r="Y44" s="147">
        <f t="shared" si="27"/>
        <v>0</v>
      </c>
      <c r="Z44" s="147">
        <f t="shared" si="27"/>
        <v>0</v>
      </c>
      <c r="AA44" s="147">
        <f t="shared" si="27"/>
        <v>0</v>
      </c>
      <c r="AB44" s="147"/>
      <c r="AC44" s="147">
        <f t="shared" si="27"/>
        <v>0</v>
      </c>
      <c r="AD44" s="608">
        <v>0</v>
      </c>
      <c r="AE44" s="608">
        <v>0</v>
      </c>
      <c r="AF44" s="608">
        <v>0</v>
      </c>
      <c r="AG44" s="608">
        <v>0</v>
      </c>
      <c r="AH44" s="608">
        <v>0</v>
      </c>
      <c r="AI44" s="608">
        <v>0</v>
      </c>
      <c r="AJ44" s="608">
        <v>0</v>
      </c>
      <c r="AK44" s="148"/>
    </row>
    <row r="45" spans="1:65" ht="16.5" hidden="1" thickTop="1">
      <c r="A45" s="161"/>
      <c r="B45" s="162"/>
      <c r="C45" s="152" t="s">
        <v>372</v>
      </c>
      <c r="D45" s="146"/>
      <c r="E45" s="147">
        <f>IF(E21="M",0,E21)-IF(E22="M",0,E22)-IF(E23="M",0,E23)</f>
        <v>0</v>
      </c>
      <c r="F45" s="147">
        <f t="shared" ref="F45:AC45" si="28">IF(F21="M",0,F21)-IF(F22="M",0,F22)-IF(F23="M",0,F23)</f>
        <v>0</v>
      </c>
      <c r="G45" s="147">
        <f t="shared" si="28"/>
        <v>0</v>
      </c>
      <c r="H45" s="147">
        <f t="shared" si="28"/>
        <v>0</v>
      </c>
      <c r="I45" s="147">
        <f t="shared" si="28"/>
        <v>0</v>
      </c>
      <c r="J45" s="147">
        <f t="shared" si="28"/>
        <v>0</v>
      </c>
      <c r="K45" s="147">
        <f t="shared" si="28"/>
        <v>0</v>
      </c>
      <c r="L45" s="147">
        <f t="shared" si="28"/>
        <v>0</v>
      </c>
      <c r="M45" s="147">
        <f t="shared" si="28"/>
        <v>0</v>
      </c>
      <c r="N45" s="147">
        <f t="shared" si="28"/>
        <v>0</v>
      </c>
      <c r="O45" s="147">
        <f t="shared" si="28"/>
        <v>0</v>
      </c>
      <c r="P45" s="147">
        <f t="shared" si="28"/>
        <v>0</v>
      </c>
      <c r="Q45" s="147">
        <f t="shared" si="28"/>
        <v>0</v>
      </c>
      <c r="R45" s="147">
        <f t="shared" si="28"/>
        <v>0</v>
      </c>
      <c r="S45" s="147">
        <f t="shared" si="28"/>
        <v>0</v>
      </c>
      <c r="T45" s="147">
        <f t="shared" si="28"/>
        <v>0</v>
      </c>
      <c r="U45" s="147">
        <f t="shared" si="28"/>
        <v>0</v>
      </c>
      <c r="V45" s="147">
        <f t="shared" si="28"/>
        <v>0</v>
      </c>
      <c r="W45" s="147">
        <f t="shared" si="28"/>
        <v>0</v>
      </c>
      <c r="X45" s="147">
        <f t="shared" si="28"/>
        <v>0</v>
      </c>
      <c r="Y45" s="147">
        <f t="shared" si="28"/>
        <v>0</v>
      </c>
      <c r="Z45" s="147">
        <f t="shared" si="28"/>
        <v>0</v>
      </c>
      <c r="AA45" s="147">
        <f t="shared" si="28"/>
        <v>0</v>
      </c>
      <c r="AB45" s="147"/>
      <c r="AC45" s="147">
        <f t="shared" si="28"/>
        <v>0</v>
      </c>
      <c r="AD45" s="608">
        <v>0</v>
      </c>
      <c r="AE45" s="608">
        <v>0</v>
      </c>
      <c r="AF45" s="608">
        <v>0</v>
      </c>
      <c r="AG45" s="608">
        <v>0</v>
      </c>
      <c r="AH45" s="608">
        <v>0</v>
      </c>
      <c r="AI45" s="608">
        <v>0</v>
      </c>
      <c r="AJ45" s="608">
        <v>0</v>
      </c>
      <c r="AK45" s="148"/>
    </row>
    <row r="46" spans="1:65" ht="16.5" hidden="1" thickTop="1">
      <c r="A46" s="161"/>
      <c r="B46" s="162"/>
      <c r="C46" s="153" t="s">
        <v>16</v>
      </c>
      <c r="D46" s="149"/>
      <c r="E46" s="150">
        <f>IF(E24="M",0,E24)-IF(E25="M",0,E25)-IF(E26="M",0,E26)</f>
        <v>0</v>
      </c>
      <c r="F46" s="150">
        <f t="shared" ref="F46:AC46" si="29">IF(F24="M",0,F24)-IF(F25="M",0,F25)-IF(F26="M",0,F26)</f>
        <v>0</v>
      </c>
      <c r="G46" s="150">
        <f t="shared" si="29"/>
        <v>0</v>
      </c>
      <c r="H46" s="150">
        <f t="shared" si="29"/>
        <v>0</v>
      </c>
      <c r="I46" s="150">
        <f t="shared" si="29"/>
        <v>0</v>
      </c>
      <c r="J46" s="150">
        <f t="shared" si="29"/>
        <v>0</v>
      </c>
      <c r="K46" s="150">
        <f t="shared" si="29"/>
        <v>0</v>
      </c>
      <c r="L46" s="150">
        <f t="shared" si="29"/>
        <v>0</v>
      </c>
      <c r="M46" s="150">
        <f t="shared" si="29"/>
        <v>0</v>
      </c>
      <c r="N46" s="150">
        <f t="shared" si="29"/>
        <v>0</v>
      </c>
      <c r="O46" s="150">
        <f t="shared" si="29"/>
        <v>0</v>
      </c>
      <c r="P46" s="150">
        <f t="shared" si="29"/>
        <v>0</v>
      </c>
      <c r="Q46" s="150">
        <f t="shared" si="29"/>
        <v>0</v>
      </c>
      <c r="R46" s="150">
        <f t="shared" si="29"/>
        <v>0</v>
      </c>
      <c r="S46" s="150">
        <f t="shared" si="29"/>
        <v>0</v>
      </c>
      <c r="T46" s="150">
        <f t="shared" si="29"/>
        <v>0</v>
      </c>
      <c r="U46" s="150">
        <f t="shared" si="29"/>
        <v>0</v>
      </c>
      <c r="V46" s="150">
        <f t="shared" si="29"/>
        <v>0</v>
      </c>
      <c r="W46" s="150">
        <f t="shared" si="29"/>
        <v>0</v>
      </c>
      <c r="X46" s="150">
        <f t="shared" si="29"/>
        <v>0</v>
      </c>
      <c r="Y46" s="150">
        <f t="shared" si="29"/>
        <v>0</v>
      </c>
      <c r="Z46" s="150">
        <f t="shared" si="29"/>
        <v>0</v>
      </c>
      <c r="AA46" s="150">
        <f t="shared" si="29"/>
        <v>0</v>
      </c>
      <c r="AB46" s="150"/>
      <c r="AC46" s="150">
        <f t="shared" si="29"/>
        <v>0</v>
      </c>
      <c r="AD46" s="609">
        <v>0</v>
      </c>
      <c r="AE46" s="609">
        <v>0</v>
      </c>
      <c r="AF46" s="609">
        <v>0</v>
      </c>
      <c r="AG46" s="609">
        <v>0</v>
      </c>
      <c r="AH46" s="609">
        <v>0</v>
      </c>
      <c r="AI46" s="609">
        <v>0</v>
      </c>
      <c r="AJ46" s="609">
        <v>0</v>
      </c>
      <c r="AK46" s="151"/>
    </row>
    <row r="47" spans="1:65" ht="15.75" thickTop="1"/>
    <row r="50" spans="4:4" ht="15.75">
      <c r="D50" s="12"/>
    </row>
    <row r="51" spans="4:4" ht="15.75">
      <c r="D51" s="12"/>
    </row>
    <row r="52" spans="4:4" ht="15.75">
      <c r="D52" s="12"/>
    </row>
    <row r="53" spans="4:4" ht="15.75">
      <c r="D53" s="12"/>
    </row>
    <row r="54" spans="4:4" ht="15.75">
      <c r="D54" s="12"/>
    </row>
    <row r="55" spans="4:4" ht="15.75">
      <c r="D55" s="12"/>
    </row>
    <row r="56" spans="4:4" ht="15.75">
      <c r="D56" s="12"/>
    </row>
    <row r="57" spans="4:4" ht="15.75">
      <c r="D57" s="12"/>
    </row>
    <row r="58" spans="4:4" ht="15.75">
      <c r="D58" s="12"/>
    </row>
    <row r="59" spans="4:4" ht="15.75">
      <c r="D59" s="12"/>
    </row>
    <row r="60" spans="4:4" ht="15.75">
      <c r="D60" s="12"/>
    </row>
    <row r="61" spans="4:4" ht="15.75">
      <c r="D61" s="12"/>
    </row>
    <row r="62" spans="4:4" ht="15.75">
      <c r="D62" s="12"/>
    </row>
    <row r="63" spans="4:4" ht="15.75">
      <c r="D63" s="12"/>
    </row>
    <row r="64" spans="4:4" ht="15.75">
      <c r="D64" s="12"/>
    </row>
    <row r="65" spans="4:4" ht="15.75">
      <c r="D65" s="12"/>
    </row>
    <row r="66" spans="4:4" ht="15.75">
      <c r="D66" s="12"/>
    </row>
    <row r="67" spans="4:4" ht="15.75">
      <c r="D67" s="12"/>
    </row>
    <row r="68" spans="4:4" ht="15.75">
      <c r="D68" s="12"/>
    </row>
    <row r="69" spans="4:4" ht="15.75">
      <c r="D69" s="12"/>
    </row>
    <row r="71" spans="4:4" ht="9" customHeight="1"/>
    <row r="73" spans="4:4" ht="12" customHeight="1"/>
    <row r="76" spans="4:4" ht="11.25" customHeight="1"/>
    <row r="78" spans="4:4" ht="15.75">
      <c r="D78" s="12"/>
    </row>
    <row r="79" spans="4:4" ht="15.75">
      <c r="D79" s="12"/>
    </row>
    <row r="80" spans="4:4" ht="15.75">
      <c r="D80" s="12"/>
    </row>
    <row r="81" spans="4:4" ht="10.5" customHeight="1">
      <c r="D81" s="12"/>
    </row>
    <row r="82" spans="4:4" ht="15.75">
      <c r="D82" s="12"/>
    </row>
    <row r="83" spans="4:4" ht="15.75">
      <c r="D83" s="12"/>
    </row>
    <row r="84" spans="4:4" ht="6" customHeight="1">
      <c r="D84" s="12"/>
    </row>
    <row r="85" spans="4:4" ht="15.75">
      <c r="D85" s="12"/>
    </row>
    <row r="86" spans="4:4" ht="15.75">
      <c r="D86" s="12"/>
    </row>
    <row r="87" spans="4:4" ht="15.75">
      <c r="D87" s="12"/>
    </row>
    <row r="88" spans="4:4" ht="15.75">
      <c r="D88" s="12"/>
    </row>
    <row r="89" spans="4:4" ht="15.75">
      <c r="D89" s="12"/>
    </row>
    <row r="90" spans="4:4" ht="15.75">
      <c r="D90" s="12"/>
    </row>
    <row r="91" spans="4:4" ht="15.75">
      <c r="D91" s="12"/>
    </row>
    <row r="92" spans="4:4" ht="15.75">
      <c r="D92" s="12"/>
    </row>
    <row r="93" spans="4:4" ht="15.75">
      <c r="D93" s="12"/>
    </row>
    <row r="94" spans="4:4" ht="15.75">
      <c r="D94" s="12"/>
    </row>
    <row r="95" spans="4:4" ht="15.75">
      <c r="D95" s="12"/>
    </row>
    <row r="96" spans="4:4" ht="15.75">
      <c r="D96" s="12"/>
    </row>
    <row r="97" spans="4:4" ht="15.75">
      <c r="D97" s="12"/>
    </row>
    <row r="98" spans="4:4" ht="15.75">
      <c r="D98" s="12"/>
    </row>
    <row r="99" spans="4:4" ht="15.75">
      <c r="D99" s="12"/>
    </row>
    <row r="100" spans="4:4" ht="15.75">
      <c r="D100" s="12"/>
    </row>
    <row r="101" spans="4:4" ht="15.75">
      <c r="D101" s="12"/>
    </row>
    <row r="102" spans="4:4" ht="15.75">
      <c r="D102" s="12"/>
    </row>
    <row r="103" spans="4:4" ht="15.75">
      <c r="D103" s="12"/>
    </row>
    <row r="104" spans="4:4" ht="15.75">
      <c r="D104" s="12"/>
    </row>
    <row r="105" spans="4:4" ht="15.75">
      <c r="D105" s="12"/>
    </row>
    <row r="107" spans="4:4" ht="9" customHeight="1"/>
    <row r="109" spans="4:4" ht="12" customHeight="1"/>
    <row r="112" spans="4:4" ht="11.25" customHeight="1"/>
    <row r="114" spans="4:4" ht="15.75">
      <c r="D114" s="12"/>
    </row>
    <row r="115" spans="4:4" ht="15.75">
      <c r="D115" s="12"/>
    </row>
    <row r="116" spans="4:4" ht="15.75">
      <c r="D116" s="12"/>
    </row>
    <row r="117" spans="4:4" ht="10.5" customHeight="1">
      <c r="D117" s="12"/>
    </row>
    <row r="118" spans="4:4" ht="15.75">
      <c r="D118" s="12"/>
    </row>
    <row r="119" spans="4:4" ht="15.75">
      <c r="D119" s="12"/>
    </row>
    <row r="120" spans="4:4" ht="6" customHeight="1">
      <c r="D120" s="12"/>
    </row>
    <row r="121" spans="4:4" ht="15.75">
      <c r="D121" s="12"/>
    </row>
    <row r="122" spans="4:4" ht="15.75">
      <c r="D122" s="12"/>
    </row>
    <row r="123" spans="4:4" ht="15.75">
      <c r="D123" s="12"/>
    </row>
    <row r="124" spans="4:4" ht="15.75">
      <c r="D124" s="12"/>
    </row>
    <row r="125" spans="4:4" ht="15.75">
      <c r="D125" s="12"/>
    </row>
    <row r="126" spans="4:4" ht="15.75">
      <c r="D126" s="12"/>
    </row>
    <row r="127" spans="4:4" ht="15.75">
      <c r="D127" s="12"/>
    </row>
    <row r="128" spans="4:4" ht="15.75">
      <c r="D128" s="12"/>
    </row>
    <row r="129" spans="4:4" ht="15.75">
      <c r="D129" s="12"/>
    </row>
    <row r="130" spans="4:4" ht="15.75">
      <c r="D130" s="12"/>
    </row>
    <row r="131" spans="4:4" ht="15.75">
      <c r="D131" s="12"/>
    </row>
    <row r="132" spans="4:4" ht="15.75">
      <c r="D132" s="12"/>
    </row>
    <row r="133" spans="4:4" ht="15.75">
      <c r="D133" s="12"/>
    </row>
    <row r="134" spans="4:4" ht="15.75">
      <c r="D134" s="12"/>
    </row>
    <row r="135" spans="4:4" ht="15.75">
      <c r="D135" s="12"/>
    </row>
    <row r="136" spans="4:4" ht="15.75">
      <c r="D136" s="12"/>
    </row>
    <row r="137" spans="4:4" ht="15.75">
      <c r="D137" s="12"/>
    </row>
    <row r="138" spans="4:4" ht="15.75">
      <c r="D138" s="12"/>
    </row>
    <row r="139" spans="4:4" ht="15.75">
      <c r="D139" s="12"/>
    </row>
    <row r="140" spans="4:4" ht="15.75">
      <c r="D140" s="12"/>
    </row>
    <row r="141" spans="4:4" ht="15.75">
      <c r="D141" s="12"/>
    </row>
    <row r="143" spans="4:4" ht="9" customHeight="1"/>
    <row r="145" spans="4:4" ht="12" customHeight="1"/>
    <row r="148" spans="4:4" ht="11.25" customHeight="1"/>
    <row r="150" spans="4:4" ht="15.75">
      <c r="D150" s="12"/>
    </row>
    <row r="151" spans="4:4" ht="15.75">
      <c r="D151" s="12"/>
    </row>
    <row r="152" spans="4:4" ht="15.75">
      <c r="D152" s="12"/>
    </row>
    <row r="153" spans="4:4" ht="10.5" customHeight="1">
      <c r="D153" s="12"/>
    </row>
    <row r="154" spans="4:4" ht="15.75">
      <c r="D154" s="12"/>
    </row>
    <row r="155" spans="4:4" ht="15.75">
      <c r="D155" s="12"/>
    </row>
    <row r="156" spans="4:4" ht="6" customHeight="1">
      <c r="D156" s="12"/>
    </row>
    <row r="157" spans="4:4" ht="15.75">
      <c r="D157" s="12"/>
    </row>
    <row r="158" spans="4:4" ht="15.75">
      <c r="D158" s="12"/>
    </row>
    <row r="159" spans="4:4" ht="15.75">
      <c r="D159" s="12"/>
    </row>
    <row r="160" spans="4:4" ht="15.75">
      <c r="D160" s="12"/>
    </row>
    <row r="161" spans="4:4" ht="15.75">
      <c r="D161" s="12"/>
    </row>
    <row r="162" spans="4:4" ht="15.75">
      <c r="D162" s="12"/>
    </row>
    <row r="163" spans="4:4" ht="15.75">
      <c r="D163" s="12"/>
    </row>
    <row r="164" spans="4:4" ht="15.75">
      <c r="D164" s="12"/>
    </row>
    <row r="165" spans="4:4" ht="15.75">
      <c r="D165" s="12"/>
    </row>
    <row r="166" spans="4:4" ht="15.75">
      <c r="D166" s="12"/>
    </row>
    <row r="167" spans="4:4" ht="15.75">
      <c r="D167" s="12"/>
    </row>
    <row r="168" spans="4:4" ht="15.75">
      <c r="D168" s="12"/>
    </row>
    <row r="169" spans="4:4" ht="15.75">
      <c r="D169" s="12"/>
    </row>
    <row r="170" spans="4:4" ht="15.75">
      <c r="D170" s="12"/>
    </row>
    <row r="171" spans="4:4" ht="15.75">
      <c r="D171" s="12"/>
    </row>
    <row r="172" spans="4:4" ht="15.75">
      <c r="D172" s="12"/>
    </row>
    <row r="173" spans="4:4" ht="15.75">
      <c r="D173" s="12"/>
    </row>
    <row r="174" spans="4:4" ht="15.75">
      <c r="D174" s="12"/>
    </row>
    <row r="175" spans="4:4" ht="15.75">
      <c r="D175" s="12"/>
    </row>
    <row r="176" spans="4:4" ht="15.75">
      <c r="D176" s="12"/>
    </row>
    <row r="177" spans="4:4" ht="15.75">
      <c r="D177" s="12"/>
    </row>
    <row r="179" spans="4:4" ht="9" customHeight="1"/>
    <row r="181" spans="4:4" ht="12" customHeight="1"/>
    <row r="192" spans="4:4" ht="10.5" customHeight="1"/>
    <row r="194" ht="6" customHeight="1"/>
    <row r="225" ht="9" customHeight="1"/>
    <row r="226" ht="9" customHeight="1"/>
    <row r="230" ht="9.75" customHeight="1"/>
    <row r="232" ht="8.25" customHeight="1"/>
    <row r="233" ht="16.5" customHeight="1"/>
    <row r="234" ht="16.5" customHeight="1"/>
    <row r="236" ht="9.75" customHeight="1"/>
    <row r="245" spans="1:65" ht="10.5" customHeight="1"/>
    <row r="247" spans="1:65" ht="6" customHeight="1"/>
    <row r="248" spans="1:65" s="17" customFormat="1" ht="14.25">
      <c r="A248" s="19"/>
      <c r="B248" s="120"/>
      <c r="AD248" s="674"/>
      <c r="AE248" s="674"/>
      <c r="AF248" s="674"/>
      <c r="AG248" s="674"/>
      <c r="AH248" s="674"/>
      <c r="AI248" s="674"/>
      <c r="AJ248" s="674"/>
      <c r="BM248" s="368"/>
    </row>
    <row r="249" spans="1:65" s="18" customFormat="1" ht="12.75">
      <c r="A249" s="19"/>
      <c r="B249" s="155"/>
      <c r="AD249" s="632"/>
      <c r="AE249" s="632"/>
      <c r="AF249" s="632"/>
      <c r="AG249" s="632"/>
      <c r="AH249" s="632"/>
      <c r="AI249" s="632"/>
      <c r="AJ249" s="632"/>
      <c r="BM249" s="370"/>
    </row>
    <row r="250" spans="1:65" s="17" customFormat="1" ht="14.25">
      <c r="A250" s="19"/>
      <c r="B250" s="120"/>
      <c r="AD250" s="674"/>
      <c r="AE250" s="674"/>
      <c r="AF250" s="674"/>
      <c r="AG250" s="674"/>
      <c r="AH250" s="674"/>
      <c r="AI250" s="674"/>
      <c r="AJ250" s="674"/>
      <c r="BM250" s="368"/>
    </row>
    <row r="251" spans="1:65" s="17" customFormat="1" ht="14.25">
      <c r="A251" s="19"/>
      <c r="B251" s="120"/>
      <c r="AD251" s="674"/>
      <c r="AE251" s="674"/>
      <c r="AF251" s="674"/>
      <c r="AG251" s="674"/>
      <c r="AH251" s="674"/>
      <c r="AI251" s="674"/>
      <c r="AJ251" s="674"/>
      <c r="BM251" s="368"/>
    </row>
    <row r="252" spans="1:65" s="17" customFormat="1" ht="14.25">
      <c r="A252" s="19"/>
      <c r="B252" s="120"/>
      <c r="AD252" s="674"/>
      <c r="AE252" s="674"/>
      <c r="AF252" s="674"/>
      <c r="AG252" s="674"/>
      <c r="AH252" s="674"/>
      <c r="AI252" s="674"/>
      <c r="AJ252" s="674"/>
      <c r="BM252" s="368"/>
    </row>
    <row r="253" spans="1:65" s="17" customFormat="1" ht="14.25">
      <c r="A253" s="19"/>
      <c r="B253" s="120"/>
      <c r="AD253" s="674"/>
      <c r="AE253" s="674"/>
      <c r="AF253" s="674"/>
      <c r="AG253" s="674"/>
      <c r="AH253" s="674"/>
      <c r="AI253" s="674"/>
      <c r="AJ253" s="674"/>
      <c r="BM253" s="368"/>
    </row>
    <row r="254" spans="1:65" s="17" customFormat="1" ht="14.25">
      <c r="A254" s="19"/>
      <c r="B254" s="120"/>
      <c r="AD254" s="674"/>
      <c r="AE254" s="674"/>
      <c r="AF254" s="674"/>
      <c r="AG254" s="674"/>
      <c r="AH254" s="674"/>
      <c r="AI254" s="674"/>
      <c r="AJ254" s="674"/>
      <c r="BM254" s="368"/>
    </row>
    <row r="255" spans="1:65" s="17" customFormat="1" ht="14.25">
      <c r="A255" s="19"/>
      <c r="B255" s="120"/>
      <c r="AD255" s="674"/>
      <c r="AE255" s="674"/>
      <c r="AF255" s="674"/>
      <c r="AG255" s="674"/>
      <c r="AH255" s="674"/>
      <c r="AI255" s="674"/>
      <c r="AJ255" s="674"/>
      <c r="BM255" s="368"/>
    </row>
    <row r="256" spans="1:65" s="17" customFormat="1" ht="14.25">
      <c r="A256" s="19"/>
      <c r="B256" s="120"/>
      <c r="AD256" s="674"/>
      <c r="AE256" s="674"/>
      <c r="AF256" s="674"/>
      <c r="AG256" s="674"/>
      <c r="AH256" s="674"/>
      <c r="AI256" s="674"/>
      <c r="AJ256" s="674"/>
      <c r="BM256" s="368"/>
    </row>
    <row r="257" spans="1:65" s="17" customFormat="1" ht="14.25">
      <c r="A257" s="19"/>
      <c r="B257" s="120"/>
      <c r="AD257" s="674"/>
      <c r="AE257" s="674"/>
      <c r="AF257" s="674"/>
      <c r="AG257" s="674"/>
      <c r="AH257" s="674"/>
      <c r="AI257" s="674"/>
      <c r="AJ257" s="674"/>
      <c r="BM257" s="368"/>
    </row>
    <row r="258" spans="1:65" s="17" customFormat="1" ht="14.25">
      <c r="A258" s="19"/>
      <c r="B258" s="120"/>
      <c r="AD258" s="674"/>
      <c r="AE258" s="674"/>
      <c r="AF258" s="674"/>
      <c r="AG258" s="674"/>
      <c r="AH258" s="674"/>
      <c r="AI258" s="674"/>
      <c r="AJ258" s="674"/>
      <c r="BM258" s="368"/>
    </row>
    <row r="259" spans="1:65" s="17" customFormat="1" ht="14.25">
      <c r="A259" s="19"/>
      <c r="B259" s="120"/>
      <c r="AD259" s="674"/>
      <c r="AE259" s="674"/>
      <c r="AF259" s="674"/>
      <c r="AG259" s="674"/>
      <c r="AH259" s="674"/>
      <c r="AI259" s="674"/>
      <c r="AJ259" s="674"/>
      <c r="BM259" s="368"/>
    </row>
    <row r="260" spans="1:65" s="17" customFormat="1" ht="14.25">
      <c r="A260" s="19"/>
      <c r="B260" s="120"/>
      <c r="AD260" s="674"/>
      <c r="AE260" s="674"/>
      <c r="AF260" s="674"/>
      <c r="AG260" s="674"/>
      <c r="AH260" s="674"/>
      <c r="AI260" s="674"/>
      <c r="AJ260" s="674"/>
      <c r="BM260" s="368"/>
    </row>
    <row r="261" spans="1:65" s="17" customFormat="1" ht="14.25">
      <c r="A261" s="19"/>
      <c r="B261" s="120"/>
      <c r="AD261" s="674"/>
      <c r="AE261" s="674"/>
      <c r="AF261" s="674"/>
      <c r="AG261" s="674"/>
      <c r="AH261" s="674"/>
      <c r="AI261" s="674"/>
      <c r="AJ261" s="674"/>
      <c r="BM261" s="368"/>
    </row>
    <row r="262" spans="1:65" s="17" customFormat="1" ht="14.25">
      <c r="A262" s="19"/>
      <c r="B262" s="120"/>
      <c r="AD262" s="674"/>
      <c r="AE262" s="674"/>
      <c r="AF262" s="674"/>
      <c r="AG262" s="674"/>
      <c r="AH262" s="674"/>
      <c r="AI262" s="674"/>
      <c r="AJ262" s="674"/>
      <c r="BM262" s="368"/>
    </row>
    <row r="263" spans="1:65" s="17" customFormat="1" ht="14.25">
      <c r="A263" s="19"/>
      <c r="B263" s="120"/>
      <c r="AD263" s="674"/>
      <c r="AE263" s="674"/>
      <c r="AF263" s="674"/>
      <c r="AG263" s="674"/>
      <c r="AH263" s="674"/>
      <c r="AI263" s="674"/>
      <c r="AJ263" s="674"/>
      <c r="BM263" s="368"/>
    </row>
    <row r="264" spans="1:65" s="17" customFormat="1" ht="14.25">
      <c r="A264" s="19"/>
      <c r="B264" s="120"/>
      <c r="AD264" s="674"/>
      <c r="AE264" s="674"/>
      <c r="AF264" s="674"/>
      <c r="AG264" s="674"/>
      <c r="AH264" s="674"/>
      <c r="AI264" s="674"/>
      <c r="AJ264" s="674"/>
      <c r="BM264" s="368"/>
    </row>
    <row r="265" spans="1:65" s="17" customFormat="1" ht="14.25">
      <c r="A265" s="19"/>
      <c r="B265" s="120"/>
      <c r="AD265" s="674"/>
      <c r="AE265" s="674"/>
      <c r="AF265" s="674"/>
      <c r="AG265" s="674"/>
      <c r="AH265" s="674"/>
      <c r="AI265" s="674"/>
      <c r="AJ265" s="674"/>
      <c r="BM265" s="368"/>
    </row>
    <row r="266" spans="1:65" s="17" customFormat="1" ht="14.25">
      <c r="A266" s="19"/>
      <c r="B266" s="120"/>
      <c r="AD266" s="674"/>
      <c r="AE266" s="674"/>
      <c r="AF266" s="674"/>
      <c r="AG266" s="674"/>
      <c r="AH266" s="674"/>
      <c r="AI266" s="674"/>
      <c r="AJ266" s="674"/>
      <c r="BM266" s="368"/>
    </row>
    <row r="267" spans="1:65" s="17" customFormat="1" ht="14.25">
      <c r="A267" s="19"/>
      <c r="B267" s="120"/>
      <c r="AD267" s="674"/>
      <c r="AE267" s="674"/>
      <c r="AF267" s="674"/>
      <c r="AG267" s="674"/>
      <c r="AH267" s="674"/>
      <c r="AI267" s="674"/>
      <c r="AJ267" s="674"/>
      <c r="BM267" s="368"/>
    </row>
    <row r="268" spans="1:65" s="17" customFormat="1" ht="14.25">
      <c r="A268" s="19"/>
      <c r="B268" s="120"/>
      <c r="AD268" s="674"/>
      <c r="AE268" s="674"/>
      <c r="AF268" s="674"/>
      <c r="AG268" s="674"/>
      <c r="AH268" s="674"/>
      <c r="AI268" s="674"/>
      <c r="AJ268" s="674"/>
      <c r="BM268" s="368"/>
    </row>
    <row r="269" spans="1:65" s="17" customFormat="1" ht="14.25">
      <c r="A269" s="19"/>
      <c r="B269" s="120"/>
      <c r="AD269" s="674"/>
      <c r="AE269" s="674"/>
      <c r="AF269" s="674"/>
      <c r="AG269" s="674"/>
      <c r="AH269" s="674"/>
      <c r="AI269" s="674"/>
      <c r="AJ269" s="674"/>
      <c r="BM269" s="368"/>
    </row>
    <row r="270" spans="1:65" s="17" customFormat="1" ht="14.25">
      <c r="A270" s="19"/>
      <c r="B270" s="120"/>
      <c r="AD270" s="674"/>
      <c r="AE270" s="674"/>
      <c r="AF270" s="674"/>
      <c r="AG270" s="674"/>
      <c r="AH270" s="674"/>
      <c r="AI270" s="674"/>
      <c r="AJ270" s="674"/>
      <c r="BM270" s="368"/>
    </row>
    <row r="271" spans="1:65" s="17" customFormat="1" ht="14.25">
      <c r="A271" s="19"/>
      <c r="B271" s="120"/>
      <c r="AD271" s="674"/>
      <c r="AE271" s="674"/>
      <c r="AF271" s="674"/>
      <c r="AG271" s="674"/>
      <c r="AH271" s="674"/>
      <c r="AI271" s="674"/>
      <c r="AJ271" s="674"/>
      <c r="BM271" s="368"/>
    </row>
    <row r="272" spans="1:65" s="17" customFormat="1" ht="14.25">
      <c r="A272" s="19"/>
      <c r="B272" s="120"/>
      <c r="AD272" s="674"/>
      <c r="AE272" s="674"/>
      <c r="AF272" s="674"/>
      <c r="AG272" s="674"/>
      <c r="AH272" s="674"/>
      <c r="AI272" s="674"/>
      <c r="AJ272" s="674"/>
      <c r="BM272" s="368"/>
    </row>
    <row r="273" spans="1:65" s="17" customFormat="1" ht="14.25">
      <c r="A273" s="19"/>
      <c r="B273" s="120"/>
      <c r="AD273" s="674"/>
      <c r="AE273" s="674"/>
      <c r="AF273" s="674"/>
      <c r="AG273" s="674"/>
      <c r="AH273" s="674"/>
      <c r="AI273" s="674"/>
      <c r="AJ273" s="674"/>
      <c r="BM273" s="368"/>
    </row>
    <row r="274" spans="1:65" s="17" customFormat="1" ht="14.25">
      <c r="A274" s="19"/>
      <c r="B274" s="120"/>
      <c r="AD274" s="674"/>
      <c r="AE274" s="674"/>
      <c r="AF274" s="674"/>
      <c r="AG274" s="674"/>
      <c r="AH274" s="674"/>
      <c r="AI274" s="674"/>
      <c r="AJ274" s="674"/>
      <c r="BM274" s="368"/>
    </row>
    <row r="275" spans="1:65" s="17" customFormat="1" ht="14.25">
      <c r="A275" s="19"/>
      <c r="B275" s="120"/>
      <c r="AD275" s="674"/>
      <c r="AE275" s="674"/>
      <c r="AF275" s="674"/>
      <c r="AG275" s="674"/>
      <c r="AH275" s="674"/>
      <c r="AI275" s="674"/>
      <c r="AJ275" s="674"/>
      <c r="BM275" s="368"/>
    </row>
    <row r="276" spans="1:65" s="17" customFormat="1" ht="14.25">
      <c r="A276" s="19"/>
      <c r="B276" s="120"/>
      <c r="AD276" s="674"/>
      <c r="AE276" s="674"/>
      <c r="AF276" s="674"/>
      <c r="AG276" s="674"/>
      <c r="AH276" s="674"/>
      <c r="AI276" s="674"/>
      <c r="AJ276" s="674"/>
      <c r="BM276" s="368"/>
    </row>
    <row r="277" spans="1:65" s="17" customFormat="1" ht="14.25">
      <c r="A277" s="19"/>
      <c r="B277" s="120"/>
      <c r="AD277" s="674"/>
      <c r="AE277" s="674"/>
      <c r="AF277" s="674"/>
      <c r="AG277" s="674"/>
      <c r="AH277" s="674"/>
      <c r="AI277" s="674"/>
      <c r="AJ277" s="674"/>
      <c r="BM277" s="368"/>
    </row>
    <row r="278" spans="1:65" ht="9" customHeight="1"/>
    <row r="279" spans="1:65" ht="9" customHeight="1"/>
    <row r="283" spans="1:65" ht="9.75" customHeight="1"/>
    <row r="285" spans="1:65" ht="8.25" customHeight="1"/>
    <row r="286" spans="1:65" ht="16.5" customHeight="1"/>
    <row r="287" spans="1:65" ht="16.5" customHeight="1"/>
    <row r="289" spans="1:65" ht="9.75" customHeight="1"/>
    <row r="290" spans="1:65" ht="9.75" customHeight="1"/>
    <row r="291" spans="1:65" ht="9.75" customHeight="1"/>
    <row r="299" spans="1:65" ht="10.5" customHeight="1"/>
    <row r="301" spans="1:65" ht="6" customHeight="1"/>
    <row r="302" spans="1:65" s="17" customFormat="1" ht="14.25">
      <c r="A302" s="19"/>
      <c r="B302" s="120"/>
      <c r="AD302" s="674"/>
      <c r="AE302" s="674"/>
      <c r="AF302" s="674"/>
      <c r="AG302" s="674"/>
      <c r="AH302" s="674"/>
      <c r="AI302" s="674"/>
      <c r="AJ302" s="674"/>
      <c r="BM302" s="368"/>
    </row>
    <row r="303" spans="1:65" s="18" customFormat="1" ht="12.75">
      <c r="A303" s="19"/>
      <c r="B303" s="155"/>
      <c r="AD303" s="632"/>
      <c r="AE303" s="632"/>
      <c r="AF303" s="632"/>
      <c r="AG303" s="632"/>
      <c r="AH303" s="632"/>
      <c r="AI303" s="632"/>
      <c r="AJ303" s="632"/>
      <c r="BM303" s="370"/>
    </row>
    <row r="304" spans="1:65" s="17" customFormat="1" ht="14.25">
      <c r="A304" s="19"/>
      <c r="B304" s="120"/>
      <c r="AD304" s="674"/>
      <c r="AE304" s="674"/>
      <c r="AF304" s="674"/>
      <c r="AG304" s="674"/>
      <c r="AH304" s="674"/>
      <c r="AI304" s="674"/>
      <c r="AJ304" s="674"/>
      <c r="BM304" s="368"/>
    </row>
    <row r="305" spans="1:65" s="17" customFormat="1" ht="14.25">
      <c r="A305" s="19"/>
      <c r="B305" s="120"/>
      <c r="AD305" s="674"/>
      <c r="AE305" s="674"/>
      <c r="AF305" s="674"/>
      <c r="AG305" s="674"/>
      <c r="AH305" s="674"/>
      <c r="AI305" s="674"/>
      <c r="AJ305" s="674"/>
      <c r="BM305" s="368"/>
    </row>
    <row r="306" spans="1:65" s="17" customFormat="1" ht="14.25">
      <c r="A306" s="19"/>
      <c r="B306" s="120"/>
      <c r="AD306" s="674"/>
      <c r="AE306" s="674"/>
      <c r="AF306" s="674"/>
      <c r="AG306" s="674"/>
      <c r="AH306" s="674"/>
      <c r="AI306" s="674"/>
      <c r="AJ306" s="674"/>
      <c r="BM306" s="368"/>
    </row>
    <row r="307" spans="1:65" s="17" customFormat="1" ht="14.25">
      <c r="A307" s="19"/>
      <c r="B307" s="120"/>
      <c r="AD307" s="674"/>
      <c r="AE307" s="674"/>
      <c r="AF307" s="674"/>
      <c r="AG307" s="674"/>
      <c r="AH307" s="674"/>
      <c r="AI307" s="674"/>
      <c r="AJ307" s="674"/>
      <c r="BM307" s="368"/>
    </row>
    <row r="308" spans="1:65" s="17" customFormat="1" ht="14.25">
      <c r="A308" s="19"/>
      <c r="B308" s="120"/>
      <c r="AD308" s="674"/>
      <c r="AE308" s="674"/>
      <c r="AF308" s="674"/>
      <c r="AG308" s="674"/>
      <c r="AH308" s="674"/>
      <c r="AI308" s="674"/>
      <c r="AJ308" s="674"/>
      <c r="BM308" s="368"/>
    </row>
    <row r="309" spans="1:65" s="17" customFormat="1" ht="14.25">
      <c r="A309" s="19"/>
      <c r="B309" s="120"/>
      <c r="AD309" s="674"/>
      <c r="AE309" s="674"/>
      <c r="AF309" s="674"/>
      <c r="AG309" s="674"/>
      <c r="AH309" s="674"/>
      <c r="AI309" s="674"/>
      <c r="AJ309" s="674"/>
      <c r="BM309" s="368"/>
    </row>
    <row r="310" spans="1:65" s="17" customFormat="1" ht="14.25">
      <c r="A310" s="19"/>
      <c r="B310" s="120"/>
      <c r="AD310" s="674"/>
      <c r="AE310" s="674"/>
      <c r="AF310" s="674"/>
      <c r="AG310" s="674"/>
      <c r="AH310" s="674"/>
      <c r="AI310" s="674"/>
      <c r="AJ310" s="674"/>
      <c r="BM310" s="368"/>
    </row>
    <row r="311" spans="1:65" s="17" customFormat="1" ht="14.25">
      <c r="A311" s="19"/>
      <c r="B311" s="120"/>
      <c r="AD311" s="674"/>
      <c r="AE311" s="674"/>
      <c r="AF311" s="674"/>
      <c r="AG311" s="674"/>
      <c r="AH311" s="674"/>
      <c r="AI311" s="674"/>
      <c r="AJ311" s="674"/>
      <c r="BM311" s="368"/>
    </row>
    <row r="312" spans="1:65" s="17" customFormat="1" ht="14.25">
      <c r="A312" s="19"/>
      <c r="B312" s="120"/>
      <c r="AD312" s="674"/>
      <c r="AE312" s="674"/>
      <c r="AF312" s="674"/>
      <c r="AG312" s="674"/>
      <c r="AH312" s="674"/>
      <c r="AI312" s="674"/>
      <c r="AJ312" s="674"/>
      <c r="BM312" s="368"/>
    </row>
    <row r="313" spans="1:65" s="17" customFormat="1" ht="14.25">
      <c r="A313" s="19"/>
      <c r="B313" s="120"/>
      <c r="AD313" s="674"/>
      <c r="AE313" s="674"/>
      <c r="AF313" s="674"/>
      <c r="AG313" s="674"/>
      <c r="AH313" s="674"/>
      <c r="AI313" s="674"/>
      <c r="AJ313" s="674"/>
      <c r="BM313" s="368"/>
    </row>
    <row r="314" spans="1:65" s="17" customFormat="1" ht="14.25">
      <c r="A314" s="19"/>
      <c r="B314" s="120"/>
      <c r="AD314" s="674"/>
      <c r="AE314" s="674"/>
      <c r="AF314" s="674"/>
      <c r="AG314" s="674"/>
      <c r="AH314" s="674"/>
      <c r="AI314" s="674"/>
      <c r="AJ314" s="674"/>
      <c r="BM314" s="368"/>
    </row>
    <row r="315" spans="1:65" s="17" customFormat="1" ht="14.25">
      <c r="A315" s="19"/>
      <c r="B315" s="120"/>
      <c r="AD315" s="674"/>
      <c r="AE315" s="674"/>
      <c r="AF315" s="674"/>
      <c r="AG315" s="674"/>
      <c r="AH315" s="674"/>
      <c r="AI315" s="674"/>
      <c r="AJ315" s="674"/>
      <c r="BM315" s="368"/>
    </row>
    <row r="316" spans="1:65" s="17" customFormat="1" ht="14.25">
      <c r="A316" s="19"/>
      <c r="B316" s="120"/>
      <c r="AD316" s="674"/>
      <c r="AE316" s="674"/>
      <c r="AF316" s="674"/>
      <c r="AG316" s="674"/>
      <c r="AH316" s="674"/>
      <c r="AI316" s="674"/>
      <c r="AJ316" s="674"/>
      <c r="BM316" s="368"/>
    </row>
    <row r="317" spans="1:65" s="17" customFormat="1" ht="14.25">
      <c r="A317" s="19"/>
      <c r="B317" s="120"/>
      <c r="AD317" s="674"/>
      <c r="AE317" s="674"/>
      <c r="AF317" s="674"/>
      <c r="AG317" s="674"/>
      <c r="AH317" s="674"/>
      <c r="AI317" s="674"/>
      <c r="AJ317" s="674"/>
      <c r="BM317" s="368"/>
    </row>
    <row r="318" spans="1:65" s="17" customFormat="1" ht="14.25">
      <c r="A318" s="19"/>
      <c r="B318" s="120"/>
      <c r="AD318" s="674"/>
      <c r="AE318" s="674"/>
      <c r="AF318" s="674"/>
      <c r="AG318" s="674"/>
      <c r="AH318" s="674"/>
      <c r="AI318" s="674"/>
      <c r="AJ318" s="674"/>
      <c r="BM318" s="368"/>
    </row>
    <row r="319" spans="1:65" s="17" customFormat="1" ht="14.25">
      <c r="A319" s="19"/>
      <c r="B319" s="120"/>
      <c r="AD319" s="674"/>
      <c r="AE319" s="674"/>
      <c r="AF319" s="674"/>
      <c r="AG319" s="674"/>
      <c r="AH319" s="674"/>
      <c r="AI319" s="674"/>
      <c r="AJ319" s="674"/>
      <c r="BM319" s="368"/>
    </row>
    <row r="320" spans="1:65" s="17" customFormat="1" ht="14.25">
      <c r="A320" s="19"/>
      <c r="B320" s="120"/>
      <c r="AD320" s="674"/>
      <c r="AE320" s="674"/>
      <c r="AF320" s="674"/>
      <c r="AG320" s="674"/>
      <c r="AH320" s="674"/>
      <c r="AI320" s="674"/>
      <c r="AJ320" s="674"/>
      <c r="BM320" s="368"/>
    </row>
    <row r="321" spans="1:65" s="17" customFormat="1" ht="14.25">
      <c r="A321" s="19"/>
      <c r="B321" s="120"/>
      <c r="AD321" s="674"/>
      <c r="AE321" s="674"/>
      <c r="AF321" s="674"/>
      <c r="AG321" s="674"/>
      <c r="AH321" s="674"/>
      <c r="AI321" s="674"/>
      <c r="AJ321" s="674"/>
      <c r="BM321" s="368"/>
    </row>
    <row r="322" spans="1:65" s="17" customFormat="1" ht="14.25">
      <c r="A322" s="19"/>
      <c r="B322" s="120"/>
      <c r="AD322" s="674"/>
      <c r="AE322" s="674"/>
      <c r="AF322" s="674"/>
      <c r="AG322" s="674"/>
      <c r="AH322" s="674"/>
      <c r="AI322" s="674"/>
      <c r="AJ322" s="674"/>
      <c r="BM322" s="368"/>
    </row>
    <row r="323" spans="1:65" s="17" customFormat="1" ht="14.25">
      <c r="A323" s="19"/>
      <c r="B323" s="120"/>
      <c r="AD323" s="674"/>
      <c r="AE323" s="674"/>
      <c r="AF323" s="674"/>
      <c r="AG323" s="674"/>
      <c r="AH323" s="674"/>
      <c r="AI323" s="674"/>
      <c r="AJ323" s="674"/>
      <c r="BM323" s="368"/>
    </row>
    <row r="324" spans="1:65" s="17" customFormat="1" ht="14.25">
      <c r="A324" s="19"/>
      <c r="B324" s="120"/>
      <c r="AD324" s="674"/>
      <c r="AE324" s="674"/>
      <c r="AF324" s="674"/>
      <c r="AG324" s="674"/>
      <c r="AH324" s="674"/>
      <c r="AI324" s="674"/>
      <c r="AJ324" s="674"/>
      <c r="BM324" s="368"/>
    </row>
    <row r="325" spans="1:65" s="17" customFormat="1" ht="14.25">
      <c r="A325" s="19"/>
      <c r="B325" s="120"/>
      <c r="AD325" s="674"/>
      <c r="AE325" s="674"/>
      <c r="AF325" s="674"/>
      <c r="AG325" s="674"/>
      <c r="AH325" s="674"/>
      <c r="AI325" s="674"/>
      <c r="AJ325" s="674"/>
      <c r="BM325" s="368"/>
    </row>
    <row r="326" spans="1:65" s="17" customFormat="1" ht="14.25">
      <c r="A326" s="19"/>
      <c r="B326" s="120"/>
      <c r="AD326" s="674"/>
      <c r="AE326" s="674"/>
      <c r="AF326" s="674"/>
      <c r="AG326" s="674"/>
      <c r="AH326" s="674"/>
      <c r="AI326" s="674"/>
      <c r="AJ326" s="674"/>
      <c r="BM326" s="368"/>
    </row>
    <row r="327" spans="1:65" s="17" customFormat="1" ht="14.25">
      <c r="A327" s="19"/>
      <c r="B327" s="120"/>
      <c r="AD327" s="674"/>
      <c r="AE327" s="674"/>
      <c r="AF327" s="674"/>
      <c r="AG327" s="674"/>
      <c r="AH327" s="674"/>
      <c r="AI327" s="674"/>
      <c r="AJ327" s="674"/>
      <c r="BM327" s="368"/>
    </row>
    <row r="328" spans="1:65" s="17" customFormat="1" ht="14.25">
      <c r="A328" s="19"/>
      <c r="B328" s="120"/>
      <c r="AD328" s="674"/>
      <c r="AE328" s="674"/>
      <c r="AF328" s="674"/>
      <c r="AG328" s="674"/>
      <c r="AH328" s="674"/>
      <c r="AI328" s="674"/>
      <c r="AJ328" s="674"/>
      <c r="BM328" s="368"/>
    </row>
    <row r="329" spans="1:65" s="17" customFormat="1" ht="14.25">
      <c r="A329" s="19"/>
      <c r="B329" s="120"/>
      <c r="AD329" s="674"/>
      <c r="AE329" s="674"/>
      <c r="AF329" s="674"/>
      <c r="AG329" s="674"/>
      <c r="AH329" s="674"/>
      <c r="AI329" s="674"/>
      <c r="AJ329" s="674"/>
      <c r="BM329" s="368"/>
    </row>
    <row r="330" spans="1:65" s="17" customFormat="1" ht="14.25">
      <c r="A330" s="19"/>
      <c r="B330" s="120"/>
      <c r="AD330" s="674"/>
      <c r="AE330" s="674"/>
      <c r="AF330" s="674"/>
      <c r="AG330" s="674"/>
      <c r="AH330" s="674"/>
      <c r="AI330" s="674"/>
      <c r="AJ330" s="674"/>
      <c r="BM330" s="368"/>
    </row>
    <row r="332" spans="1:65" ht="9" customHeight="1"/>
    <row r="333" spans="1:65" ht="9" customHeight="1"/>
    <row r="337" ht="9.75" customHeight="1"/>
    <row r="339" ht="8.25" customHeight="1"/>
    <row r="340" ht="16.5" customHeight="1"/>
    <row r="341" ht="16.5" customHeight="1"/>
    <row r="343" ht="9.75" customHeight="1"/>
    <row r="344" ht="9.75" customHeight="1"/>
    <row r="345" ht="10.5" customHeight="1"/>
    <row r="346" ht="9.75" customHeight="1"/>
    <row r="354" spans="1:65" ht="10.5" customHeight="1"/>
    <row r="356" spans="1:65" ht="6" customHeight="1"/>
    <row r="357" spans="1:65" s="17" customFormat="1" ht="14.25">
      <c r="A357" s="19"/>
      <c r="B357" s="120"/>
      <c r="AD357" s="674"/>
      <c r="AE357" s="674"/>
      <c r="AF357" s="674"/>
      <c r="AG357" s="674"/>
      <c r="AH357" s="674"/>
      <c r="AI357" s="674"/>
      <c r="AJ357" s="674"/>
      <c r="BM357" s="368"/>
    </row>
    <row r="358" spans="1:65" s="18" customFormat="1" ht="12.75">
      <c r="A358" s="19"/>
      <c r="B358" s="155"/>
      <c r="AD358" s="632"/>
      <c r="AE358" s="632"/>
      <c r="AF358" s="632"/>
      <c r="AG358" s="632"/>
      <c r="AH358" s="632"/>
      <c r="AI358" s="632"/>
      <c r="AJ358" s="632"/>
      <c r="BM358" s="370"/>
    </row>
    <row r="359" spans="1:65" s="17" customFormat="1" ht="14.25">
      <c r="A359" s="19"/>
      <c r="B359" s="120"/>
      <c r="AD359" s="674"/>
      <c r="AE359" s="674"/>
      <c r="AF359" s="674"/>
      <c r="AG359" s="674"/>
      <c r="AH359" s="674"/>
      <c r="AI359" s="674"/>
      <c r="AJ359" s="674"/>
      <c r="BM359" s="368"/>
    </row>
    <row r="360" spans="1:65" s="17" customFormat="1" ht="14.25">
      <c r="A360" s="19"/>
      <c r="B360" s="120"/>
      <c r="AD360" s="674"/>
      <c r="AE360" s="674"/>
      <c r="AF360" s="674"/>
      <c r="AG360" s="674"/>
      <c r="AH360" s="674"/>
      <c r="AI360" s="674"/>
      <c r="AJ360" s="674"/>
      <c r="BM360" s="368"/>
    </row>
    <row r="361" spans="1:65" s="17" customFormat="1" ht="14.25">
      <c r="A361" s="19"/>
      <c r="B361" s="120"/>
      <c r="AD361" s="674"/>
      <c r="AE361" s="674"/>
      <c r="AF361" s="674"/>
      <c r="AG361" s="674"/>
      <c r="AH361" s="674"/>
      <c r="AI361" s="674"/>
      <c r="AJ361" s="674"/>
      <c r="BM361" s="368"/>
    </row>
    <row r="362" spans="1:65" s="17" customFormat="1" ht="14.25">
      <c r="A362" s="19"/>
      <c r="B362" s="120"/>
      <c r="AD362" s="674"/>
      <c r="AE362" s="674"/>
      <c r="AF362" s="674"/>
      <c r="AG362" s="674"/>
      <c r="AH362" s="674"/>
      <c r="AI362" s="674"/>
      <c r="AJ362" s="674"/>
      <c r="BM362" s="368"/>
    </row>
    <row r="363" spans="1:65" s="17" customFormat="1" ht="14.25">
      <c r="A363" s="19"/>
      <c r="B363" s="120"/>
      <c r="AD363" s="674"/>
      <c r="AE363" s="674"/>
      <c r="AF363" s="674"/>
      <c r="AG363" s="674"/>
      <c r="AH363" s="674"/>
      <c r="AI363" s="674"/>
      <c r="AJ363" s="674"/>
      <c r="BM363" s="368"/>
    </row>
    <row r="364" spans="1:65" s="17" customFormat="1" ht="14.25">
      <c r="A364" s="19"/>
      <c r="B364" s="120"/>
      <c r="AD364" s="674"/>
      <c r="AE364" s="674"/>
      <c r="AF364" s="674"/>
      <c r="AG364" s="674"/>
      <c r="AH364" s="674"/>
      <c r="AI364" s="674"/>
      <c r="AJ364" s="674"/>
      <c r="BM364" s="368"/>
    </row>
    <row r="365" spans="1:65" s="17" customFormat="1" ht="14.25">
      <c r="A365" s="19"/>
      <c r="B365" s="120"/>
      <c r="AD365" s="674"/>
      <c r="AE365" s="674"/>
      <c r="AF365" s="674"/>
      <c r="AG365" s="674"/>
      <c r="AH365" s="674"/>
      <c r="AI365" s="674"/>
      <c r="AJ365" s="674"/>
      <c r="BM365" s="368"/>
    </row>
    <row r="366" spans="1:65" s="17" customFormat="1" ht="14.25">
      <c r="A366" s="19"/>
      <c r="B366" s="120"/>
      <c r="AD366" s="674"/>
      <c r="AE366" s="674"/>
      <c r="AF366" s="674"/>
      <c r="AG366" s="674"/>
      <c r="AH366" s="674"/>
      <c r="AI366" s="674"/>
      <c r="AJ366" s="674"/>
      <c r="BM366" s="368"/>
    </row>
    <row r="367" spans="1:65" s="17" customFormat="1" ht="14.25">
      <c r="A367" s="19"/>
      <c r="B367" s="120"/>
      <c r="AD367" s="674"/>
      <c r="AE367" s="674"/>
      <c r="AF367" s="674"/>
      <c r="AG367" s="674"/>
      <c r="AH367" s="674"/>
      <c r="AI367" s="674"/>
      <c r="AJ367" s="674"/>
      <c r="BM367" s="368"/>
    </row>
    <row r="368" spans="1:65" s="17" customFormat="1" ht="14.25">
      <c r="A368" s="19"/>
      <c r="B368" s="120"/>
      <c r="AD368" s="674"/>
      <c r="AE368" s="674"/>
      <c r="AF368" s="674"/>
      <c r="AG368" s="674"/>
      <c r="AH368" s="674"/>
      <c r="AI368" s="674"/>
      <c r="AJ368" s="674"/>
      <c r="BM368" s="368"/>
    </row>
    <row r="369" spans="1:65" s="17" customFormat="1" ht="14.25">
      <c r="A369" s="19"/>
      <c r="B369" s="120"/>
      <c r="AD369" s="674"/>
      <c r="AE369" s="674"/>
      <c r="AF369" s="674"/>
      <c r="AG369" s="674"/>
      <c r="AH369" s="674"/>
      <c r="AI369" s="674"/>
      <c r="AJ369" s="674"/>
      <c r="BM369" s="368"/>
    </row>
    <row r="370" spans="1:65" s="17" customFormat="1" ht="14.25">
      <c r="A370" s="19"/>
      <c r="B370" s="120"/>
      <c r="AD370" s="674"/>
      <c r="AE370" s="674"/>
      <c r="AF370" s="674"/>
      <c r="AG370" s="674"/>
      <c r="AH370" s="674"/>
      <c r="AI370" s="674"/>
      <c r="AJ370" s="674"/>
      <c r="BM370" s="368"/>
    </row>
    <row r="371" spans="1:65" s="17" customFormat="1" ht="14.25">
      <c r="A371" s="19"/>
      <c r="B371" s="120"/>
      <c r="AD371" s="674"/>
      <c r="AE371" s="674"/>
      <c r="AF371" s="674"/>
      <c r="AG371" s="674"/>
      <c r="AH371" s="674"/>
      <c r="AI371" s="674"/>
      <c r="AJ371" s="674"/>
      <c r="BM371" s="368"/>
    </row>
    <row r="372" spans="1:65" s="17" customFormat="1" ht="14.25">
      <c r="A372" s="19"/>
      <c r="B372" s="120"/>
      <c r="AD372" s="674"/>
      <c r="AE372" s="674"/>
      <c r="AF372" s="674"/>
      <c r="AG372" s="674"/>
      <c r="AH372" s="674"/>
      <c r="AI372" s="674"/>
      <c r="AJ372" s="674"/>
      <c r="BM372" s="368"/>
    </row>
    <row r="373" spans="1:65" s="17" customFormat="1" ht="14.25">
      <c r="A373" s="19"/>
      <c r="B373" s="120"/>
      <c r="AD373" s="674"/>
      <c r="AE373" s="674"/>
      <c r="AF373" s="674"/>
      <c r="AG373" s="674"/>
      <c r="AH373" s="674"/>
      <c r="AI373" s="674"/>
      <c r="AJ373" s="674"/>
      <c r="BM373" s="368"/>
    </row>
    <row r="374" spans="1:65" s="17" customFormat="1" ht="14.25">
      <c r="A374" s="19"/>
      <c r="B374" s="120"/>
      <c r="AD374" s="674"/>
      <c r="AE374" s="674"/>
      <c r="AF374" s="674"/>
      <c r="AG374" s="674"/>
      <c r="AH374" s="674"/>
      <c r="AI374" s="674"/>
      <c r="AJ374" s="674"/>
      <c r="BM374" s="368"/>
    </row>
    <row r="375" spans="1:65" s="17" customFormat="1" ht="14.25">
      <c r="A375" s="19"/>
      <c r="B375" s="120"/>
      <c r="AD375" s="674"/>
      <c r="AE375" s="674"/>
      <c r="AF375" s="674"/>
      <c r="AG375" s="674"/>
      <c r="AH375" s="674"/>
      <c r="AI375" s="674"/>
      <c r="AJ375" s="674"/>
      <c r="BM375" s="368"/>
    </row>
    <row r="376" spans="1:65" s="17" customFormat="1" ht="14.25">
      <c r="A376" s="19"/>
      <c r="B376" s="120"/>
      <c r="AD376" s="674"/>
      <c r="AE376" s="674"/>
      <c r="AF376" s="674"/>
      <c r="AG376" s="674"/>
      <c r="AH376" s="674"/>
      <c r="AI376" s="674"/>
      <c r="AJ376" s="674"/>
      <c r="BM376" s="368"/>
    </row>
    <row r="377" spans="1:65" s="17" customFormat="1" ht="14.25">
      <c r="A377" s="19"/>
      <c r="B377" s="120"/>
      <c r="AD377" s="674"/>
      <c r="AE377" s="674"/>
      <c r="AF377" s="674"/>
      <c r="AG377" s="674"/>
      <c r="AH377" s="674"/>
      <c r="AI377" s="674"/>
      <c r="AJ377" s="674"/>
      <c r="BM377" s="368"/>
    </row>
    <row r="378" spans="1:65" s="17" customFormat="1" ht="14.25">
      <c r="A378" s="19"/>
      <c r="B378" s="120"/>
      <c r="AD378" s="674"/>
      <c r="AE378" s="674"/>
      <c r="AF378" s="674"/>
      <c r="AG378" s="674"/>
      <c r="AH378" s="674"/>
      <c r="AI378" s="674"/>
      <c r="AJ378" s="674"/>
      <c r="BM378" s="368"/>
    </row>
    <row r="379" spans="1:65" s="17" customFormat="1" ht="14.25">
      <c r="A379" s="19"/>
      <c r="B379" s="120"/>
      <c r="AD379" s="674"/>
      <c r="AE379" s="674"/>
      <c r="AF379" s="674"/>
      <c r="AG379" s="674"/>
      <c r="AH379" s="674"/>
      <c r="AI379" s="674"/>
      <c r="AJ379" s="674"/>
      <c r="BM379" s="368"/>
    </row>
    <row r="380" spans="1:65" s="17" customFormat="1" ht="14.25">
      <c r="A380" s="19"/>
      <c r="B380" s="120"/>
      <c r="AD380" s="674"/>
      <c r="AE380" s="674"/>
      <c r="AF380" s="674"/>
      <c r="AG380" s="674"/>
      <c r="AH380" s="674"/>
      <c r="AI380" s="674"/>
      <c r="AJ380" s="674"/>
      <c r="BM380" s="368"/>
    </row>
    <row r="381" spans="1:65" s="17" customFormat="1" ht="14.25">
      <c r="A381" s="19"/>
      <c r="B381" s="120"/>
      <c r="AD381" s="674"/>
      <c r="AE381" s="674"/>
      <c r="AF381" s="674"/>
      <c r="AG381" s="674"/>
      <c r="AH381" s="674"/>
      <c r="AI381" s="674"/>
      <c r="AJ381" s="674"/>
      <c r="BM381" s="368"/>
    </row>
    <row r="382" spans="1:65" s="17" customFormat="1" ht="14.25">
      <c r="A382" s="19"/>
      <c r="B382" s="120"/>
      <c r="AD382" s="674"/>
      <c r="AE382" s="674"/>
      <c r="AF382" s="674"/>
      <c r="AG382" s="674"/>
      <c r="AH382" s="674"/>
      <c r="AI382" s="674"/>
      <c r="AJ382" s="674"/>
      <c r="BM382" s="368"/>
    </row>
    <row r="383" spans="1:65" s="17" customFormat="1" ht="14.25">
      <c r="A383" s="19"/>
      <c r="B383" s="120"/>
      <c r="AD383" s="674"/>
      <c r="AE383" s="674"/>
      <c r="AF383" s="674"/>
      <c r="AG383" s="674"/>
      <c r="AH383" s="674"/>
      <c r="AI383" s="674"/>
      <c r="AJ383" s="674"/>
      <c r="BM383" s="368"/>
    </row>
    <row r="384" spans="1:65" s="17" customFormat="1" ht="14.25">
      <c r="A384" s="19"/>
      <c r="B384" s="120"/>
      <c r="AD384" s="674"/>
      <c r="AE384" s="674"/>
      <c r="AF384" s="674"/>
      <c r="AG384" s="674"/>
      <c r="AH384" s="674"/>
      <c r="AI384" s="674"/>
      <c r="AJ384" s="674"/>
      <c r="BM384" s="368"/>
    </row>
    <row r="385" spans="1:65" s="17" customFormat="1" ht="14.25">
      <c r="A385" s="19"/>
      <c r="B385" s="120"/>
      <c r="AD385" s="674"/>
      <c r="AE385" s="674"/>
      <c r="AF385" s="674"/>
      <c r="AG385" s="674"/>
      <c r="AH385" s="674"/>
      <c r="AI385" s="674"/>
      <c r="AJ385" s="674"/>
      <c r="BM385" s="368"/>
    </row>
    <row r="386" spans="1:65" s="17" customFormat="1" ht="14.25">
      <c r="A386" s="19"/>
      <c r="B386" s="120"/>
      <c r="AD386" s="674"/>
      <c r="AE386" s="674"/>
      <c r="AF386" s="674"/>
      <c r="AG386" s="674"/>
      <c r="AH386" s="674"/>
      <c r="AI386" s="674"/>
      <c r="AJ386" s="674"/>
      <c r="BM386" s="368"/>
    </row>
    <row r="387" spans="1:65" ht="9" customHeight="1"/>
    <row r="388" spans="1:65" ht="9" customHeight="1"/>
    <row r="392" spans="1:65" ht="9.75" customHeight="1"/>
    <row r="394" spans="1:65" ht="8.25" customHeight="1"/>
    <row r="395" spans="1:65" ht="16.5" customHeight="1"/>
    <row r="396" spans="1:65" ht="16.5" customHeight="1"/>
    <row r="398" spans="1:65" ht="9.75" customHeight="1"/>
    <row r="399" spans="1:65" ht="9.75" customHeight="1"/>
    <row r="400" spans="1:65" ht="9.75" customHeight="1"/>
    <row r="401" spans="1:65" ht="9.75" customHeight="1"/>
    <row r="408" spans="1:65" ht="10.5" customHeight="1"/>
    <row r="410" spans="1:65" ht="6" customHeight="1"/>
    <row r="411" spans="1:65" s="17" customFormat="1" ht="14.25">
      <c r="A411" s="19"/>
      <c r="B411" s="120"/>
      <c r="AD411" s="674"/>
      <c r="AE411" s="674"/>
      <c r="AF411" s="674"/>
      <c r="AG411" s="674"/>
      <c r="AH411" s="674"/>
      <c r="AI411" s="674"/>
      <c r="AJ411" s="674"/>
      <c r="BM411" s="368"/>
    </row>
    <row r="412" spans="1:65" s="17" customFormat="1" ht="14.25">
      <c r="A412" s="19"/>
      <c r="B412" s="120"/>
      <c r="AD412" s="674"/>
      <c r="AE412" s="674"/>
      <c r="AF412" s="674"/>
      <c r="AG412" s="674"/>
      <c r="AH412" s="674"/>
      <c r="AI412" s="674"/>
      <c r="AJ412" s="674"/>
      <c r="BM412" s="368"/>
    </row>
    <row r="413" spans="1:65" s="17" customFormat="1" ht="14.25">
      <c r="A413" s="19"/>
      <c r="B413" s="120"/>
      <c r="AD413" s="674"/>
      <c r="AE413" s="674"/>
      <c r="AF413" s="674"/>
      <c r="AG413" s="674"/>
      <c r="AH413" s="674"/>
      <c r="AI413" s="674"/>
      <c r="AJ413" s="674"/>
      <c r="BM413" s="368"/>
    </row>
    <row r="414" spans="1:65" s="17" customFormat="1" ht="14.25">
      <c r="A414" s="19"/>
      <c r="B414" s="120"/>
      <c r="AD414" s="674"/>
      <c r="AE414" s="674"/>
      <c r="AF414" s="674"/>
      <c r="AG414" s="674"/>
      <c r="AH414" s="674"/>
      <c r="AI414" s="674"/>
      <c r="AJ414" s="674"/>
      <c r="BM414" s="368"/>
    </row>
    <row r="415" spans="1:65" s="17" customFormat="1" ht="14.25">
      <c r="A415" s="19"/>
      <c r="B415" s="120"/>
      <c r="AD415" s="674"/>
      <c r="AE415" s="674"/>
      <c r="AF415" s="674"/>
      <c r="AG415" s="674"/>
      <c r="AH415" s="674"/>
      <c r="AI415" s="674"/>
      <c r="AJ415" s="674"/>
      <c r="BM415" s="368"/>
    </row>
    <row r="416" spans="1:65" s="17" customFormat="1" ht="14.25">
      <c r="A416" s="19"/>
      <c r="B416" s="120"/>
      <c r="AD416" s="674"/>
      <c r="AE416" s="674"/>
      <c r="AF416" s="674"/>
      <c r="AG416" s="674"/>
      <c r="AH416" s="674"/>
      <c r="AI416" s="674"/>
      <c r="AJ416" s="674"/>
      <c r="BM416" s="368"/>
    </row>
    <row r="417" spans="1:65" s="17" customFormat="1" ht="14.25">
      <c r="A417" s="19"/>
      <c r="B417" s="120"/>
      <c r="AD417" s="674"/>
      <c r="AE417" s="674"/>
      <c r="AF417" s="674"/>
      <c r="AG417" s="674"/>
      <c r="AH417" s="674"/>
      <c r="AI417" s="674"/>
      <c r="AJ417" s="674"/>
      <c r="BM417" s="368"/>
    </row>
    <row r="418" spans="1:65" s="17" customFormat="1" ht="14.25">
      <c r="A418" s="19"/>
      <c r="B418" s="120"/>
      <c r="AD418" s="674"/>
      <c r="AE418" s="674"/>
      <c r="AF418" s="674"/>
      <c r="AG418" s="674"/>
      <c r="AH418" s="674"/>
      <c r="AI418" s="674"/>
      <c r="AJ418" s="674"/>
      <c r="BM418" s="368"/>
    </row>
    <row r="419" spans="1:65" s="17" customFormat="1" ht="14.25">
      <c r="A419" s="19"/>
      <c r="B419" s="120"/>
      <c r="AD419" s="674"/>
      <c r="AE419" s="674"/>
      <c r="AF419" s="674"/>
      <c r="AG419" s="674"/>
      <c r="AH419" s="674"/>
      <c r="AI419" s="674"/>
      <c r="AJ419" s="674"/>
      <c r="BM419" s="368"/>
    </row>
    <row r="420" spans="1:65" s="17" customFormat="1" ht="14.25">
      <c r="A420" s="19"/>
      <c r="B420" s="120"/>
      <c r="AD420" s="674"/>
      <c r="AE420" s="674"/>
      <c r="AF420" s="674"/>
      <c r="AG420" s="674"/>
      <c r="AH420" s="674"/>
      <c r="AI420" s="674"/>
      <c r="AJ420" s="674"/>
      <c r="BM420" s="368"/>
    </row>
    <row r="421" spans="1:65" s="17" customFormat="1" ht="14.25">
      <c r="A421" s="19"/>
      <c r="B421" s="120"/>
      <c r="AD421" s="674"/>
      <c r="AE421" s="674"/>
      <c r="AF421" s="674"/>
      <c r="AG421" s="674"/>
      <c r="AH421" s="674"/>
      <c r="AI421" s="674"/>
      <c r="AJ421" s="674"/>
      <c r="BM421" s="368"/>
    </row>
    <row r="422" spans="1:65" s="17" customFormat="1" ht="14.25">
      <c r="A422" s="19"/>
      <c r="B422" s="120"/>
      <c r="AD422" s="674"/>
      <c r="AE422" s="674"/>
      <c r="AF422" s="674"/>
      <c r="AG422" s="674"/>
      <c r="AH422" s="674"/>
      <c r="AI422" s="674"/>
      <c r="AJ422" s="674"/>
      <c r="BM422" s="368"/>
    </row>
    <row r="423" spans="1:65" s="17" customFormat="1" ht="14.25">
      <c r="A423" s="19"/>
      <c r="B423" s="120"/>
      <c r="AD423" s="674"/>
      <c r="AE423" s="674"/>
      <c r="AF423" s="674"/>
      <c r="AG423" s="674"/>
      <c r="AH423" s="674"/>
      <c r="AI423" s="674"/>
      <c r="AJ423" s="674"/>
      <c r="BM423" s="368"/>
    </row>
    <row r="424" spans="1:65" s="17" customFormat="1" ht="14.25">
      <c r="A424" s="19"/>
      <c r="B424" s="120"/>
      <c r="AD424" s="674"/>
      <c r="AE424" s="674"/>
      <c r="AF424" s="674"/>
      <c r="AG424" s="674"/>
      <c r="AH424" s="674"/>
      <c r="AI424" s="674"/>
      <c r="AJ424" s="674"/>
      <c r="BM424" s="368"/>
    </row>
    <row r="425" spans="1:65" s="17" customFormat="1" ht="14.25">
      <c r="A425" s="19"/>
      <c r="B425" s="120"/>
      <c r="AD425" s="674"/>
      <c r="AE425" s="674"/>
      <c r="AF425" s="674"/>
      <c r="AG425" s="674"/>
      <c r="AH425" s="674"/>
      <c r="AI425" s="674"/>
      <c r="AJ425" s="674"/>
      <c r="BM425" s="368"/>
    </row>
    <row r="426" spans="1:65" s="17" customFormat="1" ht="14.25">
      <c r="A426" s="19"/>
      <c r="B426" s="120"/>
      <c r="AD426" s="674"/>
      <c r="AE426" s="674"/>
      <c r="AF426" s="674"/>
      <c r="AG426" s="674"/>
      <c r="AH426" s="674"/>
      <c r="AI426" s="674"/>
      <c r="AJ426" s="674"/>
      <c r="BM426" s="368"/>
    </row>
    <row r="427" spans="1:65" s="17" customFormat="1" ht="14.25">
      <c r="A427" s="19"/>
      <c r="B427" s="120"/>
      <c r="AD427" s="674"/>
      <c r="AE427" s="674"/>
      <c r="AF427" s="674"/>
      <c r="AG427" s="674"/>
      <c r="AH427" s="674"/>
      <c r="AI427" s="674"/>
      <c r="AJ427" s="674"/>
      <c r="BM427" s="368"/>
    </row>
    <row r="428" spans="1:65" s="17" customFormat="1" ht="14.25">
      <c r="A428" s="19"/>
      <c r="B428" s="120"/>
      <c r="AD428" s="674"/>
      <c r="AE428" s="674"/>
      <c r="AF428" s="674"/>
      <c r="AG428" s="674"/>
      <c r="AH428" s="674"/>
      <c r="AI428" s="674"/>
      <c r="AJ428" s="674"/>
      <c r="BM428" s="368"/>
    </row>
    <row r="429" spans="1:65" s="17" customFormat="1" ht="14.25">
      <c r="A429" s="19"/>
      <c r="B429" s="120"/>
      <c r="AD429" s="674"/>
      <c r="AE429" s="674"/>
      <c r="AF429" s="674"/>
      <c r="AG429" s="674"/>
      <c r="AH429" s="674"/>
      <c r="AI429" s="674"/>
      <c r="AJ429" s="674"/>
      <c r="BM429" s="368"/>
    </row>
    <row r="430" spans="1:65" s="17" customFormat="1" ht="14.25">
      <c r="A430" s="19"/>
      <c r="B430" s="120"/>
      <c r="AD430" s="674"/>
      <c r="AE430" s="674"/>
      <c r="AF430" s="674"/>
      <c r="AG430" s="674"/>
      <c r="AH430" s="674"/>
      <c r="AI430" s="674"/>
      <c r="AJ430" s="674"/>
      <c r="BM430" s="368"/>
    </row>
    <row r="431" spans="1:65" s="17" customFormat="1" ht="14.25">
      <c r="A431" s="19"/>
      <c r="B431" s="120"/>
      <c r="AD431" s="674"/>
      <c r="AE431" s="674"/>
      <c r="AF431" s="674"/>
      <c r="AG431" s="674"/>
      <c r="AH431" s="674"/>
      <c r="AI431" s="674"/>
      <c r="AJ431" s="674"/>
      <c r="BM431" s="368"/>
    </row>
    <row r="432" spans="1:65" s="17" customFormat="1" ht="14.25">
      <c r="A432" s="19"/>
      <c r="B432" s="120"/>
      <c r="AD432" s="674"/>
      <c r="AE432" s="674"/>
      <c r="AF432" s="674"/>
      <c r="AG432" s="674"/>
      <c r="AH432" s="674"/>
      <c r="AI432" s="674"/>
      <c r="AJ432" s="674"/>
      <c r="BM432" s="368"/>
    </row>
    <row r="433" spans="1:65" s="17" customFormat="1" ht="14.25">
      <c r="A433" s="19"/>
      <c r="B433" s="120"/>
      <c r="AD433" s="674"/>
      <c r="AE433" s="674"/>
      <c r="AF433" s="674"/>
      <c r="AG433" s="674"/>
      <c r="AH433" s="674"/>
      <c r="AI433" s="674"/>
      <c r="AJ433" s="674"/>
      <c r="BM433" s="368"/>
    </row>
    <row r="434" spans="1:65" s="17" customFormat="1" ht="14.25">
      <c r="A434" s="19"/>
      <c r="B434" s="120"/>
      <c r="AD434" s="674"/>
      <c r="AE434" s="674"/>
      <c r="AF434" s="674"/>
      <c r="AG434" s="674"/>
      <c r="AH434" s="674"/>
      <c r="AI434" s="674"/>
      <c r="AJ434" s="674"/>
      <c r="BM434" s="368"/>
    </row>
    <row r="435" spans="1:65" s="17" customFormat="1" ht="14.25">
      <c r="A435" s="19"/>
      <c r="B435" s="120"/>
      <c r="AD435" s="674"/>
      <c r="AE435" s="674"/>
      <c r="AF435" s="674"/>
      <c r="AG435" s="674"/>
      <c r="AH435" s="674"/>
      <c r="AI435" s="674"/>
      <c r="AJ435" s="674"/>
      <c r="BM435" s="368"/>
    </row>
    <row r="436" spans="1:65" s="17" customFormat="1" ht="14.25">
      <c r="A436" s="19"/>
      <c r="B436" s="120"/>
      <c r="AD436" s="674"/>
      <c r="AE436" s="674"/>
      <c r="AF436" s="674"/>
      <c r="AG436" s="674"/>
      <c r="AH436" s="674"/>
      <c r="AI436" s="674"/>
      <c r="AJ436" s="674"/>
      <c r="BM436" s="368"/>
    </row>
    <row r="437" spans="1:65" s="17" customFormat="1" ht="14.25">
      <c r="A437" s="19"/>
      <c r="B437" s="120"/>
      <c r="AD437" s="674"/>
      <c r="AE437" s="674"/>
      <c r="AF437" s="674"/>
      <c r="AG437" s="674"/>
      <c r="AH437" s="674"/>
      <c r="AI437" s="674"/>
      <c r="AJ437" s="674"/>
      <c r="BM437" s="368"/>
    </row>
    <row r="438" spans="1:65" s="17" customFormat="1" ht="14.25">
      <c r="A438" s="19"/>
      <c r="B438" s="120"/>
      <c r="AD438" s="674"/>
      <c r="AE438" s="674"/>
      <c r="AF438" s="674"/>
      <c r="AG438" s="674"/>
      <c r="AH438" s="674"/>
      <c r="AI438" s="674"/>
      <c r="AJ438" s="674"/>
      <c r="BM438" s="368"/>
    </row>
    <row r="439" spans="1:65" s="17" customFormat="1" ht="14.25">
      <c r="A439" s="19"/>
      <c r="B439" s="120"/>
      <c r="AD439" s="674"/>
      <c r="AE439" s="674"/>
      <c r="AF439" s="674"/>
      <c r="AG439" s="674"/>
      <c r="AH439" s="674"/>
      <c r="AI439" s="674"/>
      <c r="AJ439" s="674"/>
      <c r="BM439" s="368"/>
    </row>
    <row r="440" spans="1:65" s="17" customFormat="1" ht="9" customHeight="1">
      <c r="A440" s="19"/>
      <c r="B440" s="120"/>
      <c r="AD440" s="674"/>
      <c r="AE440" s="674"/>
      <c r="AF440" s="674"/>
      <c r="AG440" s="674"/>
      <c r="AH440" s="674"/>
      <c r="AI440" s="674"/>
      <c r="AJ440" s="674"/>
      <c r="BM440" s="368"/>
    </row>
    <row r="442" spans="1:65" ht="8.25" customHeight="1"/>
    <row r="443" spans="1:65" ht="16.5" customHeight="1"/>
  </sheetData>
  <sheetProtection formatColumns="0" formatRows="0" insertHyperlinks="0"/>
  <mergeCells count="3">
    <mergeCell ref="E41:AA41"/>
    <mergeCell ref="E42:AA42"/>
    <mergeCell ref="E4:AD4"/>
  </mergeCells>
  <phoneticPr fontId="33" type="noConversion"/>
  <conditionalFormatting sqref="E10:S14 T11 T13:T14">
    <cfRule type="cellIs" priority="508" stopIfTrue="1" operator="between">
      <formula>-1000000000000</formula>
      <formula>1000000000000</formula>
    </cfRule>
    <cfRule type="cellIs" priority="509" stopIfTrue="1" operator="equal">
      <formula>"M"</formula>
    </cfRule>
    <cfRule type="cellIs" priority="510" stopIfTrue="1" operator="equal">
      <formula>"L"</formula>
    </cfRule>
  </conditionalFormatting>
  <conditionalFormatting sqref="E10:T14">
    <cfRule type="cellIs" priority="511" stopIfTrue="1" operator="between">
      <formula>-1000000000000</formula>
      <formula>1000000000000</formula>
    </cfRule>
    <cfRule type="cellIs" priority="512" stopIfTrue="1" operator="equal">
      <formula>"M"</formula>
    </cfRule>
    <cfRule type="cellIs" priority="513" stopIfTrue="1" operator="equal">
      <formula>"L"</formula>
    </cfRule>
    <cfRule type="cellIs" priority="520" stopIfTrue="1" operator="between">
      <formula>-1000000000000</formula>
      <formula>1000000000000</formula>
    </cfRule>
    <cfRule type="cellIs" priority="521" stopIfTrue="1" operator="equal">
      <formula>"M"</formula>
    </cfRule>
    <cfRule type="cellIs" priority="522" stopIfTrue="1" operator="equal">
      <formula>"L"</formula>
    </cfRule>
  </conditionalFormatting>
  <conditionalFormatting sqref="H10:T14">
    <cfRule type="cellIs" priority="502" stopIfTrue="1" operator="between">
      <formula>-1000000000000</formula>
      <formula>1000000000000</formula>
    </cfRule>
    <cfRule type="cellIs" priority="503" stopIfTrue="1" operator="equal">
      <formula>"M"</formula>
    </cfRule>
    <cfRule type="cellIs" priority="504" stopIfTrue="1" operator="equal">
      <formula>"L"</formula>
    </cfRule>
  </conditionalFormatting>
  <conditionalFormatting sqref="H11:T11 H13:T14">
    <cfRule type="cellIs" priority="517" stopIfTrue="1" operator="between">
      <formula>-1000000000000</formula>
      <formula>1000000000000</formula>
    </cfRule>
    <cfRule type="cellIs" priority="518" stopIfTrue="1" operator="equal">
      <formula>"M"</formula>
    </cfRule>
    <cfRule type="cellIs" priority="519" stopIfTrue="1" operator="equal">
      <formula>"L"</formula>
    </cfRule>
    <cfRule type="cellIs" priority="523" stopIfTrue="1" operator="between">
      <formula>-1000000000000</formula>
      <formula>1000000000000</formula>
    </cfRule>
    <cfRule type="cellIs" priority="524" stopIfTrue="1" operator="equal">
      <formula>"M"</formula>
    </cfRule>
    <cfRule type="cellIs" priority="525" stopIfTrue="1" operator="equal">
      <formula>"L"</formula>
    </cfRule>
  </conditionalFormatting>
  <conditionalFormatting sqref="T10:T14">
    <cfRule type="cellIs" priority="499" stopIfTrue="1" operator="between">
      <formula>-1000000000000</formula>
      <formula>1000000000000</formula>
    </cfRule>
    <cfRule type="cellIs" priority="500" stopIfTrue="1" operator="equal">
      <formula>"M"</formula>
    </cfRule>
    <cfRule type="cellIs" priority="501" stopIfTrue="1" operator="equal">
      <formula>"L"</formula>
    </cfRule>
  </conditionalFormatting>
  <conditionalFormatting sqref="U11 U13:U14">
    <cfRule type="cellIs" priority="475" stopIfTrue="1" operator="between">
      <formula>-1000000000000</formula>
      <formula>1000000000000</formula>
    </cfRule>
    <cfRule type="cellIs" priority="476" stopIfTrue="1" operator="equal">
      <formula>"M"</formula>
    </cfRule>
    <cfRule type="cellIs" priority="477" stopIfTrue="1" operator="equal">
      <formula>"L"</formula>
    </cfRule>
    <cfRule type="cellIs" priority="478" stopIfTrue="1" operator="between">
      <formula>-1000000000000</formula>
      <formula>1000000000000</formula>
    </cfRule>
    <cfRule type="cellIs" priority="479" stopIfTrue="1" operator="equal">
      <formula>"M"</formula>
    </cfRule>
    <cfRule type="cellIs" priority="480" stopIfTrue="1" operator="equal">
      <formula>"L"</formula>
    </cfRule>
    <cfRule type="cellIs" priority="484" stopIfTrue="1" operator="between">
      <formula>-1000000000000</formula>
      <formula>1000000000000</formula>
    </cfRule>
    <cfRule type="cellIs" priority="485" stopIfTrue="1" operator="equal">
      <formula>"M"</formula>
    </cfRule>
    <cfRule type="cellIs" priority="486" stopIfTrue="1" operator="equal">
      <formula>"L"</formula>
    </cfRule>
  </conditionalFormatting>
  <conditionalFormatting sqref="U11:U14">
    <cfRule type="cellIs" priority="472" stopIfTrue="1" operator="between">
      <formula>-1000000000000</formula>
      <formula>1000000000000</formula>
    </cfRule>
    <cfRule type="cellIs" priority="473" stopIfTrue="1" operator="equal">
      <formula>"M"</formula>
    </cfRule>
    <cfRule type="cellIs" priority="474" stopIfTrue="1" operator="equal">
      <formula>"L"</formula>
    </cfRule>
    <cfRule type="cellIs" priority="481" stopIfTrue="1" operator="between">
      <formula>-1000000000000</formula>
      <formula>1000000000000</formula>
    </cfRule>
    <cfRule type="cellIs" priority="482" stopIfTrue="1" operator="equal">
      <formula>"M"</formula>
    </cfRule>
    <cfRule type="cellIs" priority="483" stopIfTrue="1" operator="equal">
      <formula>"L"</formula>
    </cfRule>
  </conditionalFormatting>
  <conditionalFormatting sqref="U11:V14">
    <cfRule type="cellIs" priority="421" stopIfTrue="1" operator="between">
      <formula>-1000000000000</formula>
      <formula>1000000000000</formula>
    </cfRule>
    <cfRule type="cellIs" priority="422" stopIfTrue="1" operator="equal">
      <formula>"M"</formula>
    </cfRule>
    <cfRule type="cellIs" priority="423" stopIfTrue="1" operator="equal">
      <formula>"L"</formula>
    </cfRule>
  </conditionalFormatting>
  <conditionalFormatting sqref="U10:AA10">
    <cfRule type="cellIs" priority="199" stopIfTrue="1" operator="between">
      <formula>-1000000000000</formula>
      <formula>1000000000000</formula>
    </cfRule>
    <cfRule type="cellIs" priority="200" stopIfTrue="1" operator="equal">
      <formula>"M"</formula>
    </cfRule>
    <cfRule type="cellIs" priority="201" stopIfTrue="1" operator="equal">
      <formula>"L"</formula>
    </cfRule>
    <cfRule type="cellIs" priority="202" stopIfTrue="1" operator="between">
      <formula>-1000000000000</formula>
      <formula>1000000000000</formula>
    </cfRule>
    <cfRule type="cellIs" priority="203" stopIfTrue="1" operator="equal">
      <formula>"M"</formula>
    </cfRule>
    <cfRule type="cellIs" priority="204" stopIfTrue="1" operator="equal">
      <formula>"L"</formula>
    </cfRule>
    <cfRule type="cellIs" priority="205" stopIfTrue="1" operator="between">
      <formula>-1000000000000</formula>
      <formula>1000000000000</formula>
    </cfRule>
    <cfRule type="cellIs" priority="206" stopIfTrue="1" operator="equal">
      <formula>"M"</formula>
    </cfRule>
    <cfRule type="cellIs" priority="207" stopIfTrue="1" operator="equal">
      <formula>"L"</formula>
    </cfRule>
    <cfRule type="cellIs" priority="208" stopIfTrue="1" operator="between">
      <formula>-1000000000000</formula>
      <formula>1000000000000</formula>
    </cfRule>
    <cfRule type="cellIs" priority="209" stopIfTrue="1" operator="equal">
      <formula>"M"</formula>
    </cfRule>
    <cfRule type="cellIs" priority="210" stopIfTrue="1" operator="equal">
      <formula>"L"</formula>
    </cfRule>
  </conditionalFormatting>
  <conditionalFormatting sqref="U12:AA12">
    <cfRule type="cellIs" priority="355" stopIfTrue="1" operator="between">
      <formula>-1000000000000</formula>
      <formula>1000000000000</formula>
    </cfRule>
    <cfRule type="cellIs" priority="356" stopIfTrue="1" operator="equal">
      <formula>"M"</formula>
    </cfRule>
    <cfRule type="cellIs" priority="357" stopIfTrue="1" operator="equal">
      <formula>"L"</formula>
    </cfRule>
  </conditionalFormatting>
  <conditionalFormatting sqref="V11 V13:V14">
    <cfRule type="cellIs" priority="415" stopIfTrue="1" operator="between">
      <formula>-1000000000000</formula>
      <formula>1000000000000</formula>
    </cfRule>
    <cfRule type="cellIs" priority="416" stopIfTrue="1" operator="equal">
      <formula>"M"</formula>
    </cfRule>
    <cfRule type="cellIs" priority="417" stopIfTrue="1" operator="equal">
      <formula>"L"</formula>
    </cfRule>
    <cfRule type="cellIs" priority="418" stopIfTrue="1" operator="between">
      <formula>-1000000000000</formula>
      <formula>1000000000000</formula>
    </cfRule>
    <cfRule type="cellIs" priority="419" stopIfTrue="1" operator="equal">
      <formula>"M"</formula>
    </cfRule>
    <cfRule type="cellIs" priority="420" stopIfTrue="1" operator="equal">
      <formula>"L"</formula>
    </cfRule>
    <cfRule type="cellIs" priority="424" stopIfTrue="1" operator="between">
      <formula>-1000000000000</formula>
      <formula>1000000000000</formula>
    </cfRule>
    <cfRule type="cellIs" priority="425" stopIfTrue="1" operator="equal">
      <formula>"M"</formula>
    </cfRule>
    <cfRule type="cellIs" priority="426" stopIfTrue="1" operator="equal">
      <formula>"L"</formula>
    </cfRule>
  </conditionalFormatting>
  <conditionalFormatting sqref="V11:V14">
    <cfRule type="cellIs" priority="412" stopIfTrue="1" operator="between">
      <formula>-1000000000000</formula>
      <formula>1000000000000</formula>
    </cfRule>
    <cfRule type="cellIs" priority="413" stopIfTrue="1" operator="equal">
      <formula>"M"</formula>
    </cfRule>
    <cfRule type="cellIs" priority="414" stopIfTrue="1" operator="equal">
      <formula>"L"</formula>
    </cfRule>
  </conditionalFormatting>
  <conditionalFormatting sqref="V11:AA14">
    <cfRule type="cellIs" priority="373" stopIfTrue="1" operator="between">
      <formula>-1000000000000</formula>
      <formula>1000000000000</formula>
    </cfRule>
    <cfRule type="cellIs" priority="374" stopIfTrue="1" operator="equal">
      <formula>"M"</formula>
    </cfRule>
    <cfRule type="cellIs" priority="375" stopIfTrue="1" operator="equal">
      <formula>"L"</formula>
    </cfRule>
  </conditionalFormatting>
  <conditionalFormatting sqref="W11:X11 W13:X14 AA11 AA13:AA14">
    <cfRule type="cellIs" priority="367" stopIfTrue="1" operator="between">
      <formula>-1000000000000</formula>
      <formula>1000000000000</formula>
    </cfRule>
    <cfRule type="cellIs" priority="368" stopIfTrue="1" operator="equal">
      <formula>"M"</formula>
    </cfRule>
    <cfRule type="cellIs" priority="369" stopIfTrue="1" operator="equal">
      <formula>"L"</formula>
    </cfRule>
    <cfRule type="cellIs" priority="370" stopIfTrue="1" operator="between">
      <formula>-1000000000000</formula>
      <formula>1000000000000</formula>
    </cfRule>
    <cfRule type="cellIs" priority="371" stopIfTrue="1" operator="equal">
      <formula>"M"</formula>
    </cfRule>
    <cfRule type="cellIs" priority="372" stopIfTrue="1" operator="equal">
      <formula>"L"</formula>
    </cfRule>
    <cfRule type="cellIs" priority="376" stopIfTrue="1" operator="between">
      <formula>-1000000000000</formula>
      <formula>1000000000000</formula>
    </cfRule>
    <cfRule type="cellIs" priority="377" stopIfTrue="1" operator="equal">
      <formula>"M"</formula>
    </cfRule>
    <cfRule type="cellIs" priority="378" stopIfTrue="1" operator="equal">
      <formula>"L"</formula>
    </cfRule>
  </conditionalFormatting>
  <conditionalFormatting sqref="W11:X14 AA11:AA14">
    <cfRule type="cellIs" priority="361" stopIfTrue="1" operator="between">
      <formula>-1000000000000</formula>
      <formula>1000000000000</formula>
    </cfRule>
    <cfRule type="cellIs" priority="362" stopIfTrue="1" operator="equal">
      <formula>"M"</formula>
    </cfRule>
    <cfRule type="cellIs" priority="363" stopIfTrue="1" operator="equal">
      <formula>"L"</formula>
    </cfRule>
    <cfRule type="cellIs" priority="364" stopIfTrue="1" operator="between">
      <formula>-1000000000000</formula>
      <formula>1000000000000</formula>
    </cfRule>
    <cfRule type="cellIs" priority="365" stopIfTrue="1" operator="equal">
      <formula>"M"</formula>
    </cfRule>
    <cfRule type="cellIs" priority="366" stopIfTrue="1" operator="equal">
      <formula>"L"</formula>
    </cfRule>
  </conditionalFormatting>
  <conditionalFormatting sqref="Y11 Y13:Y14">
    <cfRule type="cellIs" priority="343" stopIfTrue="1" operator="between">
      <formula>-1000000000000</formula>
      <formula>1000000000000</formula>
    </cfRule>
    <cfRule type="cellIs" priority="344" stopIfTrue="1" operator="equal">
      <formula>"M"</formula>
    </cfRule>
    <cfRule type="cellIs" priority="345" stopIfTrue="1" operator="equal">
      <formula>"L"</formula>
    </cfRule>
    <cfRule type="cellIs" priority="346" stopIfTrue="1" operator="between">
      <formula>-1000000000000</formula>
      <formula>1000000000000</formula>
    </cfRule>
    <cfRule type="cellIs" priority="347" stopIfTrue="1" operator="equal">
      <formula>"M"</formula>
    </cfRule>
    <cfRule type="cellIs" priority="348" stopIfTrue="1" operator="equal">
      <formula>"L"</formula>
    </cfRule>
    <cfRule type="cellIs" priority="352" stopIfTrue="1" operator="between">
      <formula>-1000000000000</formula>
      <formula>1000000000000</formula>
    </cfRule>
    <cfRule type="cellIs" priority="353" stopIfTrue="1" operator="equal">
      <formula>"M"</formula>
    </cfRule>
    <cfRule type="cellIs" priority="354" stopIfTrue="1" operator="equal">
      <formula>"L"</formula>
    </cfRule>
  </conditionalFormatting>
  <conditionalFormatting sqref="Y11:Y14">
    <cfRule type="cellIs" priority="340" stopIfTrue="1" operator="between">
      <formula>-1000000000000</formula>
      <formula>1000000000000</formula>
    </cfRule>
    <cfRule type="cellIs" priority="341" stopIfTrue="1" operator="equal">
      <formula>"M"</formula>
    </cfRule>
    <cfRule type="cellIs" priority="342" stopIfTrue="1" operator="equal">
      <formula>"L"</formula>
    </cfRule>
    <cfRule type="cellIs" priority="349" stopIfTrue="1" operator="between">
      <formula>-1000000000000</formula>
      <formula>1000000000000</formula>
    </cfRule>
    <cfRule type="cellIs" priority="350" stopIfTrue="1" operator="equal">
      <formula>"M"</formula>
    </cfRule>
    <cfRule type="cellIs" priority="351" stopIfTrue="1" operator="equal">
      <formula>"L"</formula>
    </cfRule>
  </conditionalFormatting>
  <conditionalFormatting sqref="Y11:Z14">
    <cfRule type="cellIs" priority="253" stopIfTrue="1" operator="between">
      <formula>-1000000000000</formula>
      <formula>1000000000000</formula>
    </cfRule>
    <cfRule type="cellIs" priority="254" stopIfTrue="1" operator="equal">
      <formula>"M"</formula>
    </cfRule>
    <cfRule type="cellIs" priority="255" stopIfTrue="1" operator="equal">
      <formula>"L"</formula>
    </cfRule>
  </conditionalFormatting>
  <conditionalFormatting sqref="Y12:Z12">
    <cfRule type="cellIs" priority="235" stopIfTrue="1" operator="between">
      <formula>-1000000000000</formula>
      <formula>1000000000000</formula>
    </cfRule>
    <cfRule type="cellIs" priority="236" stopIfTrue="1" operator="equal">
      <formula>"M"</formula>
    </cfRule>
    <cfRule type="cellIs" priority="237" stopIfTrue="1" operator="equal">
      <formula>"L"</formula>
    </cfRule>
  </conditionalFormatting>
  <conditionalFormatting sqref="Z11 Z13:Z14">
    <cfRule type="cellIs" priority="247" stopIfTrue="1" operator="between">
      <formula>-1000000000000</formula>
      <formula>1000000000000</formula>
    </cfRule>
    <cfRule type="cellIs" priority="248" stopIfTrue="1" operator="equal">
      <formula>"M"</formula>
    </cfRule>
    <cfRule type="cellIs" priority="249" stopIfTrue="1" operator="equal">
      <formula>"L"</formula>
    </cfRule>
    <cfRule type="cellIs" priority="250" stopIfTrue="1" operator="between">
      <formula>-1000000000000</formula>
      <formula>1000000000000</formula>
    </cfRule>
    <cfRule type="cellIs" priority="251" stopIfTrue="1" operator="equal">
      <formula>"M"</formula>
    </cfRule>
    <cfRule type="cellIs" priority="252" stopIfTrue="1" operator="equal">
      <formula>"L"</formula>
    </cfRule>
    <cfRule type="cellIs" priority="256" stopIfTrue="1" operator="between">
      <formula>-1000000000000</formula>
      <formula>1000000000000</formula>
    </cfRule>
    <cfRule type="cellIs" priority="257" stopIfTrue="1" operator="equal">
      <formula>"M"</formula>
    </cfRule>
    <cfRule type="cellIs" priority="258" stopIfTrue="1" operator="equal">
      <formula>"L"</formula>
    </cfRule>
  </conditionalFormatting>
  <conditionalFormatting sqref="Z11:Z14">
    <cfRule type="cellIs" priority="241" stopIfTrue="1" operator="between">
      <formula>-1000000000000</formula>
      <formula>1000000000000</formula>
    </cfRule>
    <cfRule type="cellIs" priority="242" stopIfTrue="1" operator="equal">
      <formula>"M"</formula>
    </cfRule>
    <cfRule type="cellIs" priority="243" stopIfTrue="1" operator="equal">
      <formula>"L"</formula>
    </cfRule>
    <cfRule type="cellIs" priority="244" stopIfTrue="1" operator="between">
      <formula>-1000000000000</formula>
      <formula>1000000000000</formula>
    </cfRule>
    <cfRule type="cellIs" priority="245" stopIfTrue="1" operator="equal">
      <formula>"M"</formula>
    </cfRule>
    <cfRule type="cellIs" priority="246" stopIfTrue="1" operator="equal">
      <formula>"L"</formula>
    </cfRule>
  </conditionalFormatting>
  <conditionalFormatting sqref="AC41">
    <cfRule type="expression" dxfId="529" priority="634" stopIfTrue="1">
      <formula>(COUNTA(AC10:BP14,AC18:BP18,AC20:BP26,AC31:BP32,AC35:BP35)/272)*100&lt;&gt;100</formula>
    </cfRule>
  </conditionalFormatting>
  <conditionalFormatting sqref="AB10:AC10">
    <cfRule type="cellIs" priority="133" stopIfTrue="1" operator="between">
      <formula>-1000000000000</formula>
      <formula>1000000000000</formula>
    </cfRule>
    <cfRule type="cellIs" priority="134" stopIfTrue="1" operator="equal">
      <formula>"M"</formula>
    </cfRule>
    <cfRule type="cellIs" priority="135" stopIfTrue="1" operator="equal">
      <formula>"L"</formula>
    </cfRule>
    <cfRule type="cellIs" priority="136" stopIfTrue="1" operator="between">
      <formula>-1000000000000</formula>
      <formula>1000000000000</formula>
    </cfRule>
    <cfRule type="cellIs" priority="137" stopIfTrue="1" operator="equal">
      <formula>"M"</formula>
    </cfRule>
    <cfRule type="cellIs" priority="138" stopIfTrue="1" operator="equal">
      <formula>"L"</formula>
    </cfRule>
    <cfRule type="cellIs" priority="139" stopIfTrue="1" operator="between">
      <formula>-1000000000000</formula>
      <formula>1000000000000</formula>
    </cfRule>
    <cfRule type="cellIs" priority="140" stopIfTrue="1" operator="equal">
      <formula>"M"</formula>
    </cfRule>
    <cfRule type="cellIs" priority="141" stopIfTrue="1" operator="equal">
      <formula>"L"</formula>
    </cfRule>
    <cfRule type="cellIs" priority="142" stopIfTrue="1" operator="between">
      <formula>-1000000000000</formula>
      <formula>1000000000000</formula>
    </cfRule>
    <cfRule type="cellIs" priority="143" stopIfTrue="1" operator="equal">
      <formula>"M"</formula>
    </cfRule>
    <cfRule type="cellIs" priority="144" stopIfTrue="1" operator="equal">
      <formula>"L"</formula>
    </cfRule>
  </conditionalFormatting>
  <conditionalFormatting sqref="AB12:AC12">
    <cfRule type="cellIs" priority="145" stopIfTrue="1" operator="between">
      <formula>-1000000000000</formula>
      <formula>1000000000000</formula>
    </cfRule>
    <cfRule type="cellIs" priority="146" stopIfTrue="1" operator="equal">
      <formula>"M"</formula>
    </cfRule>
    <cfRule type="cellIs" priority="147" stopIfTrue="1" operator="equal">
      <formula>"L"</formula>
    </cfRule>
  </conditionalFormatting>
  <conditionalFormatting sqref="AB11:AC14">
    <cfRule type="cellIs" priority="160" stopIfTrue="1" operator="between">
      <formula>-1000000000000</formula>
      <formula>1000000000000</formula>
    </cfRule>
    <cfRule type="cellIs" priority="161" stopIfTrue="1" operator="equal">
      <formula>"M"</formula>
    </cfRule>
    <cfRule type="cellIs" priority="162" stopIfTrue="1" operator="equal">
      <formula>"L"</formula>
    </cfRule>
  </conditionalFormatting>
  <conditionalFormatting sqref="AB11:AC11 AB13:AC14">
    <cfRule type="cellIs" priority="154" stopIfTrue="1" operator="between">
      <formula>-1000000000000</formula>
      <formula>1000000000000</formula>
    </cfRule>
    <cfRule type="cellIs" priority="155" stopIfTrue="1" operator="equal">
      <formula>"M"</formula>
    </cfRule>
    <cfRule type="cellIs" priority="156" stopIfTrue="1" operator="equal">
      <formula>"L"</formula>
    </cfRule>
    <cfRule type="cellIs" priority="157" stopIfTrue="1" operator="between">
      <formula>-1000000000000</formula>
      <formula>1000000000000</formula>
    </cfRule>
    <cfRule type="cellIs" priority="158" stopIfTrue="1" operator="equal">
      <formula>"M"</formula>
    </cfRule>
    <cfRule type="cellIs" priority="159" stopIfTrue="1" operator="equal">
      <formula>"L"</formula>
    </cfRule>
    <cfRule type="cellIs" priority="163" stopIfTrue="1" operator="between">
      <formula>-1000000000000</formula>
      <formula>1000000000000</formula>
    </cfRule>
    <cfRule type="cellIs" priority="164" stopIfTrue="1" operator="equal">
      <formula>"M"</formula>
    </cfRule>
    <cfRule type="cellIs" priority="165" stopIfTrue="1" operator="equal">
      <formula>"L"</formula>
    </cfRule>
  </conditionalFormatting>
  <conditionalFormatting sqref="AB11:AC14">
    <cfRule type="cellIs" priority="148" stopIfTrue="1" operator="between">
      <formula>-1000000000000</formula>
      <formula>1000000000000</formula>
    </cfRule>
    <cfRule type="cellIs" priority="149" stopIfTrue="1" operator="equal">
      <formula>"M"</formula>
    </cfRule>
    <cfRule type="cellIs" priority="150" stopIfTrue="1" operator="equal">
      <formula>"L"</formula>
    </cfRule>
    <cfRule type="cellIs" priority="151" stopIfTrue="1" operator="between">
      <formula>-1000000000000</formula>
      <formula>1000000000000</formula>
    </cfRule>
    <cfRule type="cellIs" priority="152" stopIfTrue="1" operator="equal">
      <formula>"M"</formula>
    </cfRule>
    <cfRule type="cellIs" priority="153" stopIfTrue="1" operator="equal">
      <formula>"L"</formula>
    </cfRule>
  </conditionalFormatting>
  <conditionalFormatting sqref="E41:Z41">
    <cfRule type="expression" dxfId="528" priority="1001" stopIfTrue="1">
      <formula>(COUNTA(E10:AY14,E18:AY18,E20:AY26,E31:AY32,E35:AY35)/272)*100&lt;&gt;100</formula>
    </cfRule>
  </conditionalFormatting>
  <conditionalFormatting sqref="AA41:AB41">
    <cfRule type="expression" dxfId="527" priority="1002" stopIfTrue="1">
      <formula>(COUNTA(AA10:BO14,AA18:BO18,AA20:BO26,AA31:BO32,AA35:BO35)/272)*100&lt;&gt;100</formula>
    </cfRule>
  </conditionalFormatting>
  <conditionalFormatting sqref="AD41:AJ41">
    <cfRule type="containsText" dxfId="526" priority="41" operator="containsText" text="NOT">
      <formula>NOT(ISERROR(SEARCH("NOT",AD41)))</formula>
    </cfRule>
  </conditionalFormatting>
  <conditionalFormatting sqref="AE11:AJ14">
    <cfRule type="cellIs" priority="84" stopIfTrue="1" operator="between">
      <formula>-1000000000000</formula>
      <formula>1000000000000</formula>
    </cfRule>
    <cfRule type="cellIs" priority="85" stopIfTrue="1" operator="equal">
      <formula>"M"</formula>
    </cfRule>
    <cfRule type="cellIs" priority="86" stopIfTrue="1" operator="equal">
      <formula>"L"</formula>
    </cfRule>
  </conditionalFormatting>
  <conditionalFormatting sqref="AE11:AJ14 AD18:AJ18 AE35:AJ35">
    <cfRule type="cellIs" dxfId="525" priority="83" operator="equal">
      <formula>""</formula>
    </cfRule>
  </conditionalFormatting>
  <conditionalFormatting sqref="AD20:AJ20">
    <cfRule type="cellIs" priority="80" stopIfTrue="1" operator="between">
      <formula>-1000000000000</formula>
      <formula>1000000000000</formula>
    </cfRule>
    <cfRule type="cellIs" priority="81" stopIfTrue="1" operator="equal">
      <formula>"M"</formula>
    </cfRule>
    <cfRule type="cellIs" priority="82" stopIfTrue="1" operator="equal">
      <formula>"L"</formula>
    </cfRule>
  </conditionalFormatting>
  <conditionalFormatting sqref="AD20:AJ20">
    <cfRule type="cellIs" dxfId="524" priority="79" operator="equal">
      <formula>""</formula>
    </cfRule>
  </conditionalFormatting>
  <conditionalFormatting sqref="AD21:AJ21">
    <cfRule type="cellIs" priority="76" stopIfTrue="1" operator="between">
      <formula>-1000000000000</formula>
      <formula>1000000000000</formula>
    </cfRule>
    <cfRule type="cellIs" priority="77" stopIfTrue="1" operator="equal">
      <formula>"M"</formula>
    </cfRule>
    <cfRule type="cellIs" priority="78" stopIfTrue="1" operator="equal">
      <formula>"L"</formula>
    </cfRule>
  </conditionalFormatting>
  <conditionalFormatting sqref="AD21:AJ21">
    <cfRule type="cellIs" dxfId="523" priority="75" operator="equal">
      <formula>""</formula>
    </cfRule>
  </conditionalFormatting>
  <conditionalFormatting sqref="AD22:AJ22">
    <cfRule type="cellIs" priority="72" stopIfTrue="1" operator="between">
      <formula>-1000000000000</formula>
      <formula>1000000000000</formula>
    </cfRule>
    <cfRule type="cellIs" priority="73" stopIfTrue="1" operator="equal">
      <formula>"M"</formula>
    </cfRule>
    <cfRule type="cellIs" priority="74" stopIfTrue="1" operator="equal">
      <formula>"L"</formula>
    </cfRule>
  </conditionalFormatting>
  <conditionalFormatting sqref="AD22:AJ22">
    <cfRule type="cellIs" dxfId="522" priority="71" operator="equal">
      <formula>""</formula>
    </cfRule>
  </conditionalFormatting>
  <conditionalFormatting sqref="AD23:AJ23">
    <cfRule type="cellIs" priority="68" stopIfTrue="1" operator="between">
      <formula>-1000000000000</formula>
      <formula>1000000000000</formula>
    </cfRule>
    <cfRule type="cellIs" priority="69" stopIfTrue="1" operator="equal">
      <formula>"M"</formula>
    </cfRule>
    <cfRule type="cellIs" priority="70" stopIfTrue="1" operator="equal">
      <formula>"L"</formula>
    </cfRule>
  </conditionalFormatting>
  <conditionalFormatting sqref="AD23:AJ23">
    <cfRule type="cellIs" dxfId="521" priority="67" operator="equal">
      <formula>""</formula>
    </cfRule>
  </conditionalFormatting>
  <conditionalFormatting sqref="AD24:AJ24">
    <cfRule type="cellIs" priority="64" stopIfTrue="1" operator="between">
      <formula>-1000000000000</formula>
      <formula>1000000000000</formula>
    </cfRule>
    <cfRule type="cellIs" priority="65" stopIfTrue="1" operator="equal">
      <formula>"M"</formula>
    </cfRule>
    <cfRule type="cellIs" priority="66" stopIfTrue="1" operator="equal">
      <formula>"L"</formula>
    </cfRule>
  </conditionalFormatting>
  <conditionalFormatting sqref="AD24:AJ24">
    <cfRule type="cellIs" dxfId="520" priority="63" operator="equal">
      <formula>""</formula>
    </cfRule>
  </conditionalFormatting>
  <conditionalFormatting sqref="AD25:AJ25">
    <cfRule type="cellIs" priority="60" stopIfTrue="1" operator="between">
      <formula>-1000000000000</formula>
      <formula>1000000000000</formula>
    </cfRule>
    <cfRule type="cellIs" priority="61" stopIfTrue="1" operator="equal">
      <formula>"M"</formula>
    </cfRule>
    <cfRule type="cellIs" priority="62" stopIfTrue="1" operator="equal">
      <formula>"L"</formula>
    </cfRule>
  </conditionalFormatting>
  <conditionalFormatting sqref="AD25:AJ25">
    <cfRule type="cellIs" dxfId="519" priority="59" operator="equal">
      <formula>""</formula>
    </cfRule>
  </conditionalFormatting>
  <conditionalFormatting sqref="AD26:AJ26">
    <cfRule type="cellIs" priority="56" stopIfTrue="1" operator="between">
      <formula>-1000000000000</formula>
      <formula>1000000000000</formula>
    </cfRule>
    <cfRule type="cellIs" priority="57" stopIfTrue="1" operator="equal">
      <formula>"M"</formula>
    </cfRule>
    <cfRule type="cellIs" priority="58" stopIfTrue="1" operator="equal">
      <formula>"L"</formula>
    </cfRule>
  </conditionalFormatting>
  <conditionalFormatting sqref="AD26:AJ26">
    <cfRule type="cellIs" dxfId="518" priority="55" operator="equal">
      <formula>""</formula>
    </cfRule>
  </conditionalFormatting>
  <conditionalFormatting sqref="AE31:AJ31">
    <cfRule type="cellIs" priority="52" stopIfTrue="1" operator="between">
      <formula>-1000000000000</formula>
      <formula>1000000000000</formula>
    </cfRule>
    <cfRule type="cellIs" priority="53" stopIfTrue="1" operator="equal">
      <formula>"M"</formula>
    </cfRule>
    <cfRule type="cellIs" priority="54" stopIfTrue="1" operator="equal">
      <formula>"L"</formula>
    </cfRule>
  </conditionalFormatting>
  <conditionalFormatting sqref="AE31:AJ31">
    <cfRule type="cellIs" dxfId="517" priority="51" operator="equal">
      <formula>""</formula>
    </cfRule>
  </conditionalFormatting>
  <conditionalFormatting sqref="AE32:AJ32">
    <cfRule type="cellIs" priority="48" stopIfTrue="1" operator="between">
      <formula>-1000000000000</formula>
      <formula>1000000000000</formula>
    </cfRule>
    <cfRule type="cellIs" priority="49" stopIfTrue="1" operator="equal">
      <formula>"M"</formula>
    </cfRule>
    <cfRule type="cellIs" priority="50" stopIfTrue="1" operator="equal">
      <formula>"L"</formula>
    </cfRule>
  </conditionalFormatting>
  <conditionalFormatting sqref="AE32:AJ32">
    <cfRule type="cellIs" dxfId="516" priority="47" operator="equal">
      <formula>""</formula>
    </cfRule>
  </conditionalFormatting>
  <conditionalFormatting sqref="AE10:AJ10">
    <cfRule type="cellIs" priority="44" stopIfTrue="1" operator="between">
      <formula>-1000000000000</formula>
      <formula>1000000000000</formula>
    </cfRule>
    <cfRule type="cellIs" priority="45" stopIfTrue="1" operator="equal">
      <formula>"M"</formula>
    </cfRule>
    <cfRule type="cellIs" priority="46" stopIfTrue="1" operator="equal">
      <formula>"L"</formula>
    </cfRule>
  </conditionalFormatting>
  <conditionalFormatting sqref="AE10:AJ10">
    <cfRule type="cellIs" dxfId="515" priority="43" operator="equal">
      <formula>""</formula>
    </cfRule>
  </conditionalFormatting>
  <conditionalFormatting sqref="AD5:AJ5 AE8:AJ8 AE16:AJ16 AD18:AJ18 AD20:AJ26 AE31:AJ32 AE35:AJ35 AE10:AJ14">
    <cfRule type="expression" dxfId="514" priority="42">
      <formula>LEN(AD$5)=0</formula>
    </cfRule>
  </conditionalFormatting>
  <conditionalFormatting sqref="AD10">
    <cfRule type="cellIs" priority="29" stopIfTrue="1" operator="between">
      <formula>-1000000000000</formula>
      <formula>1000000000000</formula>
    </cfRule>
    <cfRule type="cellIs" priority="30" stopIfTrue="1" operator="equal">
      <formula>"M"</formula>
    </cfRule>
    <cfRule type="cellIs" priority="31" stopIfTrue="1" operator="equal">
      <formula>"L"</formula>
    </cfRule>
    <cfRule type="cellIs" priority="32" stopIfTrue="1" operator="between">
      <formula>-1000000000000</formula>
      <formula>1000000000000</formula>
    </cfRule>
    <cfRule type="cellIs" priority="33" stopIfTrue="1" operator="equal">
      <formula>"M"</formula>
    </cfRule>
    <cfRule type="cellIs" priority="34" stopIfTrue="1" operator="equal">
      <formula>"L"</formula>
    </cfRule>
    <cfRule type="cellIs" priority="35" stopIfTrue="1" operator="between">
      <formula>-1000000000000</formula>
      <formula>1000000000000</formula>
    </cfRule>
    <cfRule type="cellIs" priority="36" stopIfTrue="1" operator="equal">
      <formula>"M"</formula>
    </cfRule>
    <cfRule type="cellIs" priority="37" stopIfTrue="1" operator="equal">
      <formula>"L"</formula>
    </cfRule>
    <cfRule type="cellIs" priority="38" stopIfTrue="1" operator="between">
      <formula>-1000000000000</formula>
      <formula>1000000000000</formula>
    </cfRule>
    <cfRule type="cellIs" priority="39" stopIfTrue="1" operator="equal">
      <formula>"M"</formula>
    </cfRule>
    <cfRule type="cellIs" priority="40" stopIfTrue="1" operator="equal">
      <formula>"L"</formula>
    </cfRule>
  </conditionalFormatting>
  <conditionalFormatting sqref="AD12">
    <cfRule type="cellIs" priority="8" stopIfTrue="1" operator="between">
      <formula>-1000000000000</formula>
      <formula>1000000000000</formula>
    </cfRule>
    <cfRule type="cellIs" priority="9" stopIfTrue="1" operator="equal">
      <formula>"M"</formula>
    </cfRule>
    <cfRule type="cellIs" priority="10" stopIfTrue="1" operator="equal">
      <formula>"L"</formula>
    </cfRule>
  </conditionalFormatting>
  <conditionalFormatting sqref="AD11:AD14">
    <cfRule type="cellIs" priority="23" stopIfTrue="1" operator="between">
      <formula>-1000000000000</formula>
      <formula>1000000000000</formula>
    </cfRule>
    <cfRule type="cellIs" priority="24" stopIfTrue="1" operator="equal">
      <formula>"M"</formula>
    </cfRule>
    <cfRule type="cellIs" priority="25" stopIfTrue="1" operator="equal">
      <formula>"L"</formula>
    </cfRule>
  </conditionalFormatting>
  <conditionalFormatting sqref="AD11 AD13:AD14">
    <cfRule type="cellIs" priority="17" stopIfTrue="1" operator="between">
      <formula>-1000000000000</formula>
      <formula>1000000000000</formula>
    </cfRule>
    <cfRule type="cellIs" priority="18" stopIfTrue="1" operator="equal">
      <formula>"M"</formula>
    </cfRule>
    <cfRule type="cellIs" priority="19" stopIfTrue="1" operator="equal">
      <formula>"L"</formula>
    </cfRule>
    <cfRule type="cellIs" priority="20" stopIfTrue="1" operator="between">
      <formula>-1000000000000</formula>
      <formula>1000000000000</formula>
    </cfRule>
    <cfRule type="cellIs" priority="21" stopIfTrue="1" operator="equal">
      <formula>"M"</formula>
    </cfRule>
    <cfRule type="cellIs" priority="22" stopIfTrue="1" operator="equal">
      <formula>"L"</formula>
    </cfRule>
    <cfRule type="cellIs" priority="26" stopIfTrue="1" operator="between">
      <formula>-1000000000000</formula>
      <formula>1000000000000</formula>
    </cfRule>
    <cfRule type="cellIs" priority="27" stopIfTrue="1" operator="equal">
      <formula>"M"</formula>
    </cfRule>
    <cfRule type="cellIs" priority="28" stopIfTrue="1" operator="equal">
      <formula>"L"</formula>
    </cfRule>
  </conditionalFormatting>
  <conditionalFormatting sqref="AD11:AD14">
    <cfRule type="cellIs" priority="11" stopIfTrue="1" operator="between">
      <formula>-1000000000000</formula>
      <formula>1000000000000</formula>
    </cfRule>
    <cfRule type="cellIs" priority="12" stopIfTrue="1" operator="equal">
      <formula>"M"</formula>
    </cfRule>
    <cfRule type="cellIs" priority="13" stopIfTrue="1" operator="equal">
      <formula>"L"</formula>
    </cfRule>
    <cfRule type="cellIs" priority="14" stopIfTrue="1" operator="between">
      <formula>-1000000000000</formula>
      <formula>1000000000000</formula>
    </cfRule>
    <cfRule type="cellIs" priority="15" stopIfTrue="1" operator="equal">
      <formula>"M"</formula>
    </cfRule>
    <cfRule type="cellIs" priority="16" stopIfTrue="1" operator="equal">
      <formula>"L"</formula>
    </cfRule>
  </conditionalFormatting>
  <conditionalFormatting sqref="AD31:AD32">
    <cfRule type="expression" dxfId="513" priority="3">
      <formula>LEN(AD$5)=0</formula>
    </cfRule>
  </conditionalFormatting>
  <conditionalFormatting sqref="AD31:AD32">
    <cfRule type="cellIs" dxfId="512" priority="4" operator="equal">
      <formula>""</formula>
    </cfRule>
    <cfRule type="cellIs" priority="5" stopIfTrue="1" operator="between">
      <formula>-1000000000000</formula>
      <formula>1000000000000</formula>
    </cfRule>
    <cfRule type="cellIs" priority="6" stopIfTrue="1" operator="equal">
      <formula>"M"</formula>
    </cfRule>
    <cfRule type="cellIs" priority="7" stopIfTrue="1" operator="equal">
      <formula>"L"</formula>
    </cfRule>
  </conditionalFormatting>
  <conditionalFormatting sqref="AD35">
    <cfRule type="expression" dxfId="511" priority="1">
      <formula>LEN(AD$5)=0</formula>
    </cfRule>
  </conditionalFormatting>
  <conditionalFormatting sqref="AD35">
    <cfRule type="cellIs" dxfId="510" priority="2" operator="equal">
      <formula>""</formula>
    </cfRule>
  </conditionalFormatting>
  <dataValidations xWindow="1388" yWindow="484" count="2">
    <dataValidation type="list" errorStyle="warning" allowBlank="1" showInputMessage="1" showErrorMessage="1" errorTitle="Please select from the list only" error="Please select one option from the drop-down list only!" promptTitle="Please indicate status of data:" prompt="Please select one option from the drop-down list!" sqref="E16:AD16 E8:AD8" xr:uid="{0528F8C4-D924-4D81-86D7-9BBD8A709E7B}">
      <formula1>$L$1:$L$3</formula1>
    </dataValidation>
    <dataValidation type="list" errorStyle="warning" allowBlank="1" showInputMessage="1" showErrorMessage="1" errorTitle="Please select from the list only" error="Please select one option from the drop-down list only!" promptTitle="Please indicate status of data:" prompt="Please select one option from the drop-down list!" sqref="AE8:AJ8 AE16:AJ16" xr:uid="{FC1ACA90-8D8A-456E-8150-F23A8A2D855C}">
      <formula1>$AM$1:$AM$3</formula1>
    </dataValidation>
  </dataValidations>
  <printOptions horizontalCentered="1" verticalCentered="1"/>
  <pageMargins left="0.31496062992125984" right="0.31496062992125984" top="0.19685039370078741" bottom="0.15748031496062992" header="0" footer="0"/>
  <pageSetup paperSize="9" scale="49" orientation="landscape" r:id="rId1"/>
  <headerFooter alignWithMargins="0"/>
  <ignoredErrors>
    <ignoredError sqref="E10:AC14 E31:AC32" unlockedFormula="1"/>
    <ignoredError sqref="AD9:AJ9 AE8:AJ8 AD15:AJ15 AE10:AJ10 AE11:AJ14 AE16:AJ16" numberStoredAsText="1"/>
  </ignoredError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transitionEvaluation="1" codeName="Sheet11">
    <tabColor rgb="FF00FF00"/>
    <pageSetUpPr fitToPage="1"/>
  </sheetPr>
  <dimension ref="A1:BM128"/>
  <sheetViews>
    <sheetView showGridLines="0" defaultGridColor="0" topLeftCell="B1" colorId="22" zoomScaleNormal="100" zoomScaleSheetLayoutView="80" workbookViewId="0">
      <pane xSplit="2" ySplit="7" topLeftCell="U8" activePane="bottomRight" state="frozen"/>
      <selection activeCell="E5" sqref="E5"/>
      <selection pane="topRight" activeCell="E5" sqref="E5"/>
      <selection pane="bottomLeft" activeCell="E5" sqref="E5"/>
      <selection pane="bottomRight" activeCell="C9" sqref="C9"/>
    </sheetView>
  </sheetViews>
  <sheetFormatPr defaultColWidth="9.77734375" defaultRowHeight="15"/>
  <cols>
    <col min="1" max="1" width="22.109375" style="19" hidden="1" customWidth="1"/>
    <col min="2" max="2" width="24.5546875" style="19" hidden="1" customWidth="1"/>
    <col min="3" max="3" width="88.88671875" style="22" customWidth="1"/>
    <col min="4" max="25" width="12.77734375" style="9" customWidth="1"/>
    <col min="26" max="28" width="11.6640625" style="9" customWidth="1"/>
    <col min="29" max="35" width="12.77734375" style="617" customWidth="1"/>
    <col min="36" max="36" width="65.33203125" style="9" customWidth="1"/>
    <col min="37" max="37" width="5.33203125" style="9" customWidth="1"/>
    <col min="38" max="38" width="1" style="9" customWidth="1"/>
    <col min="39" max="39" width="2.5546875" style="9" customWidth="1"/>
    <col min="40" max="40" width="9.77734375" style="9"/>
    <col min="41" max="41" width="13.109375" style="9" customWidth="1"/>
    <col min="42" max="42" width="9.33203125" style="9" customWidth="1"/>
    <col min="43" max="64" width="9.77734375" style="9"/>
    <col min="66" max="16384" width="9.77734375" style="9"/>
  </cols>
  <sheetData>
    <row r="1" spans="1:65" ht="18">
      <c r="A1" s="200"/>
      <c r="B1" s="161"/>
      <c r="C1" s="207" t="s">
        <v>944</v>
      </c>
      <c r="D1" s="164"/>
      <c r="E1"/>
      <c r="F1"/>
      <c r="G1"/>
      <c r="H1"/>
      <c r="I1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 s="610"/>
      <c r="AD1" s="610"/>
      <c r="AE1" s="610"/>
      <c r="AF1" s="610"/>
      <c r="AG1" s="610"/>
      <c r="AH1" s="610"/>
      <c r="AI1" s="610"/>
      <c r="AM1" s="160" t="s">
        <v>337</v>
      </c>
      <c r="AN1" s="160" t="str">
        <f>Fedőlap!$N$1</f>
        <v>Oct.2016</v>
      </c>
      <c r="AO1" s="160">
        <v>3</v>
      </c>
      <c r="AP1" s="160">
        <v>4</v>
      </c>
      <c r="AQ1" s="160">
        <v>5</v>
      </c>
      <c r="AR1" s="160">
        <v>6</v>
      </c>
      <c r="AS1" s="160">
        <v>7</v>
      </c>
      <c r="AT1" s="160">
        <f>AS1+1</f>
        <v>8</v>
      </c>
      <c r="AU1" s="160">
        <f t="shared" ref="AU1:BE1" si="0">AT1+1</f>
        <v>9</v>
      </c>
      <c r="AV1" s="160">
        <f t="shared" si="0"/>
        <v>10</v>
      </c>
      <c r="AW1" s="160">
        <f t="shared" si="0"/>
        <v>11</v>
      </c>
      <c r="AX1" s="160">
        <f t="shared" si="0"/>
        <v>12</v>
      </c>
      <c r="AY1" s="160">
        <f t="shared" si="0"/>
        <v>13</v>
      </c>
      <c r="AZ1" s="160">
        <f t="shared" si="0"/>
        <v>14</v>
      </c>
      <c r="BA1" s="160">
        <f t="shared" si="0"/>
        <v>15</v>
      </c>
      <c r="BB1" s="160">
        <f t="shared" si="0"/>
        <v>16</v>
      </c>
      <c r="BC1" s="160">
        <f t="shared" si="0"/>
        <v>17</v>
      </c>
      <c r="BD1" s="160">
        <f t="shared" si="0"/>
        <v>18</v>
      </c>
      <c r="BE1" s="160">
        <f t="shared" si="0"/>
        <v>19</v>
      </c>
      <c r="BF1" s="160"/>
    </row>
    <row r="2" spans="1:65" ht="32.25" thickBot="1">
      <c r="A2" s="200"/>
      <c r="B2" s="161"/>
      <c r="C2" s="208"/>
      <c r="D2" s="209"/>
      <c r="E2"/>
      <c r="F2"/>
      <c r="G2"/>
      <c r="H2"/>
      <c r="I2"/>
      <c r="J2"/>
      <c r="K2"/>
      <c r="L2"/>
      <c r="M2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 s="610"/>
      <c r="AD2" s="610"/>
      <c r="AE2" s="610"/>
      <c r="AF2" s="610"/>
      <c r="AG2" s="610"/>
      <c r="AH2" s="610"/>
      <c r="AI2" s="610"/>
      <c r="AL2" s="12"/>
      <c r="AM2" s="160" t="s">
        <v>338</v>
      </c>
      <c r="AN2"/>
    </row>
    <row r="3" spans="1:65" ht="16.5" thickTop="1">
      <c r="A3" s="201"/>
      <c r="B3" s="167"/>
      <c r="C3" s="210"/>
      <c r="D3" s="211"/>
      <c r="E3" s="212"/>
      <c r="F3" s="212"/>
      <c r="G3" s="212"/>
      <c r="H3" s="212"/>
      <c r="I3" s="212"/>
      <c r="J3" s="212"/>
      <c r="K3" s="212"/>
      <c r="L3" s="212"/>
      <c r="M3" s="212"/>
      <c r="N3" s="212"/>
      <c r="O3" s="212"/>
      <c r="P3" s="212"/>
      <c r="Q3" s="212"/>
      <c r="R3" s="212"/>
      <c r="S3" s="212"/>
      <c r="T3" s="212"/>
      <c r="U3" s="212"/>
      <c r="V3" s="212"/>
      <c r="W3" s="212"/>
      <c r="X3" s="212"/>
      <c r="Y3" s="212"/>
      <c r="Z3" s="212"/>
      <c r="AA3" s="212"/>
      <c r="AB3" s="212"/>
      <c r="AC3" s="611"/>
      <c r="AD3" s="611"/>
      <c r="AE3" s="611"/>
      <c r="AF3" s="611"/>
      <c r="AG3" s="611"/>
      <c r="AH3" s="611"/>
      <c r="AI3" s="611"/>
      <c r="AJ3" s="31"/>
      <c r="AK3" s="32"/>
      <c r="AL3" s="12"/>
      <c r="AM3" s="160" t="s">
        <v>339</v>
      </c>
      <c r="AN3"/>
    </row>
    <row r="4" spans="1:65" ht="16.5" thickBot="1">
      <c r="A4" s="173"/>
      <c r="B4" s="202"/>
      <c r="C4" s="487" t="s">
        <v>919</v>
      </c>
      <c r="D4" s="715" t="s">
        <v>0</v>
      </c>
      <c r="E4" s="716"/>
      <c r="F4" s="716"/>
      <c r="G4" s="716"/>
      <c r="H4" s="716"/>
      <c r="I4" s="716"/>
      <c r="J4" s="716"/>
      <c r="K4" s="716"/>
      <c r="L4" s="716"/>
      <c r="M4" s="716"/>
      <c r="N4" s="716"/>
      <c r="O4" s="716"/>
      <c r="P4" s="716"/>
      <c r="Q4" s="716"/>
      <c r="R4" s="716"/>
      <c r="S4" s="716"/>
      <c r="T4" s="716"/>
      <c r="U4" s="716"/>
      <c r="V4" s="716"/>
      <c r="W4" s="716"/>
      <c r="X4" s="716"/>
      <c r="Y4" s="716"/>
      <c r="Z4" s="716"/>
      <c r="AA4" s="716"/>
      <c r="AB4" s="716"/>
      <c r="AC4" s="717"/>
      <c r="AD4" s="603"/>
      <c r="AE4" s="603"/>
      <c r="AF4" s="603"/>
      <c r="AG4" s="603"/>
      <c r="AH4" s="603"/>
      <c r="AI4" s="603"/>
      <c r="AJ4" s="33"/>
      <c r="AK4" s="35"/>
      <c r="AM4" s="160" t="s">
        <v>340</v>
      </c>
      <c r="AN4"/>
      <c r="AP4" s="12"/>
    </row>
    <row r="5" spans="1:65" ht="15.75">
      <c r="A5" s="173"/>
      <c r="B5" s="170" t="s">
        <v>347</v>
      </c>
      <c r="C5" s="487" t="s">
        <v>920</v>
      </c>
      <c r="D5" s="213">
        <f>'1. Tábla'!E5</f>
        <v>1995</v>
      </c>
      <c r="E5" s="213">
        <f>D5+1</f>
        <v>1996</v>
      </c>
      <c r="F5" s="213">
        <f t="shared" ref="F5:I5" si="1">E5+1</f>
        <v>1997</v>
      </c>
      <c r="G5" s="213">
        <f t="shared" si="1"/>
        <v>1998</v>
      </c>
      <c r="H5" s="213">
        <f t="shared" si="1"/>
        <v>1999</v>
      </c>
      <c r="I5" s="213">
        <f t="shared" si="1"/>
        <v>2000</v>
      </c>
      <c r="J5" s="213">
        <f t="shared" ref="J5" si="2">I5+1</f>
        <v>2001</v>
      </c>
      <c r="K5" s="213">
        <f t="shared" ref="K5" si="3">J5+1</f>
        <v>2002</v>
      </c>
      <c r="L5" s="213">
        <f t="shared" ref="L5" si="4">K5+1</f>
        <v>2003</v>
      </c>
      <c r="M5" s="213">
        <f t="shared" ref="M5" si="5">L5+1</f>
        <v>2004</v>
      </c>
      <c r="N5" s="213">
        <f t="shared" ref="N5" si="6">M5+1</f>
        <v>2005</v>
      </c>
      <c r="O5" s="213">
        <f t="shared" ref="O5" si="7">N5+1</f>
        <v>2006</v>
      </c>
      <c r="P5" s="213">
        <f t="shared" ref="P5" si="8">O5+1</f>
        <v>2007</v>
      </c>
      <c r="Q5" s="213">
        <f t="shared" ref="Q5" si="9">P5+1</f>
        <v>2008</v>
      </c>
      <c r="R5" s="213">
        <f t="shared" ref="R5" si="10">Q5+1</f>
        <v>2009</v>
      </c>
      <c r="S5" s="213">
        <f t="shared" ref="S5" si="11">R5+1</f>
        <v>2010</v>
      </c>
      <c r="T5" s="213">
        <f t="shared" ref="T5" si="12">S5+1</f>
        <v>2011</v>
      </c>
      <c r="U5" s="213">
        <f t="shared" ref="U5" si="13">T5+1</f>
        <v>2012</v>
      </c>
      <c r="V5" s="213">
        <v>2013</v>
      </c>
      <c r="W5" s="213">
        <v>2014</v>
      </c>
      <c r="X5" s="213">
        <v>2015</v>
      </c>
      <c r="Y5" s="213">
        <v>2016</v>
      </c>
      <c r="Z5" s="213">
        <v>2017</v>
      </c>
      <c r="AA5" s="213">
        <v>2018</v>
      </c>
      <c r="AB5" s="213">
        <v>2019</v>
      </c>
      <c r="AC5" s="213">
        <v>2020</v>
      </c>
      <c r="AD5" s="656" t="s">
        <v>1176</v>
      </c>
      <c r="AE5" s="656" t="s">
        <v>1176</v>
      </c>
      <c r="AF5" s="656" t="s">
        <v>1176</v>
      </c>
      <c r="AG5" s="656" t="s">
        <v>1176</v>
      </c>
      <c r="AH5" s="656" t="s">
        <v>1176</v>
      </c>
      <c r="AI5" s="656" t="s">
        <v>1176</v>
      </c>
      <c r="AJ5" s="36"/>
      <c r="AK5" s="35"/>
      <c r="AP5" s="12"/>
    </row>
    <row r="6" spans="1:65" ht="15.75">
      <c r="A6" s="173"/>
      <c r="B6" s="202"/>
      <c r="C6" s="466" t="str">
        <f>Fedőlap!E15</f>
        <v>Dátum: 2025.10.10.</v>
      </c>
      <c r="D6" s="214"/>
      <c r="E6" s="214"/>
      <c r="F6" s="214"/>
      <c r="G6" s="214"/>
      <c r="H6" s="214"/>
      <c r="I6" s="214"/>
      <c r="J6" s="214"/>
      <c r="K6" s="214"/>
      <c r="L6" s="214"/>
      <c r="M6" s="214"/>
      <c r="N6" s="214"/>
      <c r="O6" s="214"/>
      <c r="P6" s="214"/>
      <c r="Q6" s="214"/>
      <c r="R6" s="214"/>
      <c r="S6" s="214"/>
      <c r="T6" s="215"/>
      <c r="U6" s="215"/>
      <c r="V6" s="215"/>
      <c r="W6" s="215"/>
      <c r="X6" s="215"/>
      <c r="Y6" s="215"/>
      <c r="Z6" s="215"/>
      <c r="AA6" s="215"/>
      <c r="AB6" s="215"/>
      <c r="AC6" s="215"/>
      <c r="AD6" s="657"/>
      <c r="AE6" s="657"/>
      <c r="AF6" s="657"/>
      <c r="AG6" s="657"/>
      <c r="AH6" s="657"/>
      <c r="AI6" s="657"/>
      <c r="AJ6" s="38"/>
      <c r="AK6" s="35"/>
      <c r="AP6" s="12"/>
    </row>
    <row r="7" spans="1:65" ht="10.5" customHeight="1" thickBot="1">
      <c r="A7" s="173"/>
      <c r="B7" s="203"/>
      <c r="C7" s="206"/>
      <c r="D7" s="216"/>
      <c r="E7" s="216"/>
      <c r="F7" s="216"/>
      <c r="G7" s="216"/>
      <c r="H7" s="216"/>
      <c r="I7" s="216"/>
      <c r="J7" s="216"/>
      <c r="K7" s="216"/>
      <c r="L7" s="216"/>
      <c r="M7" s="216"/>
      <c r="N7" s="216"/>
      <c r="O7" s="216"/>
      <c r="P7" s="216"/>
      <c r="Q7" s="216"/>
      <c r="R7" s="216"/>
      <c r="S7" s="216"/>
      <c r="T7" s="347"/>
      <c r="U7" s="347"/>
      <c r="V7" s="347"/>
      <c r="W7" s="347"/>
      <c r="X7" s="347"/>
      <c r="Y7" s="347"/>
      <c r="Z7" s="347"/>
      <c r="AA7" s="347"/>
      <c r="AB7" s="347"/>
      <c r="AC7" s="347"/>
      <c r="AD7" s="658"/>
      <c r="AE7" s="658"/>
      <c r="AF7" s="658"/>
      <c r="AG7" s="658"/>
      <c r="AH7" s="658"/>
      <c r="AI7" s="658"/>
      <c r="AJ7" s="27"/>
      <c r="AK7" s="35"/>
      <c r="AP7" s="12"/>
    </row>
    <row r="8" spans="1:65" ht="17.25" thickTop="1" thickBot="1">
      <c r="A8" s="204" t="s">
        <v>88</v>
      </c>
      <c r="B8" s="289" t="s">
        <v>515</v>
      </c>
      <c r="C8" s="488" t="s">
        <v>1180</v>
      </c>
      <c r="D8" s="601">
        <v>-133890</v>
      </c>
      <c r="E8" s="602">
        <v>77085</v>
      </c>
      <c r="F8" s="602">
        <v>-177617</v>
      </c>
      <c r="G8" s="602">
        <v>-540191</v>
      </c>
      <c r="H8" s="602">
        <v>-328319</v>
      </c>
      <c r="I8" s="602">
        <v>-367790</v>
      </c>
      <c r="J8" s="602">
        <v>-402941</v>
      </c>
      <c r="K8" s="602">
        <v>-1469610</v>
      </c>
      <c r="L8" s="602">
        <v>-732419</v>
      </c>
      <c r="M8" s="602">
        <v>-904520</v>
      </c>
      <c r="N8" s="602">
        <v>-547801</v>
      </c>
      <c r="O8" s="602">
        <v>-1961632</v>
      </c>
      <c r="P8" s="602">
        <v>-1398117</v>
      </c>
      <c r="Q8" s="602">
        <v>-869962</v>
      </c>
      <c r="R8" s="602">
        <v>-743718</v>
      </c>
      <c r="S8" s="602">
        <v>-794088</v>
      </c>
      <c r="T8" s="602">
        <v>-1657935</v>
      </c>
      <c r="U8" s="651">
        <v>-481082</v>
      </c>
      <c r="V8" s="651">
        <v>-933577</v>
      </c>
      <c r="W8" s="651">
        <v>-810966.5</v>
      </c>
      <c r="X8" s="651">
        <v>-1211646.8999999999</v>
      </c>
      <c r="Y8" s="651">
        <v>-748070.9</v>
      </c>
      <c r="Z8" s="651">
        <v>-1690325.0000000009</v>
      </c>
      <c r="AA8" s="651">
        <v>-1367743</v>
      </c>
      <c r="AB8" s="651">
        <v>-893004</v>
      </c>
      <c r="AC8" s="697">
        <v>-4669259.2</v>
      </c>
      <c r="AD8" s="651"/>
      <c r="AE8" s="651"/>
      <c r="AF8" s="651"/>
      <c r="AG8" s="651"/>
      <c r="AH8" s="651"/>
      <c r="AI8" s="651"/>
      <c r="AJ8" s="1"/>
      <c r="AK8" s="40"/>
      <c r="AP8" s="12"/>
      <c r="BM8" t="e">
        <f>CountryCode &amp; ".T2.WB.S1311.MNAC." &amp; RefVintage</f>
        <v>#VALUE!</v>
      </c>
    </row>
    <row r="9" spans="1:65" ht="16.5" thickTop="1">
      <c r="A9" s="204"/>
      <c r="B9" s="289"/>
      <c r="C9" s="489" t="s">
        <v>945</v>
      </c>
      <c r="D9" s="99" t="s">
        <v>1046</v>
      </c>
      <c r="E9" s="99" t="s">
        <v>1046</v>
      </c>
      <c r="F9" s="99" t="s">
        <v>1046</v>
      </c>
      <c r="G9" s="99" t="s">
        <v>1046</v>
      </c>
      <c r="H9" s="99" t="s">
        <v>1046</v>
      </c>
      <c r="I9" s="99" t="s">
        <v>1046</v>
      </c>
      <c r="J9" s="99" t="s">
        <v>1046</v>
      </c>
      <c r="K9" s="99" t="s">
        <v>1046</v>
      </c>
      <c r="L9" s="99" t="s">
        <v>1046</v>
      </c>
      <c r="M9" s="99" t="s">
        <v>1046</v>
      </c>
      <c r="N9" s="99" t="s">
        <v>1046</v>
      </c>
      <c r="O9" s="99" t="s">
        <v>1046</v>
      </c>
      <c r="P9" s="99" t="s">
        <v>1046</v>
      </c>
      <c r="Q9" s="99" t="s">
        <v>1047</v>
      </c>
      <c r="R9" s="99" t="s">
        <v>1047</v>
      </c>
      <c r="S9" s="99" t="s">
        <v>1047</v>
      </c>
      <c r="T9" s="99" t="s">
        <v>1047</v>
      </c>
      <c r="U9" s="99" t="s">
        <v>1047</v>
      </c>
      <c r="V9" s="99" t="s">
        <v>1046</v>
      </c>
      <c r="W9" s="99" t="s">
        <v>1046</v>
      </c>
      <c r="X9" s="99" t="s">
        <v>1046</v>
      </c>
      <c r="Y9" s="99" t="s">
        <v>1046</v>
      </c>
      <c r="Z9" s="99" t="s">
        <v>1046</v>
      </c>
      <c r="AA9" s="99" t="s">
        <v>1046</v>
      </c>
      <c r="AB9" s="99" t="s">
        <v>1046</v>
      </c>
      <c r="AC9" s="691" t="s">
        <v>1046</v>
      </c>
      <c r="AD9" s="614" t="s">
        <v>1</v>
      </c>
      <c r="AE9" s="614" t="s">
        <v>1</v>
      </c>
      <c r="AF9" s="614" t="s">
        <v>1</v>
      </c>
      <c r="AG9" s="614" t="s">
        <v>1</v>
      </c>
      <c r="AH9" s="614" t="s">
        <v>1</v>
      </c>
      <c r="AI9" s="614" t="s">
        <v>1</v>
      </c>
      <c r="AJ9" s="380"/>
      <c r="AK9" s="41"/>
      <c r="AP9" s="12"/>
    </row>
    <row r="10" spans="1:65" ht="16.5" customHeight="1">
      <c r="A10" s="204"/>
      <c r="B10" s="289"/>
      <c r="C10" s="502"/>
      <c r="D10" s="381"/>
      <c r="E10" s="18"/>
      <c r="F10" s="18"/>
      <c r="G10" s="18"/>
      <c r="H10" s="18"/>
      <c r="I10" s="18"/>
      <c r="J10" s="18"/>
      <c r="K10" s="18"/>
      <c r="L10" s="18"/>
      <c r="M10" s="18"/>
      <c r="N10" s="18"/>
      <c r="O10" s="18"/>
      <c r="P10" s="18"/>
      <c r="Q10" s="18"/>
      <c r="R10" s="18"/>
      <c r="S10" s="382"/>
      <c r="T10" s="381"/>
      <c r="U10" s="18"/>
      <c r="V10" s="382"/>
      <c r="W10" s="382"/>
      <c r="X10" s="382"/>
      <c r="Y10" s="382"/>
      <c r="Z10" s="382"/>
      <c r="AA10" s="382"/>
      <c r="AB10" s="382"/>
      <c r="AC10" s="615"/>
      <c r="AD10" s="615"/>
      <c r="AE10" s="615"/>
      <c r="AF10" s="615"/>
      <c r="AG10" s="615"/>
      <c r="AH10" s="615"/>
      <c r="AI10" s="615"/>
      <c r="AJ10" s="383"/>
      <c r="AK10" s="41"/>
      <c r="AP10" s="12"/>
      <c r="BM10" t="e">
        <f>CountryCode &amp; ".T2.WB_STATUS.S1311.MNAC." &amp; RefVintage</f>
        <v>#VALUE!</v>
      </c>
    </row>
    <row r="11" spans="1:65" ht="15.75">
      <c r="A11" s="204" t="s">
        <v>89</v>
      </c>
      <c r="B11" s="289" t="s">
        <v>516</v>
      </c>
      <c r="C11" s="490" t="s">
        <v>946</v>
      </c>
      <c r="D11" s="592">
        <v>-154251</v>
      </c>
      <c r="E11" s="592">
        <v>-208943</v>
      </c>
      <c r="F11" s="592">
        <v>-159567</v>
      </c>
      <c r="G11" s="592">
        <v>-19064</v>
      </c>
      <c r="H11" s="592">
        <v>-52376</v>
      </c>
      <c r="I11" s="592">
        <v>-83484</v>
      </c>
      <c r="J11" s="592">
        <v>-29945</v>
      </c>
      <c r="K11" s="592">
        <v>69117</v>
      </c>
      <c r="L11" s="592">
        <v>-22114</v>
      </c>
      <c r="M11" s="592">
        <v>4388</v>
      </c>
      <c r="N11" s="592">
        <v>-378922</v>
      </c>
      <c r="O11" s="592">
        <v>-1273</v>
      </c>
      <c r="P11" s="592">
        <v>68556</v>
      </c>
      <c r="Q11" s="592">
        <v>3560</v>
      </c>
      <c r="R11" s="592">
        <v>-12043</v>
      </c>
      <c r="S11" s="592">
        <v>-100501</v>
      </c>
      <c r="T11" s="592">
        <v>539417</v>
      </c>
      <c r="U11" s="592">
        <v>-35950</v>
      </c>
      <c r="V11" s="592">
        <v>-51908</v>
      </c>
      <c r="W11" s="592">
        <v>88489.902798999974</v>
      </c>
      <c r="X11" s="592">
        <v>-164043.87906400001</v>
      </c>
      <c r="Y11" s="592">
        <v>-53167.966140999997</v>
      </c>
      <c r="Z11" s="592">
        <v>-108500.66901400001</v>
      </c>
      <c r="AA11" s="592">
        <v>10869</v>
      </c>
      <c r="AB11" s="592">
        <v>140394.90000000002</v>
      </c>
      <c r="AC11" s="698">
        <v>445943.40828899998</v>
      </c>
      <c r="AD11" s="592"/>
      <c r="AE11" s="592"/>
      <c r="AF11" s="592"/>
      <c r="AG11" s="592"/>
      <c r="AH11" s="592"/>
      <c r="AI11" s="592"/>
      <c r="AJ11" s="385"/>
      <c r="AK11" s="41"/>
      <c r="AP11" s="12"/>
      <c r="BM11" t="e">
        <f>CountryCode &amp; ".T2.FT.S1311.MNAC." &amp; RefVintage</f>
        <v>#VALUE!</v>
      </c>
    </row>
    <row r="12" spans="1:65" ht="15.75">
      <c r="A12" s="204" t="s">
        <v>90</v>
      </c>
      <c r="B12" s="289" t="s">
        <v>517</v>
      </c>
      <c r="C12" s="491" t="s">
        <v>947</v>
      </c>
      <c r="D12" s="592">
        <v>36787</v>
      </c>
      <c r="E12" s="592">
        <v>12548</v>
      </c>
      <c r="F12" s="592">
        <v>23521</v>
      </c>
      <c r="G12" s="592">
        <v>9239</v>
      </c>
      <c r="H12" s="592">
        <v>13798</v>
      </c>
      <c r="I12" s="592">
        <v>16794</v>
      </c>
      <c r="J12" s="592">
        <v>20492</v>
      </c>
      <c r="K12" s="592">
        <v>12484</v>
      </c>
      <c r="L12" s="592">
        <v>17933</v>
      </c>
      <c r="M12" s="592">
        <v>20941</v>
      </c>
      <c r="N12" s="592">
        <v>30360</v>
      </c>
      <c r="O12" s="592">
        <v>15022</v>
      </c>
      <c r="P12" s="592">
        <v>19422</v>
      </c>
      <c r="Q12" s="592">
        <v>20182</v>
      </c>
      <c r="R12" s="592">
        <v>21344</v>
      </c>
      <c r="S12" s="592">
        <v>19188</v>
      </c>
      <c r="T12" s="592">
        <v>25445</v>
      </c>
      <c r="U12" s="592">
        <v>4653</v>
      </c>
      <c r="V12" s="592">
        <v>19911</v>
      </c>
      <c r="W12" s="592">
        <v>10141</v>
      </c>
      <c r="X12" s="592">
        <v>20489.828000000001</v>
      </c>
      <c r="Y12" s="592">
        <v>43434.789104000003</v>
      </c>
      <c r="Z12" s="592">
        <v>139585.24151299999</v>
      </c>
      <c r="AA12" s="592">
        <v>102789</v>
      </c>
      <c r="AB12" s="592">
        <v>151626</v>
      </c>
      <c r="AC12" s="698">
        <v>238631</v>
      </c>
      <c r="AD12" s="592"/>
      <c r="AE12" s="592"/>
      <c r="AF12" s="592"/>
      <c r="AG12" s="592"/>
      <c r="AH12" s="592"/>
      <c r="AI12" s="592"/>
      <c r="AJ12" s="385" t="s">
        <v>12</v>
      </c>
      <c r="AK12" s="41"/>
      <c r="AP12" s="12"/>
      <c r="BM12" t="e">
        <f>CountryCode &amp; ".T2.F4ACQ.S1311.MNAC." &amp; RefVintage</f>
        <v>#VALUE!</v>
      </c>
    </row>
    <row r="13" spans="1:65" ht="15.75">
      <c r="A13" s="204" t="s">
        <v>91</v>
      </c>
      <c r="B13" s="289" t="s">
        <v>518</v>
      </c>
      <c r="C13" s="492" t="s">
        <v>973</v>
      </c>
      <c r="D13" s="592">
        <v>-46402</v>
      </c>
      <c r="E13" s="592">
        <v>-52602</v>
      </c>
      <c r="F13" s="592">
        <v>-67157</v>
      </c>
      <c r="G13" s="592">
        <v>-52128</v>
      </c>
      <c r="H13" s="592">
        <v>-34996</v>
      </c>
      <c r="I13" s="592">
        <v>-83437</v>
      </c>
      <c r="J13" s="592">
        <v>-26473</v>
      </c>
      <c r="K13" s="592">
        <v>-25090</v>
      </c>
      <c r="L13" s="592">
        <v>-43719</v>
      </c>
      <c r="M13" s="592">
        <v>-30346</v>
      </c>
      <c r="N13" s="592">
        <v>-18715</v>
      </c>
      <c r="O13" s="592">
        <v>-19872</v>
      </c>
      <c r="P13" s="592">
        <v>-10609</v>
      </c>
      <c r="Q13" s="592">
        <v>-16033</v>
      </c>
      <c r="R13" s="592">
        <v>-6746</v>
      </c>
      <c r="S13" s="592">
        <v>-9128</v>
      </c>
      <c r="T13" s="592">
        <v>-8911</v>
      </c>
      <c r="U13" s="592">
        <v>-6214</v>
      </c>
      <c r="V13" s="592">
        <v>-12677</v>
      </c>
      <c r="W13" s="592">
        <v>-17098.186999999998</v>
      </c>
      <c r="X13" s="592">
        <v>-10714.539999999999</v>
      </c>
      <c r="Y13" s="592">
        <v>-10473.956533999999</v>
      </c>
      <c r="Z13" s="592">
        <v>-13248.508934999998</v>
      </c>
      <c r="AA13" s="592">
        <v>-13951</v>
      </c>
      <c r="AB13" s="592">
        <v>-25128</v>
      </c>
      <c r="AC13" s="698">
        <v>-43791</v>
      </c>
      <c r="AD13" s="592"/>
      <c r="AE13" s="592"/>
      <c r="AF13" s="592"/>
      <c r="AG13" s="592"/>
      <c r="AH13" s="592"/>
      <c r="AI13" s="592"/>
      <c r="AJ13" s="385"/>
      <c r="AK13" s="41"/>
      <c r="AP13" s="12"/>
      <c r="BM13" t="e">
        <f>CountryCode &amp; ".T2.F4DIS.S1311.MNAC." &amp; RefVintage</f>
        <v>#VALUE!</v>
      </c>
    </row>
    <row r="14" spans="1:65" ht="26.25">
      <c r="A14" s="204" t="s">
        <v>92</v>
      </c>
      <c r="B14" s="289" t="s">
        <v>519</v>
      </c>
      <c r="C14" s="492" t="s">
        <v>948</v>
      </c>
      <c r="D14" s="592">
        <v>13360</v>
      </c>
      <c r="E14" s="592">
        <v>62191</v>
      </c>
      <c r="F14" s="592">
        <v>25728</v>
      </c>
      <c r="G14" s="592">
        <v>49248</v>
      </c>
      <c r="H14" s="592">
        <v>12252</v>
      </c>
      <c r="I14" s="592">
        <v>7614</v>
      </c>
      <c r="J14" s="592">
        <v>10996</v>
      </c>
      <c r="K14" s="592">
        <v>107849</v>
      </c>
      <c r="L14" s="592">
        <v>5247</v>
      </c>
      <c r="M14" s="592">
        <v>8496</v>
      </c>
      <c r="N14" s="592">
        <v>8056</v>
      </c>
      <c r="O14" s="592">
        <v>17264</v>
      </c>
      <c r="P14" s="592">
        <v>25067</v>
      </c>
      <c r="Q14" s="592">
        <v>21561</v>
      </c>
      <c r="R14" s="592">
        <v>38618</v>
      </c>
      <c r="S14" s="592">
        <v>1437</v>
      </c>
      <c r="T14" s="592">
        <v>557577</v>
      </c>
      <c r="U14" s="592">
        <v>9519</v>
      </c>
      <c r="V14" s="592">
        <v>113652</v>
      </c>
      <c r="W14" s="592">
        <v>179623.462</v>
      </c>
      <c r="X14" s="592">
        <v>18764.375</v>
      </c>
      <c r="Y14" s="592">
        <v>52131.457461999998</v>
      </c>
      <c r="Z14" s="592">
        <v>41849.862690999995</v>
      </c>
      <c r="AA14" s="592">
        <v>16236</v>
      </c>
      <c r="AB14" s="592">
        <v>155076.9</v>
      </c>
      <c r="AC14" s="698">
        <v>345469</v>
      </c>
      <c r="AD14" s="592"/>
      <c r="AE14" s="592"/>
      <c r="AF14" s="592"/>
      <c r="AG14" s="592"/>
      <c r="AH14" s="592"/>
      <c r="AI14" s="592"/>
      <c r="AJ14" s="512" t="s">
        <v>1048</v>
      </c>
      <c r="AK14" s="41"/>
      <c r="AP14" s="12"/>
      <c r="BM14" t="e">
        <f>CountryCode &amp; ".T2.F5ACQ.S1311.MNAC." &amp; RefVintage</f>
        <v>#VALUE!</v>
      </c>
    </row>
    <row r="15" spans="1:65" ht="26.25">
      <c r="A15" s="204" t="s">
        <v>93</v>
      </c>
      <c r="B15" s="289" t="s">
        <v>520</v>
      </c>
      <c r="C15" s="493" t="s">
        <v>974</v>
      </c>
      <c r="D15" s="592">
        <v>-150014</v>
      </c>
      <c r="E15" s="592">
        <v>-228527</v>
      </c>
      <c r="F15" s="592">
        <v>-173248</v>
      </c>
      <c r="G15" s="592">
        <v>-67645</v>
      </c>
      <c r="H15" s="592">
        <v>-73727</v>
      </c>
      <c r="I15" s="592">
        <v>-21055</v>
      </c>
      <c r="J15" s="592">
        <v>-29736</v>
      </c>
      <c r="K15" s="592">
        <v>-23523</v>
      </c>
      <c r="L15" s="592">
        <v>-580</v>
      </c>
      <c r="M15" s="592">
        <v>-223</v>
      </c>
      <c r="N15" s="592">
        <v>-401919</v>
      </c>
      <c r="O15" s="592">
        <v>-2258</v>
      </c>
      <c r="P15" s="592">
        <v>-7921</v>
      </c>
      <c r="Q15" s="592">
        <v>-30740</v>
      </c>
      <c r="R15" s="592">
        <v>-16270</v>
      </c>
      <c r="S15" s="592">
        <v>-1930</v>
      </c>
      <c r="T15" s="592">
        <v>-1195</v>
      </c>
      <c r="U15" s="592">
        <v>-76</v>
      </c>
      <c r="V15" s="592">
        <v>-25846</v>
      </c>
      <c r="W15" s="592">
        <v>-97.713000000003376</v>
      </c>
      <c r="X15" s="592">
        <v>-91628.894</v>
      </c>
      <c r="Y15" s="592">
        <v>-7467.3348509999996</v>
      </c>
      <c r="Z15" s="592">
        <v>-147.881362</v>
      </c>
      <c r="AA15" s="592">
        <v>-4598</v>
      </c>
      <c r="AB15" s="592">
        <v>-19813</v>
      </c>
      <c r="AC15" s="698">
        <v>-2721</v>
      </c>
      <c r="AD15" s="592"/>
      <c r="AE15" s="592"/>
      <c r="AF15" s="592"/>
      <c r="AG15" s="592"/>
      <c r="AH15" s="592"/>
      <c r="AI15" s="592"/>
      <c r="AJ15" s="513" t="s">
        <v>1049</v>
      </c>
      <c r="AK15" s="41"/>
      <c r="AP15" s="12"/>
      <c r="BM15" t="e">
        <f>CountryCode &amp; ".T2.F5DIS.S1311.MNAC." &amp; RefVintage</f>
        <v>#VALUE!</v>
      </c>
    </row>
    <row r="16" spans="1:65" ht="15.75">
      <c r="A16" s="204" t="s">
        <v>94</v>
      </c>
      <c r="B16" s="289" t="s">
        <v>521</v>
      </c>
      <c r="C16" s="494" t="s">
        <v>949</v>
      </c>
      <c r="D16" s="592">
        <v>-7982</v>
      </c>
      <c r="E16" s="592">
        <v>-2553</v>
      </c>
      <c r="F16" s="592">
        <v>31589</v>
      </c>
      <c r="G16" s="592">
        <v>42222</v>
      </c>
      <c r="H16" s="592">
        <v>30297</v>
      </c>
      <c r="I16" s="592">
        <v>-3400</v>
      </c>
      <c r="J16" s="592">
        <v>-5224</v>
      </c>
      <c r="K16" s="592">
        <v>-2603</v>
      </c>
      <c r="L16" s="592">
        <v>-995</v>
      </c>
      <c r="M16" s="592">
        <v>5520</v>
      </c>
      <c r="N16" s="592">
        <v>3296</v>
      </c>
      <c r="O16" s="592">
        <v>-11429</v>
      </c>
      <c r="P16" s="592">
        <v>42597</v>
      </c>
      <c r="Q16" s="592">
        <v>8590</v>
      </c>
      <c r="R16" s="592">
        <v>-48989</v>
      </c>
      <c r="S16" s="592">
        <v>-110068</v>
      </c>
      <c r="T16" s="592">
        <v>-33499</v>
      </c>
      <c r="U16" s="592">
        <v>-43832</v>
      </c>
      <c r="V16" s="592">
        <v>-146948</v>
      </c>
      <c r="W16" s="592">
        <v>-84078.659201000002</v>
      </c>
      <c r="X16" s="592">
        <v>-100954.64806400001</v>
      </c>
      <c r="Y16" s="592">
        <v>-130792.92132199999</v>
      </c>
      <c r="Z16" s="592">
        <v>-276539.38292100001</v>
      </c>
      <c r="AA16" s="592">
        <v>-89607</v>
      </c>
      <c r="AB16" s="592">
        <v>-121367</v>
      </c>
      <c r="AC16" s="698">
        <v>-91644.591711000001</v>
      </c>
      <c r="AD16" s="592"/>
      <c r="AE16" s="592"/>
      <c r="AF16" s="592"/>
      <c r="AG16" s="592"/>
      <c r="AH16" s="592"/>
      <c r="AI16" s="592"/>
      <c r="AJ16" s="385"/>
      <c r="AK16" s="41"/>
      <c r="AP16" s="12"/>
      <c r="BM16" t="e">
        <f>CountryCode &amp; ".T2.OFT.S1311.MNAC." &amp; RefVintage</f>
        <v>#VALUE!</v>
      </c>
    </row>
    <row r="17" spans="1:65" ht="16.5" thickBot="1">
      <c r="A17" s="204" t="s">
        <v>95</v>
      </c>
      <c r="B17" s="289" t="s">
        <v>522</v>
      </c>
      <c r="C17" s="495" t="s">
        <v>975</v>
      </c>
      <c r="D17" s="592" t="s">
        <v>832</v>
      </c>
      <c r="E17" s="592" t="s">
        <v>832</v>
      </c>
      <c r="F17" s="592" t="s">
        <v>832</v>
      </c>
      <c r="G17" s="592" t="s">
        <v>832</v>
      </c>
      <c r="H17" s="592" t="s">
        <v>832</v>
      </c>
      <c r="I17" s="592" t="s">
        <v>832</v>
      </c>
      <c r="J17" s="592" t="s">
        <v>832</v>
      </c>
      <c r="K17" s="592" t="s">
        <v>832</v>
      </c>
      <c r="L17" s="592" t="s">
        <v>832</v>
      </c>
      <c r="M17" s="592" t="s">
        <v>832</v>
      </c>
      <c r="N17" s="592" t="s">
        <v>832</v>
      </c>
      <c r="O17" s="592" t="s">
        <v>832</v>
      </c>
      <c r="P17" s="592" t="s">
        <v>832</v>
      </c>
      <c r="Q17" s="592">
        <v>0</v>
      </c>
      <c r="R17" s="592">
        <v>0</v>
      </c>
      <c r="S17" s="592">
        <v>0</v>
      </c>
      <c r="T17" s="592">
        <v>0</v>
      </c>
      <c r="U17" s="592">
        <v>0</v>
      </c>
      <c r="V17" s="592">
        <v>0</v>
      </c>
      <c r="W17" s="592" t="s">
        <v>832</v>
      </c>
      <c r="X17" s="592" t="s">
        <v>832</v>
      </c>
      <c r="Y17" s="592" t="s">
        <v>832</v>
      </c>
      <c r="Z17" s="592" t="s">
        <v>832</v>
      </c>
      <c r="AA17" s="592" t="s">
        <v>832</v>
      </c>
      <c r="AB17" s="592" t="s">
        <v>832</v>
      </c>
      <c r="AC17" s="698" t="s">
        <v>832</v>
      </c>
      <c r="AD17" s="592"/>
      <c r="AE17" s="592"/>
      <c r="AF17" s="592"/>
      <c r="AG17" s="592"/>
      <c r="AH17" s="592"/>
      <c r="AI17" s="592"/>
      <c r="AJ17" s="385"/>
      <c r="AK17" s="41"/>
      <c r="AP17" s="12"/>
      <c r="BM17" t="e">
        <f>CountryCode &amp; ".T2.OFTDL.S1311.MNAC." &amp; RefVintage</f>
        <v>#VALUE!</v>
      </c>
    </row>
    <row r="18" spans="1:65" ht="16.5" thickBot="1">
      <c r="A18" s="205" t="s">
        <v>348</v>
      </c>
      <c r="B18" s="289" t="s">
        <v>523</v>
      </c>
      <c r="C18" s="495" t="s">
        <v>976</v>
      </c>
      <c r="D18" s="592">
        <v>0</v>
      </c>
      <c r="E18" s="592">
        <v>0</v>
      </c>
      <c r="F18" s="592">
        <v>29542</v>
      </c>
      <c r="G18" s="592">
        <v>39740</v>
      </c>
      <c r="H18" s="592">
        <v>31331</v>
      </c>
      <c r="I18" s="592">
        <v>-5976</v>
      </c>
      <c r="J18" s="592">
        <v>-4980</v>
      </c>
      <c r="K18" s="592">
        <v>-2149</v>
      </c>
      <c r="L18" s="592">
        <v>6635</v>
      </c>
      <c r="M18" s="592">
        <v>3700</v>
      </c>
      <c r="N18" s="592">
        <v>-2166</v>
      </c>
      <c r="O18" s="592">
        <v>-12102</v>
      </c>
      <c r="P18" s="592">
        <v>5037</v>
      </c>
      <c r="Q18" s="592">
        <v>10036</v>
      </c>
      <c r="R18" s="592">
        <v>20743</v>
      </c>
      <c r="S18" s="592">
        <v>-20868</v>
      </c>
      <c r="T18" s="592">
        <v>-24526</v>
      </c>
      <c r="U18" s="592">
        <v>-26623</v>
      </c>
      <c r="V18" s="592">
        <v>-53970</v>
      </c>
      <c r="W18" s="592">
        <v>-85748</v>
      </c>
      <c r="X18" s="592">
        <v>-120341</v>
      </c>
      <c r="Y18" s="592">
        <v>-119060</v>
      </c>
      <c r="Z18" s="592">
        <v>-113887</v>
      </c>
      <c r="AA18" s="592">
        <v>-85235</v>
      </c>
      <c r="AB18" s="592">
        <v>-97018</v>
      </c>
      <c r="AC18" s="698">
        <v>-80359</v>
      </c>
      <c r="AD18" s="592"/>
      <c r="AE18" s="592"/>
      <c r="AF18" s="592"/>
      <c r="AG18" s="592"/>
      <c r="AH18" s="592"/>
      <c r="AI18" s="592"/>
      <c r="AJ18" s="385"/>
      <c r="AK18" s="41"/>
      <c r="AP18" s="12"/>
      <c r="BM18" t="e">
        <f>CountryCode &amp; ".T2.F71K.S1311.MNAC." &amp; RefVintage</f>
        <v>#VALUE!</v>
      </c>
    </row>
    <row r="19" spans="1:65" ht="33.75" customHeight="1">
      <c r="A19" s="114" t="s">
        <v>96</v>
      </c>
      <c r="B19" s="289" t="s">
        <v>524</v>
      </c>
      <c r="C19" s="503" t="s">
        <v>977</v>
      </c>
      <c r="D19" s="652">
        <v>1848</v>
      </c>
      <c r="E19" s="652">
        <v>262</v>
      </c>
      <c r="F19" s="652">
        <v>-238</v>
      </c>
      <c r="G19" s="652">
        <v>-4</v>
      </c>
      <c r="H19" s="652">
        <v>-400</v>
      </c>
      <c r="I19" s="652">
        <v>1328</v>
      </c>
      <c r="J19" s="652">
        <v>-1661</v>
      </c>
      <c r="K19" s="652">
        <v>-1266</v>
      </c>
      <c r="L19" s="652">
        <v>-8062</v>
      </c>
      <c r="M19" s="652">
        <v>990</v>
      </c>
      <c r="N19" s="652">
        <v>4859</v>
      </c>
      <c r="O19" s="652">
        <v>-4662</v>
      </c>
      <c r="P19" s="652">
        <v>4252</v>
      </c>
      <c r="Q19" s="652">
        <v>-226</v>
      </c>
      <c r="R19" s="652">
        <v>-2432</v>
      </c>
      <c r="S19" s="652">
        <v>-1587</v>
      </c>
      <c r="T19" s="652">
        <v>-428</v>
      </c>
      <c r="U19" s="652">
        <v>-46</v>
      </c>
      <c r="V19" s="652">
        <v>-229</v>
      </c>
      <c r="W19" s="652">
        <v>-40</v>
      </c>
      <c r="X19" s="652">
        <v>-25376.161999999997</v>
      </c>
      <c r="Y19" s="652">
        <v>-7755.2814419999995</v>
      </c>
      <c r="Z19" s="652">
        <v>48833.163814</v>
      </c>
      <c r="AA19" s="652">
        <v>0</v>
      </c>
      <c r="AB19" s="652">
        <v>0</v>
      </c>
      <c r="AC19" s="686">
        <v>0</v>
      </c>
      <c r="AD19" s="652"/>
      <c r="AE19" s="652"/>
      <c r="AF19" s="652"/>
      <c r="AG19" s="652"/>
      <c r="AH19" s="652"/>
      <c r="AI19" s="652"/>
      <c r="AJ19" s="386"/>
      <c r="AK19" s="41"/>
      <c r="AP19" s="12"/>
      <c r="BM19" t="e">
        <f>CountryCode &amp; ".T2.OFT1.S1311.MNAC." &amp; RefVintage</f>
        <v>#VALUE!</v>
      </c>
    </row>
    <row r="20" spans="1:65" ht="15.75">
      <c r="A20" s="114" t="s">
        <v>97</v>
      </c>
      <c r="B20" s="289" t="s">
        <v>525</v>
      </c>
      <c r="C20" s="504" t="s">
        <v>978</v>
      </c>
      <c r="D20" s="652"/>
      <c r="E20" s="652"/>
      <c r="F20" s="652"/>
      <c r="G20" s="652"/>
      <c r="H20" s="652"/>
      <c r="I20" s="652"/>
      <c r="J20" s="652"/>
      <c r="K20" s="652"/>
      <c r="L20" s="652"/>
      <c r="M20" s="652"/>
      <c r="N20" s="652"/>
      <c r="O20" s="652"/>
      <c r="P20" s="652">
        <v>-1403</v>
      </c>
      <c r="Q20" s="652">
        <v>-5446</v>
      </c>
      <c r="R20" s="652">
        <v>-39847</v>
      </c>
      <c r="S20" s="652">
        <v>4039</v>
      </c>
      <c r="T20" s="652">
        <v>1070</v>
      </c>
      <c r="U20" s="652">
        <v>-5083</v>
      </c>
      <c r="V20" s="652">
        <v>-8277</v>
      </c>
      <c r="W20" s="652">
        <v>-14940</v>
      </c>
      <c r="X20" s="652"/>
      <c r="Y20" s="652"/>
      <c r="Z20" s="652"/>
      <c r="AA20" s="652"/>
      <c r="AB20" s="652"/>
      <c r="AC20" s="652"/>
      <c r="AD20" s="652"/>
      <c r="AE20" s="652"/>
      <c r="AF20" s="652"/>
      <c r="AG20" s="652"/>
      <c r="AH20" s="652"/>
      <c r="AI20" s="652"/>
      <c r="AJ20" s="386"/>
      <c r="AK20" s="41"/>
      <c r="AP20" s="12"/>
      <c r="BM20" t="e">
        <f>CountryCode &amp; ".T2.OFT2.S1311.MNAC." &amp; RefVintage</f>
        <v>#VALUE!</v>
      </c>
    </row>
    <row r="21" spans="1:65" ht="15.75">
      <c r="A21" s="204"/>
      <c r="B21" s="289"/>
      <c r="C21" s="505"/>
      <c r="D21" s="92"/>
      <c r="E21" s="71"/>
      <c r="F21" s="71"/>
      <c r="G21" s="71"/>
      <c r="H21" s="71"/>
      <c r="I21" s="71"/>
      <c r="J21" s="71"/>
      <c r="K21" s="71"/>
      <c r="L21" s="71"/>
      <c r="M21" s="71"/>
      <c r="N21" s="71"/>
      <c r="O21" s="71"/>
      <c r="P21" s="71"/>
      <c r="Q21" s="71"/>
      <c r="R21" s="71"/>
      <c r="S21" s="71"/>
      <c r="T21" s="71"/>
      <c r="U21" s="429"/>
      <c r="V21" s="429"/>
      <c r="W21" s="429"/>
      <c r="X21" s="389"/>
      <c r="Y21" s="389"/>
      <c r="Z21" s="389"/>
      <c r="AA21" s="389"/>
      <c r="AB21" s="389"/>
      <c r="AC21" s="389"/>
      <c r="AD21" s="389"/>
      <c r="AE21" s="389"/>
      <c r="AF21" s="389"/>
      <c r="AG21" s="389"/>
      <c r="AH21" s="389"/>
      <c r="AI21" s="389"/>
      <c r="AJ21" s="89"/>
      <c r="AK21" s="41"/>
      <c r="AP21" s="12"/>
    </row>
    <row r="22" spans="1:65" ht="15.75">
      <c r="A22" s="204" t="s">
        <v>98</v>
      </c>
      <c r="B22" s="289" t="s">
        <v>526</v>
      </c>
      <c r="C22" s="497" t="s">
        <v>950</v>
      </c>
      <c r="D22" s="592" t="s">
        <v>831</v>
      </c>
      <c r="E22" s="592" t="s">
        <v>831</v>
      </c>
      <c r="F22" s="592" t="s">
        <v>831</v>
      </c>
      <c r="G22" s="592" t="s">
        <v>831</v>
      </c>
      <c r="H22" s="592" t="s">
        <v>831</v>
      </c>
      <c r="I22" s="592" t="s">
        <v>831</v>
      </c>
      <c r="J22" s="592" t="s">
        <v>831</v>
      </c>
      <c r="K22" s="592" t="s">
        <v>831</v>
      </c>
      <c r="L22" s="592" t="s">
        <v>831</v>
      </c>
      <c r="M22" s="592" t="s">
        <v>831</v>
      </c>
      <c r="N22" s="592" t="s">
        <v>831</v>
      </c>
      <c r="O22" s="592" t="s">
        <v>831</v>
      </c>
      <c r="P22" s="592" t="s">
        <v>831</v>
      </c>
      <c r="Q22" s="592" t="s">
        <v>831</v>
      </c>
      <c r="R22" s="592" t="s">
        <v>831</v>
      </c>
      <c r="S22" s="592" t="s">
        <v>831</v>
      </c>
      <c r="T22" s="592" t="s">
        <v>831</v>
      </c>
      <c r="U22" s="592" t="s">
        <v>831</v>
      </c>
      <c r="V22" s="592" t="s">
        <v>831</v>
      </c>
      <c r="W22" s="592" t="s">
        <v>831</v>
      </c>
      <c r="X22" s="592" t="s">
        <v>831</v>
      </c>
      <c r="Y22" s="592" t="s">
        <v>831</v>
      </c>
      <c r="Z22" s="592" t="s">
        <v>831</v>
      </c>
      <c r="AA22" s="592" t="s">
        <v>831</v>
      </c>
      <c r="AB22" s="592" t="s">
        <v>831</v>
      </c>
      <c r="AC22" s="698" t="s">
        <v>831</v>
      </c>
      <c r="AD22" s="592"/>
      <c r="AE22" s="592"/>
      <c r="AF22" s="592"/>
      <c r="AG22" s="592"/>
      <c r="AH22" s="592"/>
      <c r="AI22" s="592"/>
      <c r="AJ22" s="89"/>
      <c r="AK22" s="41"/>
      <c r="AP22" s="12"/>
      <c r="BM22" t="e">
        <f>CountryCode &amp; ".T2.ONFT.S1311.MNAC." &amp; RefVintage</f>
        <v>#VALUE!</v>
      </c>
    </row>
    <row r="23" spans="1:65" ht="15.75">
      <c r="A23" s="114" t="s">
        <v>99</v>
      </c>
      <c r="B23" s="289" t="s">
        <v>527</v>
      </c>
      <c r="C23" s="496" t="s">
        <v>951</v>
      </c>
      <c r="D23" s="90"/>
      <c r="E23" s="90"/>
      <c r="F23" s="90"/>
      <c r="G23" s="90"/>
      <c r="H23" s="90"/>
      <c r="I23" s="90"/>
      <c r="J23" s="90"/>
      <c r="K23" s="90"/>
      <c r="L23" s="90"/>
      <c r="M23" s="90"/>
      <c r="N23" s="90"/>
      <c r="O23" s="90"/>
      <c r="P23" s="90"/>
      <c r="Q23" s="90"/>
      <c r="R23" s="90"/>
      <c r="S23" s="90"/>
      <c r="T23" s="90"/>
      <c r="U23" s="90"/>
      <c r="V23" s="90"/>
      <c r="W23" s="90"/>
      <c r="X23" s="90"/>
      <c r="Y23" s="90"/>
      <c r="Z23" s="90"/>
      <c r="AA23" s="90"/>
      <c r="AB23" s="452"/>
      <c r="AC23" s="652"/>
      <c r="AD23" s="652"/>
      <c r="AE23" s="652"/>
      <c r="AF23" s="652"/>
      <c r="AG23" s="652"/>
      <c r="AH23" s="652"/>
      <c r="AI23" s="652"/>
      <c r="AJ23" s="91"/>
      <c r="AK23" s="41"/>
      <c r="AP23" s="12"/>
      <c r="BM23" t="e">
        <f>CountryCode &amp; ".T2.ONFT1.S1311.MNAC." &amp; RefVintage</f>
        <v>#VALUE!</v>
      </c>
    </row>
    <row r="24" spans="1:65" ht="15.75">
      <c r="A24" s="114" t="s">
        <v>100</v>
      </c>
      <c r="B24" s="289" t="s">
        <v>528</v>
      </c>
      <c r="C24" s="496" t="s">
        <v>952</v>
      </c>
      <c r="D24" s="90"/>
      <c r="E24" s="90"/>
      <c r="F24" s="90"/>
      <c r="G24" s="90"/>
      <c r="H24" s="90"/>
      <c r="I24" s="90"/>
      <c r="J24" s="90"/>
      <c r="K24" s="90"/>
      <c r="L24" s="90"/>
      <c r="M24" s="90"/>
      <c r="N24" s="90"/>
      <c r="O24" s="90"/>
      <c r="P24" s="90"/>
      <c r="Q24" s="90"/>
      <c r="R24" s="90"/>
      <c r="S24" s="90"/>
      <c r="T24" s="90"/>
      <c r="U24" s="90"/>
      <c r="V24" s="90"/>
      <c r="W24" s="90"/>
      <c r="X24" s="90"/>
      <c r="Y24" s="90"/>
      <c r="Z24" s="90"/>
      <c r="AA24" s="90"/>
      <c r="AB24" s="452"/>
      <c r="AC24" s="652"/>
      <c r="AD24" s="652"/>
      <c r="AE24" s="652"/>
      <c r="AF24" s="652"/>
      <c r="AG24" s="652"/>
      <c r="AH24" s="652"/>
      <c r="AI24" s="652"/>
      <c r="AJ24" s="91"/>
      <c r="AK24" s="41"/>
      <c r="AP24" s="12"/>
      <c r="BM24" t="e">
        <f>CountryCode &amp; ".T2.ONFT2.S1311.MNAC." &amp; RefVintage</f>
        <v>#VALUE!</v>
      </c>
    </row>
    <row r="25" spans="1:65" ht="15.75">
      <c r="A25" s="204"/>
      <c r="B25" s="289"/>
      <c r="C25" s="506"/>
      <c r="D25" s="92"/>
      <c r="E25" s="71"/>
      <c r="F25" s="71"/>
      <c r="G25" s="71"/>
      <c r="H25" s="71"/>
      <c r="I25" s="71"/>
      <c r="J25" s="71"/>
      <c r="K25" s="71"/>
      <c r="L25" s="71"/>
      <c r="M25" s="71"/>
      <c r="N25" s="71"/>
      <c r="O25" s="71"/>
      <c r="P25" s="71"/>
      <c r="Q25" s="71"/>
      <c r="R25" s="71"/>
      <c r="S25" s="71"/>
      <c r="T25" s="71"/>
      <c r="U25" s="71"/>
      <c r="V25" s="418"/>
      <c r="W25" s="430"/>
      <c r="X25" s="418"/>
      <c r="Y25" s="418"/>
      <c r="Z25" s="418"/>
      <c r="AA25" s="418"/>
      <c r="AB25" s="418">
        <f>+'[25]közp eredmény'!$D$140+'[25]közp eredmény'!$E$140-(AB26+AB28+AB39)--97018</f>
        <v>1</v>
      </c>
      <c r="AC25" s="389"/>
      <c r="AD25" s="389"/>
      <c r="AE25" s="389"/>
      <c r="AF25" s="389"/>
      <c r="AG25" s="389"/>
      <c r="AH25" s="389"/>
      <c r="AI25" s="389"/>
      <c r="AJ25" s="89"/>
      <c r="AK25" s="41"/>
      <c r="AP25" s="12"/>
    </row>
    <row r="26" spans="1:65" ht="15.75">
      <c r="A26" s="204" t="s">
        <v>101</v>
      </c>
      <c r="B26" s="289" t="s">
        <v>529</v>
      </c>
      <c r="C26" s="490" t="s">
        <v>979</v>
      </c>
      <c r="D26" s="592">
        <v>-18665</v>
      </c>
      <c r="E26" s="592">
        <v>-93473</v>
      </c>
      <c r="F26" s="592">
        <v>-30032</v>
      </c>
      <c r="G26" s="592">
        <v>-15715</v>
      </c>
      <c r="H26" s="592">
        <v>-2300</v>
      </c>
      <c r="I26" s="592">
        <v>54416</v>
      </c>
      <c r="J26" s="592">
        <v>2492</v>
      </c>
      <c r="K26" s="592">
        <v>11287</v>
      </c>
      <c r="L26" s="592">
        <v>6723</v>
      </c>
      <c r="M26" s="592">
        <v>-38590</v>
      </c>
      <c r="N26" s="592">
        <v>-62554</v>
      </c>
      <c r="O26" s="592">
        <v>20683</v>
      </c>
      <c r="P26" s="592">
        <v>-60682</v>
      </c>
      <c r="Q26" s="592">
        <v>40310</v>
      </c>
      <c r="R26" s="592">
        <v>-76937</v>
      </c>
      <c r="S26" s="592">
        <v>-5065</v>
      </c>
      <c r="T26" s="592">
        <v>-30701</v>
      </c>
      <c r="U26" s="592">
        <v>-24532</v>
      </c>
      <c r="V26" s="592">
        <v>8559</v>
      </c>
      <c r="W26" s="592">
        <v>-59558</v>
      </c>
      <c r="X26" s="592">
        <v>20121</v>
      </c>
      <c r="Y26" s="592">
        <v>83603</v>
      </c>
      <c r="Z26" s="592">
        <v>154737</v>
      </c>
      <c r="AA26" s="592">
        <v>86106</v>
      </c>
      <c r="AB26" s="592">
        <v>-47276</v>
      </c>
      <c r="AC26" s="698">
        <v>26536</v>
      </c>
      <c r="AD26" s="592"/>
      <c r="AE26" s="592"/>
      <c r="AF26" s="592"/>
      <c r="AG26" s="592"/>
      <c r="AH26" s="592"/>
      <c r="AI26" s="592"/>
      <c r="AJ26" s="388"/>
      <c r="AK26" s="41"/>
      <c r="AP26" s="12"/>
      <c r="BM26" t="e">
        <f>CountryCode &amp; ".T2.D41DIF.S1311.MNAC." &amp; RefVintage</f>
        <v>#VALUE!</v>
      </c>
    </row>
    <row r="27" spans="1:65" ht="15.75">
      <c r="A27" s="204"/>
      <c r="B27" s="289"/>
      <c r="C27" s="507"/>
      <c r="D27" s="653"/>
      <c r="E27" s="389"/>
      <c r="F27" s="389"/>
      <c r="G27" s="389"/>
      <c r="H27" s="389"/>
      <c r="I27" s="389"/>
      <c r="J27" s="389"/>
      <c r="K27" s="389"/>
      <c r="L27" s="389"/>
      <c r="M27" s="389"/>
      <c r="N27" s="389"/>
      <c r="O27" s="389"/>
      <c r="P27" s="389"/>
      <c r="Q27" s="389"/>
      <c r="R27" s="389"/>
      <c r="S27" s="389"/>
      <c r="T27" s="389"/>
      <c r="U27" s="389"/>
      <c r="V27" s="389"/>
      <c r="W27" s="389"/>
      <c r="X27" s="389"/>
      <c r="Y27" s="389"/>
      <c r="Z27" s="389"/>
      <c r="AA27" s="389"/>
      <c r="AB27" s="389"/>
      <c r="AC27" s="389"/>
      <c r="AD27" s="389"/>
      <c r="AE27" s="389"/>
      <c r="AF27" s="389"/>
      <c r="AG27" s="389"/>
      <c r="AH27" s="389"/>
      <c r="AI27" s="389"/>
      <c r="AJ27" s="385"/>
      <c r="AK27" s="41"/>
      <c r="AP27" s="12"/>
    </row>
    <row r="28" spans="1:65" ht="15.75">
      <c r="A28" s="204" t="s">
        <v>392</v>
      </c>
      <c r="B28" s="289" t="s">
        <v>530</v>
      </c>
      <c r="C28" s="497" t="s">
        <v>953</v>
      </c>
      <c r="D28" s="592">
        <v>-2000</v>
      </c>
      <c r="E28" s="592">
        <v>18593</v>
      </c>
      <c r="F28" s="592">
        <v>6151</v>
      </c>
      <c r="G28" s="592">
        <v>26293</v>
      </c>
      <c r="H28" s="592">
        <v>12037</v>
      </c>
      <c r="I28" s="592">
        <v>28648</v>
      </c>
      <c r="J28" s="592">
        <v>40819</v>
      </c>
      <c r="K28" s="592">
        <v>43019</v>
      </c>
      <c r="L28" s="592">
        <v>43107</v>
      </c>
      <c r="M28" s="592">
        <v>153696</v>
      </c>
      <c r="N28" s="592">
        <v>-51965</v>
      </c>
      <c r="O28" s="592">
        <v>58596</v>
      </c>
      <c r="P28" s="592">
        <v>25535</v>
      </c>
      <c r="Q28" s="592">
        <v>7897</v>
      </c>
      <c r="R28" s="592">
        <v>80308</v>
      </c>
      <c r="S28" s="592">
        <v>26467</v>
      </c>
      <c r="T28" s="592">
        <v>35238</v>
      </c>
      <c r="U28" s="592">
        <v>-43244</v>
      </c>
      <c r="V28" s="592">
        <v>87290.5</v>
      </c>
      <c r="W28" s="592">
        <v>141021.62400000004</v>
      </c>
      <c r="X28" s="592">
        <v>825731.13100000005</v>
      </c>
      <c r="Y28" s="592">
        <v>-234727.91262099985</v>
      </c>
      <c r="Z28" s="592">
        <v>202885.42972099976</v>
      </c>
      <c r="AA28" s="592">
        <v>40299</v>
      </c>
      <c r="AB28" s="592">
        <v>101527.53327800002</v>
      </c>
      <c r="AC28" s="698">
        <v>-77324</v>
      </c>
      <c r="AD28" s="592"/>
      <c r="AE28" s="592"/>
      <c r="AF28" s="592"/>
      <c r="AG28" s="592"/>
      <c r="AH28" s="592"/>
      <c r="AI28" s="592"/>
      <c r="AJ28" s="385"/>
      <c r="AK28" s="41"/>
      <c r="AP28" s="12"/>
      <c r="BM28" t="e">
        <f>CountryCode &amp; ".T2.F8ASS.S1311.MNAC." &amp; RefVintage</f>
        <v>#VALUE!</v>
      </c>
    </row>
    <row r="29" spans="1:65" ht="15.75">
      <c r="A29" s="114" t="s">
        <v>393</v>
      </c>
      <c r="B29" s="289" t="s">
        <v>531</v>
      </c>
      <c r="C29" s="496" t="s">
        <v>954</v>
      </c>
      <c r="D29" s="652">
        <v>0</v>
      </c>
      <c r="E29" s="652">
        <v>0</v>
      </c>
      <c r="F29" s="652">
        <v>0</v>
      </c>
      <c r="G29" s="652">
        <v>0</v>
      </c>
      <c r="H29" s="652">
        <v>0</v>
      </c>
      <c r="I29" s="652">
        <v>0</v>
      </c>
      <c r="J29" s="652">
        <v>0</v>
      </c>
      <c r="K29" s="652">
        <v>-3435</v>
      </c>
      <c r="L29" s="652">
        <v>76</v>
      </c>
      <c r="M29" s="652">
        <v>1168</v>
      </c>
      <c r="N29" s="652">
        <v>8118</v>
      </c>
      <c r="O29" s="652">
        <v>17787</v>
      </c>
      <c r="P29" s="652">
        <v>-3420</v>
      </c>
      <c r="Q29" s="652">
        <v>-6067</v>
      </c>
      <c r="R29" s="652">
        <v>8361</v>
      </c>
      <c r="S29" s="652">
        <v>9072</v>
      </c>
      <c r="T29" s="652">
        <v>-6397</v>
      </c>
      <c r="U29" s="652">
        <v>-990</v>
      </c>
      <c r="V29" s="652">
        <v>-1189</v>
      </c>
      <c r="W29" s="652">
        <v>-428</v>
      </c>
      <c r="X29" s="652">
        <v>3046</v>
      </c>
      <c r="Y29" s="652">
        <v>1659</v>
      </c>
      <c r="Z29" s="652">
        <v>-379</v>
      </c>
      <c r="AA29" s="652">
        <v>-28</v>
      </c>
      <c r="AB29" s="652">
        <v>-2112</v>
      </c>
      <c r="AC29" s="686">
        <v>-1183</v>
      </c>
      <c r="AD29" s="652"/>
      <c r="AE29" s="652"/>
      <c r="AF29" s="652"/>
      <c r="AG29" s="652"/>
      <c r="AH29" s="652"/>
      <c r="AI29" s="652"/>
      <c r="AJ29" s="386"/>
      <c r="AK29" s="41"/>
      <c r="AP29" s="12"/>
      <c r="BM29" t="e">
        <f>CountryCode &amp; ".T2.F8ASS1.S1311.MNAC." &amp; RefVintage</f>
        <v>#VALUE!</v>
      </c>
    </row>
    <row r="30" spans="1:65" ht="15.75">
      <c r="A30" s="114"/>
      <c r="B30" s="289" t="s">
        <v>532</v>
      </c>
      <c r="C30" s="496" t="s">
        <v>955</v>
      </c>
      <c r="D30" s="652">
        <v>12439</v>
      </c>
      <c r="E30" s="652">
        <v>7562</v>
      </c>
      <c r="F30" s="652">
        <v>-21818</v>
      </c>
      <c r="G30" s="652">
        <v>13583</v>
      </c>
      <c r="H30" s="652">
        <v>-5016</v>
      </c>
      <c r="I30" s="652">
        <v>5744</v>
      </c>
      <c r="J30" s="652">
        <v>16200</v>
      </c>
      <c r="K30" s="652">
        <v>27352</v>
      </c>
      <c r="L30" s="652">
        <v>32821</v>
      </c>
      <c r="M30" s="652">
        <v>144535</v>
      </c>
      <c r="N30" s="652">
        <v>15484</v>
      </c>
      <c r="O30" s="652">
        <v>4253</v>
      </c>
      <c r="P30" s="652">
        <v>714</v>
      </c>
      <c r="Q30" s="652">
        <v>-14192</v>
      </c>
      <c r="R30" s="652">
        <v>61027</v>
      </c>
      <c r="S30" s="652">
        <v>-3556</v>
      </c>
      <c r="T30" s="652">
        <v>46057</v>
      </c>
      <c r="U30" s="652">
        <v>-7397</v>
      </c>
      <c r="V30" s="652">
        <v>80320</v>
      </c>
      <c r="W30" s="652">
        <v>41061</v>
      </c>
      <c r="X30" s="652">
        <v>24570</v>
      </c>
      <c r="Y30" s="652">
        <v>39901</v>
      </c>
      <c r="Z30" s="652">
        <v>41922.642119999975</v>
      </c>
      <c r="AA30" s="652">
        <v>64195</v>
      </c>
      <c r="AB30" s="652">
        <v>113926.533278</v>
      </c>
      <c r="AC30" s="686">
        <v>26039</v>
      </c>
      <c r="AD30" s="652"/>
      <c r="AE30" s="652"/>
      <c r="AF30" s="652"/>
      <c r="AG30" s="652"/>
      <c r="AH30" s="652"/>
      <c r="AI30" s="652"/>
      <c r="AJ30" s="386"/>
      <c r="AK30" s="41"/>
      <c r="AP30" s="12"/>
    </row>
    <row r="31" spans="1:65" ht="15.75">
      <c r="A31" s="114"/>
      <c r="B31" s="289" t="s">
        <v>833</v>
      </c>
      <c r="C31" s="496" t="s">
        <v>980</v>
      </c>
      <c r="D31" s="652"/>
      <c r="E31" s="652"/>
      <c r="F31" s="652"/>
      <c r="G31" s="652"/>
      <c r="H31" s="652"/>
      <c r="I31" s="652"/>
      <c r="J31" s="652"/>
      <c r="K31" s="652"/>
      <c r="L31" s="652"/>
      <c r="M31" s="652"/>
      <c r="N31" s="652"/>
      <c r="O31" s="652"/>
      <c r="P31" s="652"/>
      <c r="Q31" s="652"/>
      <c r="R31" s="652">
        <v>-21814</v>
      </c>
      <c r="S31" s="652">
        <v>21814</v>
      </c>
      <c r="T31" s="652">
        <v>0</v>
      </c>
      <c r="U31" s="652">
        <v>0</v>
      </c>
      <c r="V31" s="652">
        <v>0</v>
      </c>
      <c r="W31" s="652">
        <v>0</v>
      </c>
      <c r="X31" s="652">
        <v>0</v>
      </c>
      <c r="Y31" s="652">
        <v>0</v>
      </c>
      <c r="Z31" s="652">
        <v>0</v>
      </c>
      <c r="AA31" s="652">
        <v>26040</v>
      </c>
      <c r="AB31" s="652"/>
      <c r="AC31" s="686">
        <v>-97680</v>
      </c>
      <c r="AD31" s="652"/>
      <c r="AE31" s="652"/>
      <c r="AF31" s="652"/>
      <c r="AG31" s="652"/>
      <c r="AH31" s="652"/>
      <c r="AI31" s="652"/>
      <c r="AJ31" s="386"/>
      <c r="AK31" s="41"/>
      <c r="AP31" s="12"/>
    </row>
    <row r="32" spans="1:65" ht="15.75">
      <c r="A32" s="114"/>
      <c r="B32" s="289" t="s">
        <v>834</v>
      </c>
      <c r="C32" s="496" t="s">
        <v>981</v>
      </c>
      <c r="D32" s="652">
        <v>1600</v>
      </c>
      <c r="E32" s="652">
        <v>1600</v>
      </c>
      <c r="F32" s="652">
        <v>1600</v>
      </c>
      <c r="G32" s="652">
        <v>1600</v>
      </c>
      <c r="H32" s="652">
        <v>1600</v>
      </c>
      <c r="I32" s="652">
        <v>1600</v>
      </c>
      <c r="J32" s="652">
        <v>800</v>
      </c>
      <c r="K32" s="652">
        <v>800</v>
      </c>
      <c r="L32" s="652">
        <v>800</v>
      </c>
      <c r="M32" s="652">
        <v>-7878</v>
      </c>
      <c r="N32" s="652">
        <v>-75267</v>
      </c>
      <c r="O32" s="652">
        <v>10233</v>
      </c>
      <c r="P32" s="652">
        <v>-7267</v>
      </c>
      <c r="Q32" s="652">
        <v>15826</v>
      </c>
      <c r="R32" s="652">
        <v>18400</v>
      </c>
      <c r="S32" s="652">
        <v>18400</v>
      </c>
      <c r="T32" s="652">
        <v>6400</v>
      </c>
      <c r="U32" s="652">
        <v>6400</v>
      </c>
      <c r="V32" s="652">
        <v>8647</v>
      </c>
      <c r="W32" s="652">
        <v>20899</v>
      </c>
      <c r="X32" s="652">
        <v>28708</v>
      </c>
      <c r="Y32" s="652">
        <v>27375</v>
      </c>
      <c r="Z32" s="652">
        <v>26040</v>
      </c>
      <c r="AA32" s="652">
        <v>23736</v>
      </c>
      <c r="AB32" s="652">
        <v>-6460</v>
      </c>
      <c r="AC32" s="686">
        <v>15553</v>
      </c>
      <c r="AD32" s="652"/>
      <c r="AE32" s="652"/>
      <c r="AF32" s="652"/>
      <c r="AG32" s="652"/>
      <c r="AH32" s="652"/>
      <c r="AI32" s="652"/>
      <c r="AJ32" s="386"/>
      <c r="AK32" s="41"/>
      <c r="AP32" s="12"/>
    </row>
    <row r="33" spans="1:65" ht="15.75">
      <c r="A33" s="114"/>
      <c r="B33" s="289" t="s">
        <v>835</v>
      </c>
      <c r="C33" s="496" t="s">
        <v>982</v>
      </c>
      <c r="D33" s="652">
        <v>-16039</v>
      </c>
      <c r="E33" s="652">
        <v>9431</v>
      </c>
      <c r="F33" s="652">
        <v>26369</v>
      </c>
      <c r="G33" s="652">
        <v>11110</v>
      </c>
      <c r="H33" s="652">
        <v>15453</v>
      </c>
      <c r="I33" s="652">
        <v>21304</v>
      </c>
      <c r="J33" s="652">
        <v>23819</v>
      </c>
      <c r="K33" s="652">
        <v>18302</v>
      </c>
      <c r="L33" s="652">
        <v>9410</v>
      </c>
      <c r="M33" s="652">
        <v>2671</v>
      </c>
      <c r="N33" s="652">
        <v>11779</v>
      </c>
      <c r="O33" s="652">
        <v>19792</v>
      </c>
      <c r="P33" s="652">
        <v>-2278</v>
      </c>
      <c r="Q33" s="652">
        <v>6961</v>
      </c>
      <c r="R33" s="652">
        <v>-2654</v>
      </c>
      <c r="S33" s="652">
        <v>-39086</v>
      </c>
      <c r="T33" s="652">
        <v>-19104</v>
      </c>
      <c r="U33" s="652">
        <v>13253</v>
      </c>
      <c r="V33" s="652">
        <v>-4324</v>
      </c>
      <c r="W33" s="652">
        <v>70082.600000000006</v>
      </c>
      <c r="X33" s="652">
        <v>1222</v>
      </c>
      <c r="Y33" s="652">
        <v>-51457.7</v>
      </c>
      <c r="Z33" s="652">
        <v>30888.7</v>
      </c>
      <c r="AA33" s="652">
        <v>1909</v>
      </c>
      <c r="AB33" s="652">
        <v>150460</v>
      </c>
      <c r="AC33" s="686">
        <v>283</v>
      </c>
      <c r="AD33" s="652"/>
      <c r="AE33" s="652"/>
      <c r="AF33" s="652"/>
      <c r="AG33" s="652"/>
      <c r="AH33" s="652"/>
      <c r="AI33" s="652"/>
      <c r="AJ33" s="386" t="s">
        <v>1053</v>
      </c>
      <c r="AK33" s="41"/>
      <c r="AP33" s="12"/>
    </row>
    <row r="34" spans="1:65" ht="15.75">
      <c r="A34" s="114"/>
      <c r="B34" s="289" t="s">
        <v>836</v>
      </c>
      <c r="C34" s="496" t="s">
        <v>956</v>
      </c>
      <c r="D34" s="652"/>
      <c r="E34" s="652"/>
      <c r="F34" s="652"/>
      <c r="G34" s="652"/>
      <c r="H34" s="652"/>
      <c r="I34" s="652"/>
      <c r="J34" s="652"/>
      <c r="K34" s="652"/>
      <c r="L34" s="652"/>
      <c r="M34" s="652"/>
      <c r="N34" s="652"/>
      <c r="O34" s="652"/>
      <c r="P34" s="652"/>
      <c r="Q34" s="652"/>
      <c r="R34" s="652"/>
      <c r="S34" s="652">
        <v>-5042</v>
      </c>
      <c r="T34" s="652">
        <v>1153</v>
      </c>
      <c r="U34" s="652">
        <v>-5676</v>
      </c>
      <c r="V34" s="652">
        <v>785</v>
      </c>
      <c r="W34" s="652">
        <v>667</v>
      </c>
      <c r="X34" s="652">
        <v>887</v>
      </c>
      <c r="Y34" s="652">
        <v>20423</v>
      </c>
      <c r="Z34" s="652">
        <v>-17588</v>
      </c>
      <c r="AA34" s="652">
        <v>0</v>
      </c>
      <c r="AB34" s="652">
        <v>2427</v>
      </c>
      <c r="AC34" s="686">
        <v>3867</v>
      </c>
      <c r="AD34" s="652"/>
      <c r="AE34" s="652"/>
      <c r="AF34" s="652"/>
      <c r="AG34" s="652"/>
      <c r="AH34" s="652"/>
      <c r="AI34" s="652"/>
      <c r="AJ34" s="386"/>
      <c r="AK34" s="41"/>
      <c r="AP34" s="12"/>
    </row>
    <row r="35" spans="1:65" ht="15.75">
      <c r="A35" s="114"/>
      <c r="B35" s="289" t="s">
        <v>837</v>
      </c>
      <c r="C35" s="496" t="s">
        <v>957</v>
      </c>
      <c r="D35" s="652">
        <v>0</v>
      </c>
      <c r="E35" s="652">
        <v>0</v>
      </c>
      <c r="F35" s="652">
        <v>0</v>
      </c>
      <c r="G35" s="652">
        <v>0</v>
      </c>
      <c r="H35" s="652">
        <v>0</v>
      </c>
      <c r="I35" s="652">
        <v>0</v>
      </c>
      <c r="J35" s="652">
        <v>0</v>
      </c>
      <c r="K35" s="652">
        <v>0</v>
      </c>
      <c r="L35" s="652">
        <v>0</v>
      </c>
      <c r="M35" s="652">
        <v>13200</v>
      </c>
      <c r="N35" s="652">
        <v>-12079</v>
      </c>
      <c r="O35" s="652">
        <v>6531</v>
      </c>
      <c r="P35" s="652">
        <v>37786</v>
      </c>
      <c r="Q35" s="652">
        <v>3610</v>
      </c>
      <c r="R35" s="652">
        <v>20573</v>
      </c>
      <c r="S35" s="652">
        <v>21785</v>
      </c>
      <c r="T35" s="652">
        <v>20133</v>
      </c>
      <c r="U35" s="652">
        <v>-43260</v>
      </c>
      <c r="V35" s="652">
        <v>1573</v>
      </c>
      <c r="W35" s="652">
        <v>7545.2570000000087</v>
      </c>
      <c r="X35" s="652">
        <v>765318</v>
      </c>
      <c r="Y35" s="652">
        <v>-275566</v>
      </c>
      <c r="Z35" s="652">
        <v>112357.69289299997</v>
      </c>
      <c r="AA35" s="652">
        <v>-75259</v>
      </c>
      <c r="AB35" s="652">
        <v>-157073</v>
      </c>
      <c r="AC35" s="686">
        <v>-23533</v>
      </c>
      <c r="AD35" s="652"/>
      <c r="AE35" s="652"/>
      <c r="AF35" s="652"/>
      <c r="AG35" s="652"/>
      <c r="AH35" s="652"/>
      <c r="AI35" s="652"/>
      <c r="AJ35" s="386"/>
      <c r="AK35" s="41"/>
      <c r="AP35" s="12"/>
    </row>
    <row r="36" spans="1:65" ht="15.75">
      <c r="A36" s="114"/>
      <c r="B36" s="289" t="s">
        <v>838</v>
      </c>
      <c r="C36" s="496" t="s">
        <v>958</v>
      </c>
      <c r="D36" s="652"/>
      <c r="E36" s="652"/>
      <c r="F36" s="652"/>
      <c r="G36" s="652"/>
      <c r="H36" s="652"/>
      <c r="I36" s="652"/>
      <c r="J36" s="652"/>
      <c r="K36" s="652"/>
      <c r="L36" s="652"/>
      <c r="M36" s="652"/>
      <c r="N36" s="652"/>
      <c r="O36" s="652"/>
      <c r="P36" s="652"/>
      <c r="Q36" s="652"/>
      <c r="R36" s="652"/>
      <c r="S36" s="652"/>
      <c r="T36" s="652"/>
      <c r="U36" s="652"/>
      <c r="V36" s="652"/>
      <c r="W36" s="652"/>
      <c r="X36" s="652"/>
      <c r="Y36" s="652"/>
      <c r="Z36" s="652"/>
      <c r="AA36" s="652"/>
      <c r="AB36" s="652">
        <v>-77954</v>
      </c>
      <c r="AC36" s="686">
        <v>-148847</v>
      </c>
      <c r="AD36" s="652"/>
      <c r="AE36" s="652"/>
      <c r="AF36" s="652"/>
      <c r="AG36" s="652"/>
      <c r="AH36" s="652"/>
      <c r="AI36" s="652"/>
      <c r="AJ36" s="386" t="s">
        <v>1052</v>
      </c>
      <c r="AK36" s="41"/>
      <c r="AP36" s="12"/>
    </row>
    <row r="37" spans="1:65" ht="15.75">
      <c r="A37" s="114"/>
      <c r="B37" s="289" t="s">
        <v>900</v>
      </c>
      <c r="C37" s="496" t="s">
        <v>959</v>
      </c>
      <c r="D37" s="652"/>
      <c r="E37" s="652"/>
      <c r="F37" s="652"/>
      <c r="G37" s="652"/>
      <c r="H37" s="652"/>
      <c r="I37" s="652"/>
      <c r="J37" s="652"/>
      <c r="K37" s="652"/>
      <c r="L37" s="652"/>
      <c r="M37" s="652"/>
      <c r="N37" s="652"/>
      <c r="O37" s="652"/>
      <c r="P37" s="652"/>
      <c r="Q37" s="652"/>
      <c r="R37" s="652"/>
      <c r="S37" s="652"/>
      <c r="T37" s="652"/>
      <c r="U37" s="652"/>
      <c r="V37" s="652"/>
      <c r="W37" s="652"/>
      <c r="X37" s="652"/>
      <c r="Y37" s="652"/>
      <c r="Z37" s="652"/>
      <c r="AA37" s="652"/>
      <c r="AB37" s="652">
        <v>0</v>
      </c>
      <c r="AC37" s="686">
        <v>0</v>
      </c>
      <c r="AD37" s="652"/>
      <c r="AE37" s="652"/>
      <c r="AF37" s="652"/>
      <c r="AG37" s="652"/>
      <c r="AH37" s="652"/>
      <c r="AI37" s="652"/>
      <c r="AJ37" s="386"/>
      <c r="AK37" s="41"/>
      <c r="AP37" s="12"/>
    </row>
    <row r="38" spans="1:65" ht="15.75">
      <c r="A38" s="114" t="s">
        <v>394</v>
      </c>
      <c r="B38" s="289" t="s">
        <v>901</v>
      </c>
      <c r="C38" s="496" t="s">
        <v>983</v>
      </c>
      <c r="D38" s="652"/>
      <c r="E38" s="652"/>
      <c r="F38" s="652"/>
      <c r="G38" s="652"/>
      <c r="H38" s="652"/>
      <c r="I38" s="652"/>
      <c r="J38" s="652"/>
      <c r="K38" s="652"/>
      <c r="L38" s="652"/>
      <c r="M38" s="652"/>
      <c r="N38" s="652"/>
      <c r="O38" s="652"/>
      <c r="P38" s="652"/>
      <c r="Q38" s="652">
        <v>1759</v>
      </c>
      <c r="R38" s="652">
        <v>-3585</v>
      </c>
      <c r="S38" s="652">
        <v>3080</v>
      </c>
      <c r="T38" s="652">
        <v>-13004</v>
      </c>
      <c r="U38" s="652">
        <v>-5574</v>
      </c>
      <c r="V38" s="652">
        <v>1478.5</v>
      </c>
      <c r="W38" s="652">
        <v>1194.7670000000217</v>
      </c>
      <c r="X38" s="652">
        <v>1980.1310000000522</v>
      </c>
      <c r="Y38" s="652">
        <v>2937.7873790001563</v>
      </c>
      <c r="Z38" s="652">
        <v>9643.3947079998088</v>
      </c>
      <c r="AA38" s="652">
        <v>-294</v>
      </c>
      <c r="AB38" s="652">
        <v>359</v>
      </c>
      <c r="AC38" s="686">
        <v>-670</v>
      </c>
      <c r="AD38" s="652"/>
      <c r="AE38" s="652"/>
      <c r="AF38" s="652"/>
      <c r="AG38" s="652"/>
      <c r="AH38" s="652"/>
      <c r="AI38" s="652"/>
      <c r="AJ38" s="515" t="s">
        <v>1051</v>
      </c>
      <c r="AK38" s="41"/>
      <c r="AP38" s="12"/>
      <c r="BM38" t="e">
        <f>CountryCode &amp; ".T2.F8ASS2.S1311.MNAC." &amp; RefVintage</f>
        <v>#VALUE!</v>
      </c>
    </row>
    <row r="39" spans="1:65" ht="15.75">
      <c r="A39" s="204" t="s">
        <v>390</v>
      </c>
      <c r="B39" s="289" t="s">
        <v>533</v>
      </c>
      <c r="C39" s="497" t="s">
        <v>984</v>
      </c>
      <c r="D39" s="592">
        <v>32338</v>
      </c>
      <c r="E39" s="592">
        <v>-3960</v>
      </c>
      <c r="F39" s="592">
        <v>27691</v>
      </c>
      <c r="G39" s="592">
        <v>-27590</v>
      </c>
      <c r="H39" s="592">
        <v>-4022</v>
      </c>
      <c r="I39" s="592">
        <v>3283</v>
      </c>
      <c r="J39" s="592">
        <v>-21184</v>
      </c>
      <c r="K39" s="592">
        <v>-5236</v>
      </c>
      <c r="L39" s="592">
        <v>-185097</v>
      </c>
      <c r="M39" s="592">
        <v>-93972</v>
      </c>
      <c r="N39" s="592">
        <v>35215</v>
      </c>
      <c r="O39" s="592">
        <v>-58342</v>
      </c>
      <c r="P39" s="592">
        <v>123901</v>
      </c>
      <c r="Q39" s="592">
        <v>-6475</v>
      </c>
      <c r="R39" s="592">
        <v>-79423</v>
      </c>
      <c r="S39" s="592">
        <v>-33486</v>
      </c>
      <c r="T39" s="592">
        <v>-58374</v>
      </c>
      <c r="U39" s="592">
        <v>-149347</v>
      </c>
      <c r="V39" s="592">
        <v>-152443</v>
      </c>
      <c r="W39" s="592">
        <v>-232458.804</v>
      </c>
      <c r="X39" s="592">
        <v>12980</v>
      </c>
      <c r="Y39" s="592">
        <v>129647</v>
      </c>
      <c r="Z39" s="592">
        <v>450244.30293600005</v>
      </c>
      <c r="AA39" s="592">
        <v>261640</v>
      </c>
      <c r="AB39" s="592">
        <v>-207003</v>
      </c>
      <c r="AC39" s="698">
        <v>-99694.7</v>
      </c>
      <c r="AD39" s="592"/>
      <c r="AE39" s="592"/>
      <c r="AF39" s="592"/>
      <c r="AG39" s="592"/>
      <c r="AH39" s="592"/>
      <c r="AI39" s="592"/>
      <c r="AJ39" s="390"/>
      <c r="AK39" s="41"/>
      <c r="AP39" s="12"/>
      <c r="BM39" t="e">
        <f>CountryCode &amp; ".T2.F8LIA.S1311.MNAC." &amp; RefVintage</f>
        <v>#VALUE!</v>
      </c>
    </row>
    <row r="40" spans="1:65" ht="15.75">
      <c r="A40" s="114" t="s">
        <v>391</v>
      </c>
      <c r="B40" s="289" t="s">
        <v>534</v>
      </c>
      <c r="C40" s="496" t="s">
        <v>961</v>
      </c>
      <c r="D40" s="652">
        <v>0</v>
      </c>
      <c r="E40" s="652">
        <v>0</v>
      </c>
      <c r="F40" s="652">
        <v>0</v>
      </c>
      <c r="G40" s="652">
        <v>0</v>
      </c>
      <c r="H40" s="652">
        <v>0</v>
      </c>
      <c r="I40" s="652">
        <v>-878</v>
      </c>
      <c r="J40" s="652">
        <v>-1</v>
      </c>
      <c r="K40" s="652">
        <v>2216</v>
      </c>
      <c r="L40" s="652">
        <v>-7858</v>
      </c>
      <c r="M40" s="652">
        <v>6955</v>
      </c>
      <c r="N40" s="652">
        <v>-8158</v>
      </c>
      <c r="O40" s="652">
        <v>-14653</v>
      </c>
      <c r="P40" s="652">
        <v>50183</v>
      </c>
      <c r="Q40" s="652">
        <v>9099</v>
      </c>
      <c r="R40" s="652">
        <v>-56090</v>
      </c>
      <c r="S40" s="652">
        <v>-28148</v>
      </c>
      <c r="T40" s="652">
        <v>11921</v>
      </c>
      <c r="U40" s="652">
        <v>-17104</v>
      </c>
      <c r="V40" s="652">
        <v>-4323</v>
      </c>
      <c r="W40" s="652">
        <v>-31910</v>
      </c>
      <c r="X40" s="652">
        <v>12374</v>
      </c>
      <c r="Y40" s="652">
        <v>-14381</v>
      </c>
      <c r="Z40" s="652">
        <v>-39368</v>
      </c>
      <c r="AA40" s="652">
        <v>1291</v>
      </c>
      <c r="AB40" s="652">
        <v>-34322</v>
      </c>
      <c r="AC40" s="686">
        <v>64599</v>
      </c>
      <c r="AD40" s="652"/>
      <c r="AE40" s="652"/>
      <c r="AF40" s="652"/>
      <c r="AG40" s="652"/>
      <c r="AH40" s="652"/>
      <c r="AI40" s="652"/>
      <c r="AJ40" s="386"/>
      <c r="AK40" s="41"/>
      <c r="AP40" s="12"/>
      <c r="BM40" t="e">
        <f>CountryCode &amp; ".T2.F8LIA1.S1311.MNAC." &amp; RefVintage</f>
        <v>#VALUE!</v>
      </c>
    </row>
    <row r="41" spans="1:65" ht="15.75">
      <c r="A41" s="114"/>
      <c r="B41" s="289" t="s">
        <v>535</v>
      </c>
      <c r="C41" s="496" t="s">
        <v>962</v>
      </c>
      <c r="D41" s="652">
        <v>0</v>
      </c>
      <c r="E41" s="652">
        <v>0</v>
      </c>
      <c r="F41" s="652">
        <v>0</v>
      </c>
      <c r="G41" s="652">
        <v>0</v>
      </c>
      <c r="H41" s="652">
        <v>0</v>
      </c>
      <c r="I41" s="652">
        <v>-11747</v>
      </c>
      <c r="J41" s="652">
        <v>-8658</v>
      </c>
      <c r="K41" s="652">
        <v>-18414</v>
      </c>
      <c r="L41" s="652">
        <v>-4476</v>
      </c>
      <c r="M41" s="652">
        <v>-1789</v>
      </c>
      <c r="N41" s="652">
        <v>9100</v>
      </c>
      <c r="O41" s="652">
        <v>21515</v>
      </c>
      <c r="P41" s="652">
        <v>8260</v>
      </c>
      <c r="Q41" s="652">
        <v>740</v>
      </c>
      <c r="R41" s="652">
        <v>966</v>
      </c>
      <c r="S41" s="652">
        <v>5097</v>
      </c>
      <c r="T41" s="652">
        <v>-4073</v>
      </c>
      <c r="U41" s="652">
        <v>-14842</v>
      </c>
      <c r="V41" s="652">
        <v>-62471</v>
      </c>
      <c r="W41" s="652">
        <v>3530</v>
      </c>
      <c r="X41" s="652">
        <v>-15171</v>
      </c>
      <c r="Y41" s="652">
        <v>-30002</v>
      </c>
      <c r="Z41" s="652">
        <v>-19668</v>
      </c>
      <c r="AA41" s="652">
        <v>-13532</v>
      </c>
      <c r="AB41" s="652">
        <v>-10498</v>
      </c>
      <c r="AC41" s="686">
        <v>-14638</v>
      </c>
      <c r="AD41" s="652"/>
      <c r="AE41" s="652"/>
      <c r="AF41" s="652"/>
      <c r="AG41" s="652"/>
      <c r="AH41" s="652"/>
      <c r="AI41" s="652"/>
      <c r="AJ41" s="386"/>
      <c r="AK41" s="41"/>
      <c r="AP41" s="12"/>
    </row>
    <row r="42" spans="1:65" ht="15.75">
      <c r="A42" s="114"/>
      <c r="B42" s="289" t="s">
        <v>839</v>
      </c>
      <c r="C42" s="496" t="s">
        <v>963</v>
      </c>
      <c r="D42" s="652">
        <v>0</v>
      </c>
      <c r="E42" s="652">
        <v>0</v>
      </c>
      <c r="F42" s="652">
        <v>0</v>
      </c>
      <c r="G42" s="652">
        <v>0</v>
      </c>
      <c r="H42" s="652">
        <v>0</v>
      </c>
      <c r="I42" s="652">
        <v>0</v>
      </c>
      <c r="J42" s="652">
        <v>-27416</v>
      </c>
      <c r="K42" s="652">
        <v>19317</v>
      </c>
      <c r="L42" s="652">
        <v>-174618</v>
      </c>
      <c r="M42" s="652">
        <v>-35436</v>
      </c>
      <c r="N42" s="652">
        <v>71298</v>
      </c>
      <c r="O42" s="652">
        <v>-58970</v>
      </c>
      <c r="P42" s="652">
        <v>32402</v>
      </c>
      <c r="Q42" s="652">
        <v>-18546</v>
      </c>
      <c r="R42" s="652">
        <v>-47137</v>
      </c>
      <c r="S42" s="652">
        <v>-6348</v>
      </c>
      <c r="T42" s="652">
        <v>-81906</v>
      </c>
      <c r="U42" s="652">
        <v>-131022</v>
      </c>
      <c r="V42" s="652">
        <v>-150250</v>
      </c>
      <c r="W42" s="652">
        <v>-58668</v>
      </c>
      <c r="X42" s="652">
        <v>-13889</v>
      </c>
      <c r="Y42" s="652">
        <v>-12845</v>
      </c>
      <c r="Z42" s="652">
        <v>56386</v>
      </c>
      <c r="AA42" s="652">
        <v>118705</v>
      </c>
      <c r="AB42" s="652">
        <v>-90566</v>
      </c>
      <c r="AC42" s="686">
        <v>28614</v>
      </c>
      <c r="AD42" s="652"/>
      <c r="AE42" s="652"/>
      <c r="AF42" s="652"/>
      <c r="AG42" s="652"/>
      <c r="AH42" s="652"/>
      <c r="AI42" s="652"/>
      <c r="AJ42" s="386"/>
      <c r="AK42" s="41"/>
      <c r="AP42" s="12"/>
    </row>
    <row r="43" spans="1:65" ht="15.75">
      <c r="A43" s="114"/>
      <c r="B43" s="289" t="s">
        <v>840</v>
      </c>
      <c r="C43" s="496" t="s">
        <v>964</v>
      </c>
      <c r="D43" s="652">
        <v>0</v>
      </c>
      <c r="E43" s="652">
        <v>0</v>
      </c>
      <c r="F43" s="652">
        <v>0</v>
      </c>
      <c r="G43" s="652">
        <v>-1156</v>
      </c>
      <c r="H43" s="652">
        <v>-319</v>
      </c>
      <c r="I43" s="652">
        <v>-668</v>
      </c>
      <c r="J43" s="652">
        <v>1705</v>
      </c>
      <c r="K43" s="652">
        <v>-8496</v>
      </c>
      <c r="L43" s="652">
        <v>9</v>
      </c>
      <c r="M43" s="652">
        <v>-77826</v>
      </c>
      <c r="N43" s="652">
        <v>-3164</v>
      </c>
      <c r="O43" s="652">
        <v>4367</v>
      </c>
      <c r="P43" s="652">
        <v>22309</v>
      </c>
      <c r="Q43" s="652">
        <v>14677</v>
      </c>
      <c r="R43" s="652">
        <v>48165</v>
      </c>
      <c r="S43" s="652">
        <v>-3299</v>
      </c>
      <c r="T43" s="652">
        <v>4249</v>
      </c>
      <c r="U43" s="652">
        <v>7644</v>
      </c>
      <c r="V43" s="652">
        <v>6174</v>
      </c>
      <c r="W43" s="652">
        <v>-19595</v>
      </c>
      <c r="X43" s="652">
        <v>17575</v>
      </c>
      <c r="Y43" s="652">
        <v>8270</v>
      </c>
      <c r="Z43" s="652">
        <v>-244</v>
      </c>
      <c r="AA43" s="652">
        <v>-1639</v>
      </c>
      <c r="AB43" s="652">
        <v>-3450</v>
      </c>
      <c r="AC43" s="686">
        <v>6146</v>
      </c>
      <c r="AD43" s="652"/>
      <c r="AE43" s="652"/>
      <c r="AF43" s="652"/>
      <c r="AG43" s="652"/>
      <c r="AH43" s="652"/>
      <c r="AI43" s="652"/>
      <c r="AJ43" s="386"/>
      <c r="AK43" s="41"/>
      <c r="AP43" s="12"/>
    </row>
    <row r="44" spans="1:65" ht="15.75">
      <c r="A44" s="114"/>
      <c r="B44" s="289" t="s">
        <v>841</v>
      </c>
      <c r="C44" s="496" t="s">
        <v>965</v>
      </c>
      <c r="D44" s="652">
        <v>34738</v>
      </c>
      <c r="E44" s="652">
        <v>203</v>
      </c>
      <c r="F44" s="652">
        <v>23351</v>
      </c>
      <c r="G44" s="652">
        <v>-21871</v>
      </c>
      <c r="H44" s="652">
        <v>-12628</v>
      </c>
      <c r="I44" s="652">
        <v>8228</v>
      </c>
      <c r="J44" s="652">
        <v>22199</v>
      </c>
      <c r="K44" s="652">
        <v>1711</v>
      </c>
      <c r="L44" s="652">
        <v>12751</v>
      </c>
      <c r="M44" s="652">
        <v>19176</v>
      </c>
      <c r="N44" s="652">
        <v>-34858</v>
      </c>
      <c r="O44" s="652">
        <v>-35790</v>
      </c>
      <c r="P44" s="652">
        <v>11621</v>
      </c>
      <c r="Q44" s="652">
        <v>-12572</v>
      </c>
      <c r="R44" s="652">
        <v>-25239</v>
      </c>
      <c r="S44" s="652">
        <v>-142</v>
      </c>
      <c r="T44" s="652">
        <v>11291</v>
      </c>
      <c r="U44" s="652">
        <v>6340</v>
      </c>
      <c r="V44" s="652">
        <v>54536</v>
      </c>
      <c r="W44" s="652">
        <v>23416.195999999996</v>
      </c>
      <c r="X44" s="652">
        <v>26724</v>
      </c>
      <c r="Y44" s="652">
        <v>15223</v>
      </c>
      <c r="Z44" s="652">
        <v>24630.302936000051</v>
      </c>
      <c r="AA44" s="652">
        <v>-9094</v>
      </c>
      <c r="AB44" s="652">
        <v>20281</v>
      </c>
      <c r="AC44" s="686">
        <v>-12031</v>
      </c>
      <c r="AD44" s="652"/>
      <c r="AE44" s="652"/>
      <c r="AF44" s="652"/>
      <c r="AG44" s="652"/>
      <c r="AH44" s="652"/>
      <c r="AI44" s="652"/>
      <c r="AJ44" s="386"/>
      <c r="AK44" s="41"/>
      <c r="AP44" s="12"/>
    </row>
    <row r="45" spans="1:65" ht="15.75">
      <c r="A45" s="114"/>
      <c r="B45" s="289" t="s">
        <v>842</v>
      </c>
      <c r="C45" s="496" t="s">
        <v>985</v>
      </c>
      <c r="D45" s="652"/>
      <c r="E45" s="652"/>
      <c r="F45" s="652"/>
      <c r="G45" s="652"/>
      <c r="H45" s="652"/>
      <c r="I45" s="652"/>
      <c r="J45" s="652"/>
      <c r="K45" s="652"/>
      <c r="L45" s="652"/>
      <c r="M45" s="652"/>
      <c r="N45" s="652"/>
      <c r="O45" s="652"/>
      <c r="P45" s="652"/>
      <c r="Q45" s="652">
        <v>127</v>
      </c>
      <c r="R45" s="652">
        <v>-88</v>
      </c>
      <c r="S45" s="652">
        <v>-646</v>
      </c>
      <c r="T45" s="652">
        <v>-867</v>
      </c>
      <c r="U45" s="652">
        <v>-3577</v>
      </c>
      <c r="V45" s="652">
        <v>-3072</v>
      </c>
      <c r="W45" s="652">
        <v>16096</v>
      </c>
      <c r="X45" s="652">
        <v>-15154</v>
      </c>
      <c r="Y45" s="652">
        <v>-6762</v>
      </c>
      <c r="Z45" s="652">
        <v>-29269</v>
      </c>
      <c r="AA45" s="652">
        <v>-33284</v>
      </c>
      <c r="AB45" s="652">
        <v>37973</v>
      </c>
      <c r="AC45" s="686">
        <v>40755.300000000003</v>
      </c>
      <c r="AD45" s="652"/>
      <c r="AE45" s="652"/>
      <c r="AF45" s="652"/>
      <c r="AG45" s="652"/>
      <c r="AH45" s="652"/>
      <c r="AI45" s="652"/>
      <c r="AJ45" s="386"/>
      <c r="AK45" s="41"/>
      <c r="AP45" s="12"/>
    </row>
    <row r="46" spans="1:65" ht="15.75">
      <c r="A46" s="114"/>
      <c r="B46" s="289" t="s">
        <v>885</v>
      </c>
      <c r="C46" s="496" t="s">
        <v>986</v>
      </c>
      <c r="D46" s="652"/>
      <c r="E46" s="652"/>
      <c r="F46" s="652"/>
      <c r="G46" s="652"/>
      <c r="H46" s="652"/>
      <c r="I46" s="652"/>
      <c r="J46" s="652"/>
      <c r="K46" s="652"/>
      <c r="L46" s="652"/>
      <c r="M46" s="652"/>
      <c r="N46" s="652"/>
      <c r="O46" s="652"/>
      <c r="P46" s="652"/>
      <c r="Q46" s="652"/>
      <c r="R46" s="652"/>
      <c r="S46" s="652"/>
      <c r="T46" s="652"/>
      <c r="U46" s="652"/>
      <c r="V46" s="652"/>
      <c r="W46" s="652"/>
      <c r="X46" s="652"/>
      <c r="Y46" s="652">
        <v>157966</v>
      </c>
      <c r="Z46" s="652">
        <v>475823</v>
      </c>
      <c r="AA46" s="652">
        <v>199671</v>
      </c>
      <c r="AB46" s="652">
        <v>-49405</v>
      </c>
      <c r="AC46" s="686">
        <v>-106662</v>
      </c>
      <c r="AD46" s="652"/>
      <c r="AE46" s="652"/>
      <c r="AF46" s="652"/>
      <c r="AG46" s="652"/>
      <c r="AH46" s="652"/>
      <c r="AI46" s="652"/>
      <c r="AJ46" s="386"/>
      <c r="AK46" s="41"/>
      <c r="AP46" s="12"/>
    </row>
    <row r="47" spans="1:65" ht="15.75">
      <c r="A47" s="114"/>
      <c r="B47" s="289" t="s">
        <v>886</v>
      </c>
      <c r="C47" s="496" t="s">
        <v>966</v>
      </c>
      <c r="D47" s="652"/>
      <c r="E47" s="652"/>
      <c r="F47" s="652"/>
      <c r="G47" s="652"/>
      <c r="H47" s="652"/>
      <c r="I47" s="652"/>
      <c r="J47" s="652"/>
      <c r="K47" s="652"/>
      <c r="L47" s="652"/>
      <c r="M47" s="652"/>
      <c r="N47" s="652"/>
      <c r="O47" s="652"/>
      <c r="P47" s="652"/>
      <c r="Q47" s="652"/>
      <c r="R47" s="652"/>
      <c r="S47" s="652"/>
      <c r="T47" s="652"/>
      <c r="U47" s="652"/>
      <c r="V47" s="652"/>
      <c r="W47" s="652">
        <v>-1799</v>
      </c>
      <c r="X47" s="652"/>
      <c r="Y47" s="652"/>
      <c r="Z47" s="652">
        <v>-6880</v>
      </c>
      <c r="AA47" s="652">
        <v>-757</v>
      </c>
      <c r="AB47" s="652">
        <v>0</v>
      </c>
      <c r="AC47" s="686">
        <v>0</v>
      </c>
      <c r="AD47" s="652"/>
      <c r="AE47" s="652"/>
      <c r="AF47" s="652"/>
      <c r="AG47" s="652"/>
      <c r="AH47" s="652"/>
      <c r="AI47" s="652"/>
      <c r="AJ47" s="386"/>
      <c r="AK47" s="41"/>
      <c r="AP47" s="12"/>
    </row>
    <row r="48" spans="1:65" ht="15.75">
      <c r="A48" s="114"/>
      <c r="B48" s="289" t="s">
        <v>887</v>
      </c>
      <c r="C48" s="496" t="s">
        <v>967</v>
      </c>
      <c r="D48" s="652"/>
      <c r="E48" s="652"/>
      <c r="F48" s="652"/>
      <c r="G48" s="652"/>
      <c r="H48" s="652"/>
      <c r="I48" s="652"/>
      <c r="J48" s="652"/>
      <c r="K48" s="652"/>
      <c r="L48" s="652"/>
      <c r="M48" s="652"/>
      <c r="N48" s="652"/>
      <c r="O48" s="652"/>
      <c r="P48" s="652"/>
      <c r="Q48" s="652"/>
      <c r="R48" s="652"/>
      <c r="S48" s="652"/>
      <c r="T48" s="652"/>
      <c r="U48" s="652"/>
      <c r="V48" s="652"/>
      <c r="W48" s="652">
        <v>-165293</v>
      </c>
      <c r="X48" s="652"/>
      <c r="Y48" s="652">
        <v>11257</v>
      </c>
      <c r="Z48" s="652">
        <v>-11257</v>
      </c>
      <c r="AA48" s="652">
        <v>0</v>
      </c>
      <c r="AB48" s="652">
        <v>0</v>
      </c>
      <c r="AC48" s="686">
        <v>0</v>
      </c>
      <c r="AD48" s="652"/>
      <c r="AE48" s="652"/>
      <c r="AF48" s="652"/>
      <c r="AG48" s="652"/>
      <c r="AH48" s="652"/>
      <c r="AI48" s="652"/>
      <c r="AJ48" s="386"/>
      <c r="AK48" s="41"/>
      <c r="AP48" s="12"/>
    </row>
    <row r="49" spans="1:65" ht="15.75">
      <c r="A49" s="114"/>
      <c r="B49" s="289" t="s">
        <v>896</v>
      </c>
      <c r="C49" s="496" t="s">
        <v>968</v>
      </c>
      <c r="D49" s="652"/>
      <c r="E49" s="652"/>
      <c r="F49" s="652"/>
      <c r="G49" s="652"/>
      <c r="H49" s="652"/>
      <c r="I49" s="652"/>
      <c r="J49" s="652"/>
      <c r="K49" s="652">
        <v>-1618</v>
      </c>
      <c r="L49" s="652">
        <v>-3394</v>
      </c>
      <c r="M49" s="652">
        <v>-981</v>
      </c>
      <c r="N49" s="652">
        <v>-7900</v>
      </c>
      <c r="O49" s="652">
        <v>-16092</v>
      </c>
      <c r="P49" s="652">
        <v>-9460</v>
      </c>
      <c r="Q49" s="652">
        <v>-989</v>
      </c>
      <c r="R49" s="652">
        <v>54</v>
      </c>
      <c r="S49" s="652">
        <v>6491</v>
      </c>
      <c r="T49" s="652">
        <v>1011</v>
      </c>
      <c r="U49" s="652">
        <v>3214</v>
      </c>
      <c r="V49" s="652">
        <v>6963</v>
      </c>
      <c r="W49" s="652">
        <v>1764</v>
      </c>
      <c r="X49" s="652">
        <v>521</v>
      </c>
      <c r="Y49" s="652">
        <v>921</v>
      </c>
      <c r="Z49" s="652">
        <v>91</v>
      </c>
      <c r="AA49" s="652">
        <v>279</v>
      </c>
      <c r="AB49" s="652">
        <v>-77016</v>
      </c>
      <c r="AC49" s="686">
        <v>-106478</v>
      </c>
      <c r="AD49" s="652"/>
      <c r="AE49" s="652"/>
      <c r="AF49" s="652"/>
      <c r="AG49" s="652"/>
      <c r="AH49" s="652"/>
      <c r="AI49" s="652"/>
      <c r="AJ49" s="386" t="s">
        <v>1054</v>
      </c>
      <c r="AK49" s="41"/>
      <c r="AP49" s="12"/>
    </row>
    <row r="50" spans="1:65" ht="15.75">
      <c r="A50" s="206"/>
      <c r="B50" s="289"/>
      <c r="C50" s="507"/>
      <c r="D50" s="654"/>
      <c r="E50" s="655"/>
      <c r="F50" s="655"/>
      <c r="G50" s="655"/>
      <c r="H50" s="655"/>
      <c r="I50" s="655"/>
      <c r="J50" s="655"/>
      <c r="K50" s="655"/>
      <c r="L50" s="655"/>
      <c r="M50" s="655"/>
      <c r="N50" s="655"/>
      <c r="O50" s="655"/>
      <c r="P50" s="655"/>
      <c r="Q50" s="655"/>
      <c r="R50" s="655"/>
      <c r="S50" s="655"/>
      <c r="T50" s="655"/>
      <c r="U50" s="655"/>
      <c r="V50" s="655"/>
      <c r="W50" s="655"/>
      <c r="X50" s="655"/>
      <c r="Y50" s="655"/>
      <c r="Z50" s="655"/>
      <c r="AA50" s="655"/>
      <c r="AB50" s="655"/>
      <c r="AC50" s="655"/>
      <c r="AD50" s="655"/>
      <c r="AE50" s="655"/>
      <c r="AF50" s="655"/>
      <c r="AG50" s="655"/>
      <c r="AH50" s="655"/>
      <c r="AI50" s="655"/>
      <c r="AJ50" s="89"/>
      <c r="AK50" s="41"/>
      <c r="AP50" s="12"/>
    </row>
    <row r="51" spans="1:65" ht="30.75">
      <c r="A51" s="204" t="s">
        <v>102</v>
      </c>
      <c r="B51" s="289" t="s">
        <v>536</v>
      </c>
      <c r="C51" s="499" t="s">
        <v>987</v>
      </c>
      <c r="D51" s="592" t="s">
        <v>831</v>
      </c>
      <c r="E51" s="592" t="s">
        <v>831</v>
      </c>
      <c r="F51" s="592" t="s">
        <v>831</v>
      </c>
      <c r="G51" s="592" t="s">
        <v>831</v>
      </c>
      <c r="H51" s="592" t="s">
        <v>831</v>
      </c>
      <c r="I51" s="592" t="s">
        <v>831</v>
      </c>
      <c r="J51" s="592" t="s">
        <v>831</v>
      </c>
      <c r="K51" s="592" t="s">
        <v>831</v>
      </c>
      <c r="L51" s="592" t="s">
        <v>831</v>
      </c>
      <c r="M51" s="592" t="s">
        <v>831</v>
      </c>
      <c r="N51" s="592" t="s">
        <v>831</v>
      </c>
      <c r="O51" s="592" t="s">
        <v>831</v>
      </c>
      <c r="P51" s="592" t="s">
        <v>831</v>
      </c>
      <c r="Q51" s="592" t="s">
        <v>831</v>
      </c>
      <c r="R51" s="592" t="s">
        <v>831</v>
      </c>
      <c r="S51" s="592" t="s">
        <v>831</v>
      </c>
      <c r="T51" s="592" t="s">
        <v>831</v>
      </c>
      <c r="U51" s="592" t="s">
        <v>831</v>
      </c>
      <c r="V51" s="592" t="s">
        <v>831</v>
      </c>
      <c r="W51" s="592" t="s">
        <v>831</v>
      </c>
      <c r="X51" s="592" t="s">
        <v>831</v>
      </c>
      <c r="Y51" s="592" t="s">
        <v>831</v>
      </c>
      <c r="Z51" s="592" t="s">
        <v>831</v>
      </c>
      <c r="AA51" s="592" t="s">
        <v>831</v>
      </c>
      <c r="AB51" s="592" t="s">
        <v>831</v>
      </c>
      <c r="AC51" s="698" t="s">
        <v>831</v>
      </c>
      <c r="AD51" s="592"/>
      <c r="AE51" s="592"/>
      <c r="AF51" s="592"/>
      <c r="AG51" s="592"/>
      <c r="AH51" s="592"/>
      <c r="AI51" s="592"/>
      <c r="AJ51" s="385"/>
      <c r="AK51" s="41"/>
      <c r="AP51" s="12"/>
      <c r="BM51" t="e">
        <f>CountryCode &amp; ".T2.B9_OWB.S1311.MNAC." &amp; RefVintage</f>
        <v>#VALUE!</v>
      </c>
    </row>
    <row r="52" spans="1:65" ht="15.75">
      <c r="A52" s="204" t="s">
        <v>103</v>
      </c>
      <c r="B52" s="289" t="s">
        <v>537</v>
      </c>
      <c r="C52" s="499" t="s">
        <v>988</v>
      </c>
      <c r="D52" s="592">
        <v>-56438.341</v>
      </c>
      <c r="E52" s="592">
        <v>-64842</v>
      </c>
      <c r="F52" s="592">
        <v>-110302.84</v>
      </c>
      <c r="G52" s="592">
        <v>-17262.609090909085</v>
      </c>
      <c r="H52" s="592">
        <v>-79929</v>
      </c>
      <c r="I52" s="592">
        <v>-14781</v>
      </c>
      <c r="J52" s="592">
        <v>-112518</v>
      </c>
      <c r="K52" s="592">
        <v>78150</v>
      </c>
      <c r="L52" s="592">
        <v>-113419</v>
      </c>
      <c r="M52" s="592">
        <v>-221128</v>
      </c>
      <c r="N52" s="592">
        <v>-171485</v>
      </c>
      <c r="O52" s="592">
        <v>-114398</v>
      </c>
      <c r="P52" s="592">
        <v>-66413</v>
      </c>
      <c r="Q52" s="592">
        <v>-33286</v>
      </c>
      <c r="R52" s="592">
        <v>-113194</v>
      </c>
      <c r="S52" s="592">
        <v>30585</v>
      </c>
      <c r="T52" s="592">
        <v>-335546</v>
      </c>
      <c r="U52" s="592">
        <v>-22596.237999999998</v>
      </c>
      <c r="V52" s="592">
        <v>190355</v>
      </c>
      <c r="W52" s="592">
        <v>-87941.436000000002</v>
      </c>
      <c r="X52" s="592">
        <v>-102040</v>
      </c>
      <c r="Y52" s="592">
        <v>138082.875</v>
      </c>
      <c r="Z52" s="592">
        <v>106999.6719999999</v>
      </c>
      <c r="AA52" s="592">
        <v>147084.4169999999</v>
      </c>
      <c r="AB52" s="592">
        <v>250477.90297299996</v>
      </c>
      <c r="AC52" s="698">
        <v>1304350.178292969</v>
      </c>
      <c r="AD52" s="592"/>
      <c r="AE52" s="592"/>
      <c r="AF52" s="592"/>
      <c r="AG52" s="592"/>
      <c r="AH52" s="592"/>
      <c r="AI52" s="592"/>
      <c r="AJ52" s="385"/>
      <c r="AK52" s="41"/>
      <c r="AP52" s="12"/>
      <c r="BM52" t="e">
        <f>CountryCode &amp; ".T2.B9_OB.S1311.MNAC." &amp; RefVintage</f>
        <v>#VALUE!</v>
      </c>
    </row>
    <row r="53" spans="1:65" ht="15.75">
      <c r="A53" s="114" t="s">
        <v>104</v>
      </c>
      <c r="B53" s="289" t="s">
        <v>538</v>
      </c>
      <c r="C53" s="496" t="s">
        <v>989</v>
      </c>
      <c r="D53" s="652">
        <v>-17022</v>
      </c>
      <c r="E53" s="652">
        <v>8161</v>
      </c>
      <c r="F53" s="652">
        <v>9172</v>
      </c>
      <c r="G53" s="652">
        <v>14805.300000000003</v>
      </c>
      <c r="H53" s="652">
        <v>-13126</v>
      </c>
      <c r="I53" s="652">
        <v>-7675</v>
      </c>
      <c r="J53" s="652">
        <v>-8826</v>
      </c>
      <c r="K53" s="652">
        <v>3937</v>
      </c>
      <c r="L53" s="652">
        <v>8036</v>
      </c>
      <c r="M53" s="652">
        <v>21484</v>
      </c>
      <c r="N53" s="652">
        <v>20182</v>
      </c>
      <c r="O53" s="652">
        <v>46431</v>
      </c>
      <c r="P53" s="652">
        <v>49854</v>
      </c>
      <c r="Q53" s="652">
        <v>13247</v>
      </c>
      <c r="R53" s="652">
        <v>-52308</v>
      </c>
      <c r="S53" s="652"/>
      <c r="T53" s="652"/>
      <c r="U53" s="652"/>
      <c r="V53" s="652"/>
      <c r="W53" s="652"/>
      <c r="X53" s="652"/>
      <c r="Y53" s="652"/>
      <c r="Z53" s="652"/>
      <c r="AA53" s="652"/>
      <c r="AB53" s="652"/>
      <c r="AC53" s="686"/>
      <c r="AD53" s="652"/>
      <c r="AE53" s="652"/>
      <c r="AF53" s="652"/>
      <c r="AG53" s="652"/>
      <c r="AH53" s="652"/>
      <c r="AI53" s="652"/>
      <c r="AJ53" s="386"/>
      <c r="AK53" s="41"/>
      <c r="AP53" s="12"/>
      <c r="BM53" t="e">
        <f>CountryCode &amp; ".T2.B9_OB1.S1311.MNAC." &amp; RefVintage</f>
        <v>#VALUE!</v>
      </c>
    </row>
    <row r="54" spans="1:65" ht="15.75">
      <c r="A54" s="114"/>
      <c r="B54" s="289" t="s">
        <v>539</v>
      </c>
      <c r="C54" s="496" t="s">
        <v>990</v>
      </c>
      <c r="D54" s="652"/>
      <c r="E54" s="652"/>
      <c r="F54" s="652"/>
      <c r="G54" s="652"/>
      <c r="H54" s="652"/>
      <c r="I54" s="652"/>
      <c r="J54" s="652"/>
      <c r="K54" s="652"/>
      <c r="L54" s="652"/>
      <c r="M54" s="652"/>
      <c r="N54" s="652"/>
      <c r="O54" s="652"/>
      <c r="P54" s="652"/>
      <c r="Q54" s="652"/>
      <c r="R54" s="652"/>
      <c r="S54" s="652"/>
      <c r="T54" s="652">
        <v>-426605</v>
      </c>
      <c r="U54" s="652">
        <v>18463</v>
      </c>
      <c r="V54" s="652">
        <v>7015</v>
      </c>
      <c r="W54" s="652">
        <v>0</v>
      </c>
      <c r="X54" s="652">
        <v>0</v>
      </c>
      <c r="Y54" s="652"/>
      <c r="Z54" s="652"/>
      <c r="AA54" s="652"/>
      <c r="AB54" s="652"/>
      <c r="AC54" s="686"/>
      <c r="AD54" s="652"/>
      <c r="AE54" s="652"/>
      <c r="AF54" s="652"/>
      <c r="AG54" s="652"/>
      <c r="AH54" s="652"/>
      <c r="AI54" s="652"/>
      <c r="AJ54" s="514" t="s">
        <v>1050</v>
      </c>
      <c r="AK54" s="41"/>
      <c r="AP54" s="12"/>
    </row>
    <row r="55" spans="1:65" ht="15.75">
      <c r="A55" s="114"/>
      <c r="B55" s="289" t="s">
        <v>843</v>
      </c>
      <c r="C55" s="496" t="s">
        <v>991</v>
      </c>
      <c r="D55" s="652">
        <v>-42453.341</v>
      </c>
      <c r="E55" s="652">
        <v>-78981</v>
      </c>
      <c r="F55" s="652">
        <v>-116713.84</v>
      </c>
      <c r="G55" s="652">
        <v>-33960.909090909088</v>
      </c>
      <c r="H55" s="652">
        <v>-74089</v>
      </c>
      <c r="I55" s="652">
        <v>-11323</v>
      </c>
      <c r="J55" s="652">
        <v>-82798</v>
      </c>
      <c r="K55" s="652">
        <v>35665</v>
      </c>
      <c r="L55" s="652">
        <v>-129585</v>
      </c>
      <c r="M55" s="652">
        <v>-241917</v>
      </c>
      <c r="N55" s="652">
        <v>-191311</v>
      </c>
      <c r="O55" s="652">
        <v>-157430</v>
      </c>
      <c r="P55" s="652">
        <v>-122065</v>
      </c>
      <c r="Q55" s="652">
        <v>-39097</v>
      </c>
      <c r="R55" s="652">
        <v>-63136</v>
      </c>
      <c r="S55" s="652">
        <v>28475</v>
      </c>
      <c r="T55" s="652">
        <v>86963</v>
      </c>
      <c r="U55" s="652">
        <v>-37449.237999999998</v>
      </c>
      <c r="V55" s="652">
        <v>184893</v>
      </c>
      <c r="W55" s="652">
        <v>-69959.135999999999</v>
      </c>
      <c r="X55" s="652">
        <v>-64598</v>
      </c>
      <c r="Y55" s="652">
        <v>147920</v>
      </c>
      <c r="Z55" s="652">
        <v>100721.6719999999</v>
      </c>
      <c r="AA55" s="652">
        <v>133708.90699999989</v>
      </c>
      <c r="AB55" s="652">
        <v>197282.19999999995</v>
      </c>
      <c r="AC55" s="686">
        <v>1107429.4444179691</v>
      </c>
      <c r="AD55" s="652"/>
      <c r="AE55" s="652"/>
      <c r="AF55" s="652"/>
      <c r="AG55" s="652"/>
      <c r="AH55" s="652"/>
      <c r="AI55" s="652"/>
      <c r="AJ55" s="425"/>
      <c r="AK55" s="41"/>
      <c r="AP55" s="12"/>
    </row>
    <row r="56" spans="1:65" ht="15.75">
      <c r="A56" s="114" t="s">
        <v>105</v>
      </c>
      <c r="B56" s="289" t="s">
        <v>880</v>
      </c>
      <c r="C56" s="496" t="s">
        <v>992</v>
      </c>
      <c r="D56" s="652">
        <v>3037</v>
      </c>
      <c r="E56" s="652">
        <v>5978</v>
      </c>
      <c r="F56" s="652">
        <v>-2761</v>
      </c>
      <c r="G56" s="652">
        <v>1893</v>
      </c>
      <c r="H56" s="652">
        <v>7286</v>
      </c>
      <c r="I56" s="652">
        <v>4217</v>
      </c>
      <c r="J56" s="652">
        <v>-20894</v>
      </c>
      <c r="K56" s="652">
        <v>38548</v>
      </c>
      <c r="L56" s="652">
        <v>8130</v>
      </c>
      <c r="M56" s="652">
        <v>-695</v>
      </c>
      <c r="N56" s="652">
        <v>-356</v>
      </c>
      <c r="O56" s="652">
        <v>-3399</v>
      </c>
      <c r="P56" s="652">
        <v>5798</v>
      </c>
      <c r="Q56" s="652">
        <v>-7436</v>
      </c>
      <c r="R56" s="652">
        <v>2250</v>
      </c>
      <c r="S56" s="652">
        <v>2110</v>
      </c>
      <c r="T56" s="652">
        <v>4096</v>
      </c>
      <c r="U56" s="652">
        <v>-3610</v>
      </c>
      <c r="V56" s="652">
        <v>-1553</v>
      </c>
      <c r="W56" s="652">
        <v>-17982.3</v>
      </c>
      <c r="X56" s="652">
        <v>-37442</v>
      </c>
      <c r="Y56" s="652">
        <v>-9837.1249999999927</v>
      </c>
      <c r="Z56" s="652">
        <v>6278</v>
      </c>
      <c r="AA56" s="652">
        <v>13375.509999999998</v>
      </c>
      <c r="AB56" s="652">
        <v>53195.702973000007</v>
      </c>
      <c r="AC56" s="686">
        <v>196920.73387499998</v>
      </c>
      <c r="AD56" s="652"/>
      <c r="AE56" s="652"/>
      <c r="AF56" s="652"/>
      <c r="AG56" s="652"/>
      <c r="AH56" s="652"/>
      <c r="AI56" s="652"/>
      <c r="AJ56" s="386"/>
      <c r="AK56" s="41"/>
      <c r="AP56" s="12"/>
      <c r="BM56" t="e">
        <f>CountryCode &amp; ".T2.B9_OB2.S1311.MNAC." &amp; RefVintage</f>
        <v>#VALUE!</v>
      </c>
    </row>
    <row r="57" spans="1:65" ht="15.75">
      <c r="A57" s="204"/>
      <c r="B57" s="289"/>
      <c r="C57" s="508"/>
      <c r="D57" s="653"/>
      <c r="E57" s="389"/>
      <c r="F57" s="389"/>
      <c r="G57" s="389"/>
      <c r="H57" s="389"/>
      <c r="I57" s="389"/>
      <c r="J57" s="389"/>
      <c r="K57" s="389"/>
      <c r="L57" s="389"/>
      <c r="M57" s="389"/>
      <c r="N57" s="389"/>
      <c r="O57" s="389"/>
      <c r="P57" s="389"/>
      <c r="Q57" s="389"/>
      <c r="R57" s="389"/>
      <c r="S57" s="389"/>
      <c r="T57" s="389"/>
      <c r="U57" s="389"/>
      <c r="V57" s="389"/>
      <c r="W57" s="389"/>
      <c r="X57" s="389"/>
      <c r="Y57" s="389"/>
      <c r="Z57" s="389"/>
      <c r="AA57" s="389"/>
      <c r="AB57" s="389"/>
      <c r="AC57" s="389"/>
      <c r="AD57" s="389"/>
      <c r="AE57" s="389"/>
      <c r="AF57" s="389"/>
      <c r="AG57" s="389"/>
      <c r="AH57" s="389"/>
      <c r="AI57" s="389"/>
      <c r="AJ57" s="385"/>
      <c r="AK57" s="41"/>
      <c r="AP57" s="12"/>
    </row>
    <row r="58" spans="1:65" ht="15.75">
      <c r="A58" s="204" t="s">
        <v>106</v>
      </c>
      <c r="B58" s="289" t="s">
        <v>540</v>
      </c>
      <c r="C58" s="497" t="s">
        <v>969</v>
      </c>
      <c r="D58" s="592">
        <v>-176881</v>
      </c>
      <c r="E58" s="592">
        <v>-104730</v>
      </c>
      <c r="F58" s="592">
        <v>-53616</v>
      </c>
      <c r="G58" s="592">
        <v>-115325</v>
      </c>
      <c r="H58" s="592">
        <v>-140632</v>
      </c>
      <c r="I58" s="592">
        <v>24854</v>
      </c>
      <c r="J58" s="592">
        <v>-180598</v>
      </c>
      <c r="K58" s="592">
        <v>-59596</v>
      </c>
      <c r="L58" s="592">
        <v>-99777</v>
      </c>
      <c r="M58" s="592">
        <v>-170555</v>
      </c>
      <c r="N58" s="592">
        <v>-422181</v>
      </c>
      <c r="O58" s="592">
        <v>-383251</v>
      </c>
      <c r="P58" s="592">
        <v>-149654</v>
      </c>
      <c r="Q58" s="592">
        <v>-110642</v>
      </c>
      <c r="R58" s="592">
        <v>-101405</v>
      </c>
      <c r="S58" s="592">
        <v>-156758</v>
      </c>
      <c r="T58" s="592">
        <v>-157045</v>
      </c>
      <c r="U58" s="592">
        <v>-52851</v>
      </c>
      <c r="V58" s="592">
        <v>-824847</v>
      </c>
      <c r="W58" s="592">
        <v>-433257</v>
      </c>
      <c r="X58" s="592">
        <v>-142247</v>
      </c>
      <c r="Y58" s="592">
        <v>-33292</v>
      </c>
      <c r="Z58" s="592">
        <v>-66368</v>
      </c>
      <c r="AA58" s="592">
        <v>-176134</v>
      </c>
      <c r="AB58" s="592">
        <v>-135957</v>
      </c>
      <c r="AC58" s="698">
        <v>-179721.04209200002</v>
      </c>
      <c r="AD58" s="592"/>
      <c r="AE58" s="592"/>
      <c r="AF58" s="592"/>
      <c r="AG58" s="592"/>
      <c r="AH58" s="592"/>
      <c r="AI58" s="592"/>
      <c r="AJ58" s="385"/>
      <c r="AK58" s="41"/>
      <c r="AP58" s="12"/>
      <c r="BM58" t="e">
        <f>CountryCode &amp; ".T2.OA.S1311.MNAC." &amp; RefVintage</f>
        <v>#VALUE!</v>
      </c>
    </row>
    <row r="59" spans="1:65" ht="15.75">
      <c r="A59" s="114" t="s">
        <v>107</v>
      </c>
      <c r="B59" s="289" t="s">
        <v>541</v>
      </c>
      <c r="C59" s="503" t="s">
        <v>970</v>
      </c>
      <c r="D59" s="652">
        <v>-41584</v>
      </c>
      <c r="E59" s="652">
        <v>-104730</v>
      </c>
      <c r="F59" s="652">
        <v>-53616</v>
      </c>
      <c r="G59" s="652">
        <v>-54470</v>
      </c>
      <c r="H59" s="652">
        <v>-90775</v>
      </c>
      <c r="I59" s="652">
        <v>-42905</v>
      </c>
      <c r="J59" s="652">
        <v>-80113</v>
      </c>
      <c r="K59" s="652">
        <v>-28811</v>
      </c>
      <c r="L59" s="652">
        <v>-99389</v>
      </c>
      <c r="M59" s="652">
        <v>-348968</v>
      </c>
      <c r="N59" s="652">
        <v>-423903</v>
      </c>
      <c r="O59" s="652">
        <v>-468806</v>
      </c>
      <c r="P59" s="652">
        <v>-130793</v>
      </c>
      <c r="Q59" s="652"/>
      <c r="R59" s="652">
        <v>-67360</v>
      </c>
      <c r="S59" s="652">
        <v>-156697</v>
      </c>
      <c r="T59" s="652">
        <v>-95386</v>
      </c>
      <c r="U59" s="652">
        <v>-83654</v>
      </c>
      <c r="V59" s="652">
        <v>-117562</v>
      </c>
      <c r="W59" s="652">
        <v>-513</v>
      </c>
      <c r="X59" s="652">
        <v>0</v>
      </c>
      <c r="Y59" s="652">
        <v>-30083</v>
      </c>
      <c r="Z59" s="652">
        <v>-89693</v>
      </c>
      <c r="AA59" s="652">
        <v>-137503</v>
      </c>
      <c r="AB59" s="652">
        <v>-83988</v>
      </c>
      <c r="AC59" s="686">
        <v>-210923.13500000001</v>
      </c>
      <c r="AD59" s="652"/>
      <c r="AE59" s="652"/>
      <c r="AF59" s="652"/>
      <c r="AG59" s="652"/>
      <c r="AH59" s="652"/>
      <c r="AI59" s="652"/>
      <c r="AJ59" s="422"/>
      <c r="AK59" s="41"/>
      <c r="AP59" s="12"/>
      <c r="BM59" t="e">
        <f>CountryCode &amp; ".T2.OA1.S1311.MNAC." &amp; RefVintage</f>
        <v>#VALUE!</v>
      </c>
    </row>
    <row r="60" spans="1:65" ht="15.75">
      <c r="A60" s="114"/>
      <c r="B60" s="289" t="s">
        <v>542</v>
      </c>
      <c r="C60" s="503" t="s">
        <v>993</v>
      </c>
      <c r="D60" s="652">
        <v>-18700</v>
      </c>
      <c r="E60" s="652"/>
      <c r="F60" s="652"/>
      <c r="G60" s="652"/>
      <c r="H60" s="652"/>
      <c r="I60" s="652"/>
      <c r="J60" s="652"/>
      <c r="K60" s="652"/>
      <c r="L60" s="652"/>
      <c r="M60" s="652"/>
      <c r="N60" s="652"/>
      <c r="O60" s="652"/>
      <c r="P60" s="652"/>
      <c r="Q60" s="652"/>
      <c r="R60" s="652"/>
      <c r="S60" s="652"/>
      <c r="T60" s="652"/>
      <c r="U60" s="652"/>
      <c r="V60" s="652"/>
      <c r="W60" s="652"/>
      <c r="X60" s="652"/>
      <c r="Y60" s="652"/>
      <c r="Z60" s="652"/>
      <c r="AA60" s="652"/>
      <c r="AB60" s="652"/>
      <c r="AC60" s="686"/>
      <c r="AD60" s="652"/>
      <c r="AE60" s="652"/>
      <c r="AF60" s="652"/>
      <c r="AG60" s="652"/>
      <c r="AH60" s="652"/>
      <c r="AI60" s="652"/>
      <c r="AJ60" s="386"/>
      <c r="AK60" s="41"/>
      <c r="AP60" s="12"/>
    </row>
    <row r="61" spans="1:65" ht="15.75">
      <c r="A61" s="114"/>
      <c r="B61" s="289" t="s">
        <v>543</v>
      </c>
      <c r="C61" s="503" t="s">
        <v>994</v>
      </c>
      <c r="D61" s="652">
        <v>-1127</v>
      </c>
      <c r="E61" s="652"/>
      <c r="F61" s="652"/>
      <c r="G61" s="652"/>
      <c r="H61" s="652"/>
      <c r="I61" s="652"/>
      <c r="J61" s="652"/>
      <c r="K61" s="652"/>
      <c r="L61" s="652"/>
      <c r="M61" s="652"/>
      <c r="N61" s="652"/>
      <c r="O61" s="652"/>
      <c r="P61" s="652"/>
      <c r="Q61" s="652"/>
      <c r="R61" s="652"/>
      <c r="S61" s="652"/>
      <c r="T61" s="652"/>
      <c r="U61" s="652"/>
      <c r="V61" s="652"/>
      <c r="W61" s="652"/>
      <c r="X61" s="652"/>
      <c r="Y61" s="652"/>
      <c r="Z61" s="652"/>
      <c r="AA61" s="652"/>
      <c r="AB61" s="652"/>
      <c r="AC61" s="686"/>
      <c r="AD61" s="652"/>
      <c r="AE61" s="652"/>
      <c r="AF61" s="652"/>
      <c r="AG61" s="652"/>
      <c r="AH61" s="652"/>
      <c r="AI61" s="652"/>
      <c r="AJ61" s="386"/>
      <c r="AK61" s="41"/>
      <c r="AP61" s="12"/>
    </row>
    <row r="62" spans="1:65" ht="15.75">
      <c r="A62" s="114"/>
      <c r="B62" s="289" t="s">
        <v>544</v>
      </c>
      <c r="C62" s="503" t="s">
        <v>995</v>
      </c>
      <c r="D62" s="652"/>
      <c r="E62" s="652"/>
      <c r="F62" s="652"/>
      <c r="G62" s="652">
        <v>-15337</v>
      </c>
      <c r="H62" s="652"/>
      <c r="I62" s="652"/>
      <c r="J62" s="652">
        <v>-2720</v>
      </c>
      <c r="K62" s="652"/>
      <c r="L62" s="652"/>
      <c r="M62" s="652"/>
      <c r="N62" s="652"/>
      <c r="O62" s="652"/>
      <c r="P62" s="652"/>
      <c r="Q62" s="652"/>
      <c r="R62" s="652"/>
      <c r="S62" s="652"/>
      <c r="T62" s="652"/>
      <c r="U62" s="652"/>
      <c r="V62" s="652"/>
      <c r="W62" s="652"/>
      <c r="X62" s="652"/>
      <c r="Y62" s="652"/>
      <c r="Z62" s="652"/>
      <c r="AA62" s="652"/>
      <c r="AB62" s="652"/>
      <c r="AC62" s="686"/>
      <c r="AD62" s="652"/>
      <c r="AE62" s="652"/>
      <c r="AF62" s="652"/>
      <c r="AG62" s="652"/>
      <c r="AH62" s="652"/>
      <c r="AI62" s="652"/>
      <c r="AJ62" s="386"/>
      <c r="AK62" s="41"/>
      <c r="AP62" s="12"/>
    </row>
    <row r="63" spans="1:65" ht="15.75">
      <c r="A63" s="114"/>
      <c r="B63" s="289" t="s">
        <v>545</v>
      </c>
      <c r="C63" s="503" t="s">
        <v>996</v>
      </c>
      <c r="D63" s="652">
        <v>-47770</v>
      </c>
      <c r="E63" s="652"/>
      <c r="F63" s="652"/>
      <c r="G63" s="652">
        <v>-16447</v>
      </c>
      <c r="H63" s="652"/>
      <c r="I63" s="652">
        <v>-36481</v>
      </c>
      <c r="J63" s="652"/>
      <c r="K63" s="652">
        <v>-62085</v>
      </c>
      <c r="L63" s="652">
        <v>-828</v>
      </c>
      <c r="M63" s="652"/>
      <c r="N63" s="652"/>
      <c r="O63" s="652"/>
      <c r="P63" s="652"/>
      <c r="Q63" s="652"/>
      <c r="R63" s="652"/>
      <c r="S63" s="652"/>
      <c r="T63" s="652"/>
      <c r="U63" s="652"/>
      <c r="V63" s="652"/>
      <c r="W63" s="652"/>
      <c r="X63" s="652"/>
      <c r="Y63" s="652"/>
      <c r="Z63" s="652"/>
      <c r="AA63" s="652"/>
      <c r="AB63" s="652"/>
      <c r="AC63" s="686"/>
      <c r="AD63" s="652"/>
      <c r="AE63" s="652"/>
      <c r="AF63" s="652"/>
      <c r="AG63" s="652"/>
      <c r="AH63" s="652"/>
      <c r="AI63" s="652"/>
      <c r="AJ63" s="386"/>
      <c r="AK63" s="41"/>
      <c r="AP63" s="12"/>
    </row>
    <row r="64" spans="1:65" ht="15.75">
      <c r="A64" s="114"/>
      <c r="B64" s="289" t="s">
        <v>844</v>
      </c>
      <c r="C64" s="503" t="s">
        <v>997</v>
      </c>
      <c r="D64" s="652"/>
      <c r="E64" s="652"/>
      <c r="F64" s="652"/>
      <c r="G64" s="652">
        <v>-25071</v>
      </c>
      <c r="H64" s="652"/>
      <c r="I64" s="652"/>
      <c r="J64" s="652"/>
      <c r="K64" s="652"/>
      <c r="L64" s="652"/>
      <c r="M64" s="652"/>
      <c r="N64" s="652"/>
      <c r="O64" s="652"/>
      <c r="P64" s="652"/>
      <c r="Q64" s="652"/>
      <c r="R64" s="652"/>
      <c r="S64" s="652"/>
      <c r="T64" s="652"/>
      <c r="U64" s="652"/>
      <c r="V64" s="652"/>
      <c r="W64" s="652"/>
      <c r="X64" s="652"/>
      <c r="Y64" s="652"/>
      <c r="Z64" s="652"/>
      <c r="AA64" s="652"/>
      <c r="AB64" s="652"/>
      <c r="AC64" s="686"/>
      <c r="AD64" s="652"/>
      <c r="AE64" s="652"/>
      <c r="AF64" s="652"/>
      <c r="AG64" s="652"/>
      <c r="AH64" s="652"/>
      <c r="AI64" s="652"/>
      <c r="AJ64" s="386"/>
      <c r="AK64" s="41"/>
      <c r="AP64" s="12"/>
    </row>
    <row r="65" spans="1:42" ht="15.75">
      <c r="A65" s="114"/>
      <c r="B65" s="289" t="s">
        <v>845</v>
      </c>
      <c r="C65" s="503" t="s">
        <v>998</v>
      </c>
      <c r="D65" s="652"/>
      <c r="E65" s="652"/>
      <c r="F65" s="652"/>
      <c r="G65" s="652">
        <v>-4000</v>
      </c>
      <c r="H65" s="652"/>
      <c r="I65" s="652"/>
      <c r="J65" s="652"/>
      <c r="K65" s="652"/>
      <c r="L65" s="652"/>
      <c r="M65" s="652"/>
      <c r="N65" s="652"/>
      <c r="O65" s="652"/>
      <c r="P65" s="652"/>
      <c r="Q65" s="652"/>
      <c r="R65" s="652"/>
      <c r="S65" s="652"/>
      <c r="T65" s="652"/>
      <c r="U65" s="652"/>
      <c r="V65" s="652"/>
      <c r="W65" s="652"/>
      <c r="X65" s="652"/>
      <c r="Y65" s="652"/>
      <c r="Z65" s="652"/>
      <c r="AA65" s="652"/>
      <c r="AB65" s="652"/>
      <c r="AC65" s="686"/>
      <c r="AD65" s="652"/>
      <c r="AE65" s="652"/>
      <c r="AF65" s="652"/>
      <c r="AG65" s="652"/>
      <c r="AH65" s="652"/>
      <c r="AI65" s="652"/>
      <c r="AJ65" s="386"/>
      <c r="AK65" s="41"/>
      <c r="AP65" s="12"/>
    </row>
    <row r="66" spans="1:42" ht="15.75">
      <c r="A66" s="114"/>
      <c r="B66" s="289" t="s">
        <v>846</v>
      </c>
      <c r="C66" s="503" t="s">
        <v>999</v>
      </c>
      <c r="D66" s="652"/>
      <c r="E66" s="652"/>
      <c r="F66" s="652"/>
      <c r="G66" s="652"/>
      <c r="H66" s="652">
        <v>-50000</v>
      </c>
      <c r="I66" s="652"/>
      <c r="J66" s="652"/>
      <c r="K66" s="652">
        <v>47000</v>
      </c>
      <c r="L66" s="652"/>
      <c r="M66" s="652"/>
      <c r="N66" s="652"/>
      <c r="O66" s="652"/>
      <c r="P66" s="652"/>
      <c r="Q66" s="652"/>
      <c r="R66" s="652"/>
      <c r="S66" s="652"/>
      <c r="T66" s="652"/>
      <c r="U66" s="652"/>
      <c r="V66" s="652"/>
      <c r="W66" s="652"/>
      <c r="X66" s="652"/>
      <c r="Y66" s="652"/>
      <c r="Z66" s="652"/>
      <c r="AA66" s="652"/>
      <c r="AB66" s="652"/>
      <c r="AC66" s="686"/>
      <c r="AD66" s="652"/>
      <c r="AE66" s="652"/>
      <c r="AF66" s="652"/>
      <c r="AG66" s="652"/>
      <c r="AH66" s="652"/>
      <c r="AI66" s="652"/>
      <c r="AJ66" s="386"/>
      <c r="AK66" s="41"/>
      <c r="AP66" s="12"/>
    </row>
    <row r="67" spans="1:42" ht="15.75">
      <c r="A67" s="114"/>
      <c r="B67" s="289" t="s">
        <v>847</v>
      </c>
      <c r="C67" s="503" t="s">
        <v>1000</v>
      </c>
      <c r="D67" s="652"/>
      <c r="E67" s="652"/>
      <c r="F67" s="652"/>
      <c r="G67" s="652"/>
      <c r="H67" s="652">
        <v>36568</v>
      </c>
      <c r="I67" s="652"/>
      <c r="J67" s="652"/>
      <c r="K67" s="652"/>
      <c r="L67" s="652"/>
      <c r="M67" s="652"/>
      <c r="N67" s="652"/>
      <c r="O67" s="652"/>
      <c r="P67" s="652"/>
      <c r="Q67" s="652"/>
      <c r="R67" s="652"/>
      <c r="S67" s="652"/>
      <c r="T67" s="652"/>
      <c r="U67" s="652">
        <v>0</v>
      </c>
      <c r="V67" s="652">
        <v>-78008</v>
      </c>
      <c r="W67" s="652"/>
      <c r="X67" s="652"/>
      <c r="Y67" s="652"/>
      <c r="Z67" s="652"/>
      <c r="AA67" s="652"/>
      <c r="AB67" s="652"/>
      <c r="AC67" s="686"/>
      <c r="AD67" s="652"/>
      <c r="AE67" s="652"/>
      <c r="AF67" s="652"/>
      <c r="AG67" s="652"/>
      <c r="AH67" s="652"/>
      <c r="AI67" s="652"/>
      <c r="AJ67" s="391"/>
      <c r="AK67" s="41"/>
      <c r="AP67" s="12"/>
    </row>
    <row r="68" spans="1:42" ht="15.75">
      <c r="A68" s="114"/>
      <c r="B68" s="289" t="s">
        <v>848</v>
      </c>
      <c r="C68" s="503" t="s">
        <v>1001</v>
      </c>
      <c r="D68" s="652"/>
      <c r="E68" s="652"/>
      <c r="F68" s="652"/>
      <c r="G68" s="652"/>
      <c r="H68" s="652">
        <v>-36425</v>
      </c>
      <c r="I68" s="652"/>
      <c r="J68" s="652"/>
      <c r="K68" s="652"/>
      <c r="L68" s="652"/>
      <c r="M68" s="652"/>
      <c r="N68" s="652"/>
      <c r="O68" s="652"/>
      <c r="P68" s="652"/>
      <c r="Q68" s="652"/>
      <c r="R68" s="652"/>
      <c r="S68" s="652"/>
      <c r="T68" s="652"/>
      <c r="U68" s="652"/>
      <c r="V68" s="652"/>
      <c r="W68" s="652"/>
      <c r="X68" s="652"/>
      <c r="Y68" s="652"/>
      <c r="Z68" s="652"/>
      <c r="AA68" s="652"/>
      <c r="AB68" s="652"/>
      <c r="AC68" s="686"/>
      <c r="AD68" s="652"/>
      <c r="AE68" s="652"/>
      <c r="AF68" s="652"/>
      <c r="AG68" s="652"/>
      <c r="AH68" s="652"/>
      <c r="AI68" s="652"/>
      <c r="AJ68" s="386"/>
      <c r="AK68" s="41"/>
      <c r="AP68" s="12"/>
    </row>
    <row r="69" spans="1:42" ht="15.75">
      <c r="A69" s="114"/>
      <c r="B69" s="289" t="s">
        <v>849</v>
      </c>
      <c r="C69" s="503" t="s">
        <v>1002</v>
      </c>
      <c r="D69" s="652"/>
      <c r="E69" s="652"/>
      <c r="F69" s="652"/>
      <c r="G69" s="652"/>
      <c r="H69" s="652"/>
      <c r="I69" s="652">
        <v>94139</v>
      </c>
      <c r="J69" s="652">
        <v>-78825</v>
      </c>
      <c r="K69" s="652">
        <v>-9289</v>
      </c>
      <c r="L69" s="652">
        <v>-5923</v>
      </c>
      <c r="M69" s="652"/>
      <c r="N69" s="652"/>
      <c r="O69" s="652"/>
      <c r="P69" s="652"/>
      <c r="Q69" s="652"/>
      <c r="R69" s="652"/>
      <c r="S69" s="652"/>
      <c r="T69" s="652"/>
      <c r="U69" s="652"/>
      <c r="V69" s="652"/>
      <c r="W69" s="652"/>
      <c r="X69" s="652"/>
      <c r="Y69" s="652"/>
      <c r="Z69" s="652"/>
      <c r="AA69" s="652"/>
      <c r="AB69" s="652"/>
      <c r="AC69" s="686"/>
      <c r="AD69" s="652"/>
      <c r="AE69" s="652"/>
      <c r="AF69" s="652"/>
      <c r="AG69" s="652"/>
      <c r="AH69" s="652"/>
      <c r="AI69" s="652"/>
      <c r="AJ69" s="386"/>
      <c r="AK69" s="41"/>
      <c r="AP69" s="12"/>
    </row>
    <row r="70" spans="1:42" ht="15.75">
      <c r="A70" s="114"/>
      <c r="B70" s="289" t="s">
        <v>850</v>
      </c>
      <c r="C70" s="503" t="s">
        <v>1003</v>
      </c>
      <c r="D70" s="652"/>
      <c r="E70" s="652"/>
      <c r="F70" s="652"/>
      <c r="G70" s="652"/>
      <c r="H70" s="652"/>
      <c r="I70" s="652">
        <v>10101</v>
      </c>
      <c r="J70" s="652">
        <v>-16491</v>
      </c>
      <c r="K70" s="652">
        <v>-6301</v>
      </c>
      <c r="L70" s="652"/>
      <c r="M70" s="652"/>
      <c r="N70" s="652"/>
      <c r="O70" s="652"/>
      <c r="P70" s="652"/>
      <c r="Q70" s="652"/>
      <c r="R70" s="652"/>
      <c r="S70" s="652"/>
      <c r="T70" s="652"/>
      <c r="U70" s="652"/>
      <c r="V70" s="652"/>
      <c r="W70" s="652"/>
      <c r="X70" s="652"/>
      <c r="Y70" s="652"/>
      <c r="Z70" s="652"/>
      <c r="AA70" s="652"/>
      <c r="AB70" s="652"/>
      <c r="AC70" s="686"/>
      <c r="AD70" s="652"/>
      <c r="AE70" s="652"/>
      <c r="AF70" s="652"/>
      <c r="AG70" s="652"/>
      <c r="AH70" s="652"/>
      <c r="AI70" s="652"/>
      <c r="AJ70" s="386"/>
      <c r="AK70" s="41"/>
      <c r="AP70" s="12"/>
    </row>
    <row r="71" spans="1:42" ht="15.75">
      <c r="A71" s="114"/>
      <c r="B71" s="289" t="s">
        <v>851</v>
      </c>
      <c r="C71" s="503" t="s">
        <v>1004</v>
      </c>
      <c r="D71" s="652"/>
      <c r="E71" s="652"/>
      <c r="F71" s="652"/>
      <c r="G71" s="652"/>
      <c r="H71" s="652"/>
      <c r="I71" s="652"/>
      <c r="J71" s="652">
        <v>-3600</v>
      </c>
      <c r="K71" s="652"/>
      <c r="L71" s="652"/>
      <c r="M71" s="652"/>
      <c r="N71" s="652"/>
      <c r="O71" s="652"/>
      <c r="P71" s="652"/>
      <c r="Q71" s="652"/>
      <c r="R71" s="652"/>
      <c r="S71" s="652"/>
      <c r="T71" s="652"/>
      <c r="U71" s="652"/>
      <c r="V71" s="652"/>
      <c r="W71" s="652"/>
      <c r="X71" s="652"/>
      <c r="Y71" s="652"/>
      <c r="Z71" s="652"/>
      <c r="AA71" s="652"/>
      <c r="AB71" s="652"/>
      <c r="AC71" s="686"/>
      <c r="AD71" s="652"/>
      <c r="AE71" s="652"/>
      <c r="AF71" s="652"/>
      <c r="AG71" s="652"/>
      <c r="AH71" s="652"/>
      <c r="AI71" s="652"/>
      <c r="AJ71" s="386"/>
      <c r="AK71" s="41"/>
      <c r="AP71" s="12"/>
    </row>
    <row r="72" spans="1:42" ht="15.75">
      <c r="A72" s="114"/>
      <c r="B72" s="289" t="s">
        <v>852</v>
      </c>
      <c r="C72" s="503" t="s">
        <v>1005</v>
      </c>
      <c r="D72" s="652"/>
      <c r="E72" s="652"/>
      <c r="F72" s="652"/>
      <c r="G72" s="652"/>
      <c r="H72" s="652"/>
      <c r="I72" s="652"/>
      <c r="J72" s="652">
        <v>-3000</v>
      </c>
      <c r="K72" s="652"/>
      <c r="L72" s="652"/>
      <c r="M72" s="652"/>
      <c r="N72" s="652"/>
      <c r="O72" s="652"/>
      <c r="P72" s="652"/>
      <c r="Q72" s="652"/>
      <c r="R72" s="652"/>
      <c r="S72" s="652"/>
      <c r="T72" s="652"/>
      <c r="U72" s="652"/>
      <c r="V72" s="652"/>
      <c r="W72" s="652"/>
      <c r="X72" s="652"/>
      <c r="Y72" s="652"/>
      <c r="Z72" s="652"/>
      <c r="AA72" s="652"/>
      <c r="AB72" s="652"/>
      <c r="AC72" s="686"/>
      <c r="AD72" s="652"/>
      <c r="AE72" s="652"/>
      <c r="AF72" s="652"/>
      <c r="AG72" s="652"/>
      <c r="AH72" s="652"/>
      <c r="AI72" s="652"/>
      <c r="AJ72" s="386"/>
      <c r="AK72" s="41"/>
      <c r="AP72" s="12"/>
    </row>
    <row r="73" spans="1:42" ht="15.75">
      <c r="A73" s="114"/>
      <c r="B73" s="289" t="s">
        <v>853</v>
      </c>
      <c r="C73" s="503" t="s">
        <v>1006</v>
      </c>
      <c r="D73" s="652">
        <v>-67700</v>
      </c>
      <c r="E73" s="652"/>
      <c r="F73" s="652"/>
      <c r="G73" s="652"/>
      <c r="H73" s="652"/>
      <c r="I73" s="652"/>
      <c r="J73" s="652">
        <v>4151</v>
      </c>
      <c r="K73" s="652"/>
      <c r="L73" s="652"/>
      <c r="M73" s="652"/>
      <c r="N73" s="652"/>
      <c r="O73" s="652"/>
      <c r="P73" s="652"/>
      <c r="Q73" s="652"/>
      <c r="R73" s="652"/>
      <c r="S73" s="652"/>
      <c r="T73" s="652"/>
      <c r="U73" s="652"/>
      <c r="V73" s="652"/>
      <c r="W73" s="652"/>
      <c r="X73" s="652"/>
      <c r="Y73" s="652"/>
      <c r="Z73" s="652"/>
      <c r="AA73" s="652"/>
      <c r="AB73" s="652"/>
      <c r="AC73" s="686"/>
      <c r="AD73" s="652"/>
      <c r="AE73" s="652"/>
      <c r="AF73" s="652"/>
      <c r="AG73" s="652"/>
      <c r="AH73" s="652"/>
      <c r="AI73" s="652"/>
      <c r="AJ73" s="386"/>
      <c r="AK73" s="41"/>
      <c r="AP73" s="12"/>
    </row>
    <row r="74" spans="1:42" ht="15.75">
      <c r="A74" s="114"/>
      <c r="B74" s="289" t="s">
        <v>854</v>
      </c>
      <c r="C74" s="503" t="s">
        <v>1007</v>
      </c>
      <c r="D74" s="652"/>
      <c r="E74" s="652"/>
      <c r="F74" s="652"/>
      <c r="G74" s="652"/>
      <c r="H74" s="652"/>
      <c r="I74" s="652"/>
      <c r="J74" s="652"/>
      <c r="K74" s="652">
        <v>-110</v>
      </c>
      <c r="L74" s="652"/>
      <c r="M74" s="652"/>
      <c r="N74" s="652"/>
      <c r="O74" s="652"/>
      <c r="P74" s="652"/>
      <c r="Q74" s="652"/>
      <c r="R74" s="652"/>
      <c r="S74" s="652"/>
      <c r="T74" s="652"/>
      <c r="U74" s="652"/>
      <c r="V74" s="652"/>
      <c r="W74" s="652"/>
      <c r="X74" s="652"/>
      <c r="Y74" s="652"/>
      <c r="Z74" s="652"/>
      <c r="AA74" s="652"/>
      <c r="AB74" s="652"/>
      <c r="AC74" s="686"/>
      <c r="AD74" s="652"/>
      <c r="AE74" s="652"/>
      <c r="AF74" s="652"/>
      <c r="AG74" s="652"/>
      <c r="AH74" s="652"/>
      <c r="AI74" s="652"/>
      <c r="AJ74" s="391"/>
      <c r="AK74" s="41"/>
      <c r="AP74" s="12"/>
    </row>
    <row r="75" spans="1:42" ht="15.75">
      <c r="A75" s="114"/>
      <c r="B75" s="289" t="s">
        <v>855</v>
      </c>
      <c r="C75" s="503" t="s">
        <v>1008</v>
      </c>
      <c r="D75" s="652"/>
      <c r="E75" s="652"/>
      <c r="F75" s="652"/>
      <c r="G75" s="652"/>
      <c r="H75" s="652"/>
      <c r="I75" s="652"/>
      <c r="J75" s="652"/>
      <c r="K75" s="652"/>
      <c r="L75" s="652">
        <v>41983</v>
      </c>
      <c r="M75" s="652">
        <v>166537</v>
      </c>
      <c r="N75" s="652"/>
      <c r="O75" s="652">
        <v>268696</v>
      </c>
      <c r="P75" s="652">
        <v>67790</v>
      </c>
      <c r="Q75" s="652"/>
      <c r="R75" s="652"/>
      <c r="S75" s="652"/>
      <c r="T75" s="652"/>
      <c r="U75" s="652"/>
      <c r="V75" s="652"/>
      <c r="W75" s="652"/>
      <c r="X75" s="652"/>
      <c r="Y75" s="652"/>
      <c r="Z75" s="652"/>
      <c r="AA75" s="652"/>
      <c r="AB75" s="652"/>
      <c r="AC75" s="686"/>
      <c r="AD75" s="652"/>
      <c r="AE75" s="652"/>
      <c r="AF75" s="652"/>
      <c r="AG75" s="652"/>
      <c r="AH75" s="652"/>
      <c r="AI75" s="652"/>
      <c r="AJ75" s="391"/>
      <c r="AK75" s="41"/>
      <c r="AP75" s="12"/>
    </row>
    <row r="76" spans="1:42" ht="30.75">
      <c r="A76" s="114"/>
      <c r="B76" s="289" t="s">
        <v>856</v>
      </c>
      <c r="C76" s="503" t="s">
        <v>1009</v>
      </c>
      <c r="D76" s="652"/>
      <c r="E76" s="652"/>
      <c r="F76" s="652"/>
      <c r="G76" s="652"/>
      <c r="H76" s="652"/>
      <c r="I76" s="652"/>
      <c r="J76" s="652"/>
      <c r="K76" s="652"/>
      <c r="L76" s="652">
        <v>-35620</v>
      </c>
      <c r="M76" s="652">
        <v>-4812</v>
      </c>
      <c r="N76" s="652"/>
      <c r="O76" s="652">
        <v>-46060</v>
      </c>
      <c r="P76" s="652"/>
      <c r="Q76" s="652"/>
      <c r="R76" s="652">
        <v>-4118</v>
      </c>
      <c r="S76" s="652"/>
      <c r="T76" s="652"/>
      <c r="U76" s="652"/>
      <c r="V76" s="652"/>
      <c r="W76" s="652"/>
      <c r="X76" s="652"/>
      <c r="Y76" s="652"/>
      <c r="Z76" s="652"/>
      <c r="AA76" s="652"/>
      <c r="AB76" s="652"/>
      <c r="AC76" s="686"/>
      <c r="AD76" s="652"/>
      <c r="AE76" s="652"/>
      <c r="AF76" s="652"/>
      <c r="AG76" s="652"/>
      <c r="AH76" s="652"/>
      <c r="AI76" s="652"/>
      <c r="AJ76" s="391"/>
      <c r="AK76" s="41"/>
      <c r="AP76" s="12"/>
    </row>
    <row r="77" spans="1:42" ht="30.75">
      <c r="A77" s="114"/>
      <c r="B77" s="289" t="s">
        <v>857</v>
      </c>
      <c r="C77" s="503" t="s">
        <v>1010</v>
      </c>
      <c r="D77" s="652"/>
      <c r="E77" s="652"/>
      <c r="F77" s="652"/>
      <c r="G77" s="652"/>
      <c r="H77" s="652"/>
      <c r="I77" s="652"/>
      <c r="J77" s="652"/>
      <c r="K77" s="652"/>
      <c r="L77" s="652"/>
      <c r="M77" s="652">
        <v>28877</v>
      </c>
      <c r="N77" s="652"/>
      <c r="O77" s="652"/>
      <c r="P77" s="652"/>
      <c r="Q77" s="652"/>
      <c r="R77" s="652"/>
      <c r="S77" s="652"/>
      <c r="T77" s="652"/>
      <c r="U77" s="652"/>
      <c r="V77" s="652"/>
      <c r="W77" s="652"/>
      <c r="X77" s="652"/>
      <c r="Y77" s="652"/>
      <c r="Z77" s="652"/>
      <c r="AA77" s="652"/>
      <c r="AB77" s="652"/>
      <c r="AC77" s="686"/>
      <c r="AD77" s="652"/>
      <c r="AE77" s="652"/>
      <c r="AF77" s="652"/>
      <c r="AG77" s="652"/>
      <c r="AH77" s="652"/>
      <c r="AI77" s="652"/>
      <c r="AJ77" s="391"/>
      <c r="AK77" s="41"/>
      <c r="AP77" s="12"/>
    </row>
    <row r="78" spans="1:42" ht="15.75">
      <c r="A78" s="114"/>
      <c r="B78" s="289" t="s">
        <v>858</v>
      </c>
      <c r="C78" s="503" t="s">
        <v>1011</v>
      </c>
      <c r="D78" s="652"/>
      <c r="E78" s="652"/>
      <c r="F78" s="652"/>
      <c r="G78" s="652"/>
      <c r="H78" s="652"/>
      <c r="I78" s="652"/>
      <c r="J78" s="652"/>
      <c r="K78" s="652"/>
      <c r="L78" s="652"/>
      <c r="M78" s="652">
        <v>-10670</v>
      </c>
      <c r="N78" s="652"/>
      <c r="O78" s="652"/>
      <c r="P78" s="652"/>
      <c r="Q78" s="652"/>
      <c r="R78" s="652"/>
      <c r="S78" s="652"/>
      <c r="T78" s="652"/>
      <c r="U78" s="652"/>
      <c r="V78" s="652"/>
      <c r="W78" s="652"/>
      <c r="X78" s="652"/>
      <c r="Y78" s="652"/>
      <c r="Z78" s="652"/>
      <c r="AA78" s="652"/>
      <c r="AB78" s="652"/>
      <c r="AC78" s="686"/>
      <c r="AD78" s="652"/>
      <c r="AE78" s="652"/>
      <c r="AF78" s="652"/>
      <c r="AG78" s="652"/>
      <c r="AH78" s="652"/>
      <c r="AI78" s="652"/>
      <c r="AJ78" s="386"/>
      <c r="AK78" s="41"/>
      <c r="AP78" s="12"/>
    </row>
    <row r="79" spans="1:42" ht="15.75">
      <c r="A79" s="114"/>
      <c r="B79" s="289" t="s">
        <v>859</v>
      </c>
      <c r="C79" s="503" t="s">
        <v>1012</v>
      </c>
      <c r="D79" s="652"/>
      <c r="E79" s="652"/>
      <c r="F79" s="652"/>
      <c r="G79" s="652"/>
      <c r="H79" s="652"/>
      <c r="I79" s="652"/>
      <c r="J79" s="652"/>
      <c r="K79" s="652"/>
      <c r="L79" s="652"/>
      <c r="M79" s="652">
        <v>-1519</v>
      </c>
      <c r="N79" s="652"/>
      <c r="O79" s="652"/>
      <c r="P79" s="652"/>
      <c r="Q79" s="652"/>
      <c r="R79" s="652"/>
      <c r="S79" s="652"/>
      <c r="T79" s="652"/>
      <c r="U79" s="652"/>
      <c r="V79" s="652"/>
      <c r="W79" s="652"/>
      <c r="X79" s="652"/>
      <c r="Y79" s="652"/>
      <c r="Z79" s="652"/>
      <c r="AA79" s="652"/>
      <c r="AB79" s="652"/>
      <c r="AC79" s="686"/>
      <c r="AD79" s="652"/>
      <c r="AE79" s="652"/>
      <c r="AF79" s="652"/>
      <c r="AG79" s="652"/>
      <c r="AH79" s="652"/>
      <c r="AI79" s="652"/>
      <c r="AJ79" s="386"/>
      <c r="AK79" s="41"/>
      <c r="AP79" s="12"/>
    </row>
    <row r="80" spans="1:42" ht="15.75">
      <c r="A80" s="114"/>
      <c r="B80" s="289" t="s">
        <v>860</v>
      </c>
      <c r="C80" s="503" t="s">
        <v>1013</v>
      </c>
      <c r="D80" s="652"/>
      <c r="E80" s="652"/>
      <c r="F80" s="652"/>
      <c r="G80" s="652"/>
      <c r="H80" s="652"/>
      <c r="I80" s="652"/>
      <c r="J80" s="652"/>
      <c r="K80" s="652"/>
      <c r="L80" s="652"/>
      <c r="M80" s="652"/>
      <c r="N80" s="652">
        <v>1722</v>
      </c>
      <c r="O80" s="652"/>
      <c r="P80" s="652"/>
      <c r="Q80" s="652"/>
      <c r="R80" s="652"/>
      <c r="S80" s="652"/>
      <c r="T80" s="652"/>
      <c r="U80" s="652"/>
      <c r="V80" s="652"/>
      <c r="W80" s="652"/>
      <c r="X80" s="652"/>
      <c r="Y80" s="652"/>
      <c r="Z80" s="652"/>
      <c r="AA80" s="652"/>
      <c r="AB80" s="652"/>
      <c r="AC80" s="686"/>
      <c r="AD80" s="652"/>
      <c r="AE80" s="652"/>
      <c r="AF80" s="652"/>
      <c r="AG80" s="652"/>
      <c r="AH80" s="652"/>
      <c r="AI80" s="652"/>
      <c r="AJ80" s="386"/>
      <c r="AK80" s="41"/>
      <c r="AP80" s="12"/>
    </row>
    <row r="81" spans="1:65" ht="15.75">
      <c r="A81" s="114"/>
      <c r="B81" s="289" t="s">
        <v>861</v>
      </c>
      <c r="C81" s="503" t="s">
        <v>1014</v>
      </c>
      <c r="D81" s="652"/>
      <c r="E81" s="652"/>
      <c r="F81" s="652"/>
      <c r="G81" s="652"/>
      <c r="H81" s="652"/>
      <c r="I81" s="652"/>
      <c r="J81" s="652"/>
      <c r="K81" s="652"/>
      <c r="L81" s="652"/>
      <c r="M81" s="652"/>
      <c r="N81" s="652"/>
      <c r="O81" s="652">
        <v>-17799</v>
      </c>
      <c r="P81" s="652"/>
      <c r="Q81" s="652"/>
      <c r="R81" s="652"/>
      <c r="S81" s="652"/>
      <c r="T81" s="652"/>
      <c r="U81" s="652"/>
      <c r="V81" s="652"/>
      <c r="W81" s="652"/>
      <c r="X81" s="652"/>
      <c r="Y81" s="652"/>
      <c r="Z81" s="652"/>
      <c r="AA81" s="652"/>
      <c r="AB81" s="652"/>
      <c r="AC81" s="686"/>
      <c r="AD81" s="652"/>
      <c r="AE81" s="652"/>
      <c r="AF81" s="652"/>
      <c r="AG81" s="652"/>
      <c r="AH81" s="652"/>
      <c r="AI81" s="652"/>
      <c r="AJ81" s="386"/>
      <c r="AK81" s="41"/>
      <c r="AP81" s="12"/>
    </row>
    <row r="82" spans="1:65" ht="15.75">
      <c r="A82" s="114"/>
      <c r="B82" s="289" t="s">
        <v>862</v>
      </c>
      <c r="C82" s="503" t="s">
        <v>1015</v>
      </c>
      <c r="D82" s="652"/>
      <c r="E82" s="652"/>
      <c r="F82" s="652"/>
      <c r="G82" s="652"/>
      <c r="H82" s="652"/>
      <c r="I82" s="652"/>
      <c r="J82" s="652"/>
      <c r="K82" s="652"/>
      <c r="L82" s="652"/>
      <c r="M82" s="652"/>
      <c r="N82" s="652"/>
      <c r="O82" s="652">
        <v>0</v>
      </c>
      <c r="P82" s="652">
        <v>-4379</v>
      </c>
      <c r="Q82" s="652">
        <v>-6835</v>
      </c>
      <c r="R82" s="652">
        <v>-5128</v>
      </c>
      <c r="S82" s="652">
        <v>-2518</v>
      </c>
      <c r="T82" s="652">
        <v>-3718</v>
      </c>
      <c r="U82" s="652">
        <v>-5171</v>
      </c>
      <c r="V82" s="652">
        <v>-5096</v>
      </c>
      <c r="W82" s="652">
        <v>-5035</v>
      </c>
      <c r="X82" s="652">
        <v>-4916</v>
      </c>
      <c r="Y82" s="652">
        <v>-4884</v>
      </c>
      <c r="Z82" s="652">
        <v>-4762</v>
      </c>
      <c r="AA82" s="652">
        <v>-4611</v>
      </c>
      <c r="AB82" s="652">
        <v>-4519</v>
      </c>
      <c r="AC82" s="686">
        <v>-4970</v>
      </c>
      <c r="AD82" s="652"/>
      <c r="AE82" s="652"/>
      <c r="AF82" s="652"/>
      <c r="AG82" s="652"/>
      <c r="AH82" s="652"/>
      <c r="AI82" s="652"/>
      <c r="AJ82" s="420"/>
      <c r="AK82" s="41"/>
      <c r="AP82" s="12"/>
    </row>
    <row r="83" spans="1:65" ht="15.75">
      <c r="A83" s="114"/>
      <c r="B83" s="289" t="s">
        <v>863</v>
      </c>
      <c r="C83" s="503" t="s">
        <v>1016</v>
      </c>
      <c r="D83" s="652"/>
      <c r="E83" s="652"/>
      <c r="F83" s="652"/>
      <c r="G83" s="652"/>
      <c r="H83" s="652"/>
      <c r="I83" s="652"/>
      <c r="J83" s="652"/>
      <c r="K83" s="652"/>
      <c r="L83" s="652"/>
      <c r="M83" s="652"/>
      <c r="N83" s="652"/>
      <c r="O83" s="652">
        <v>-101925</v>
      </c>
      <c r="P83" s="652">
        <v>-69644</v>
      </c>
      <c r="Q83" s="652"/>
      <c r="R83" s="652"/>
      <c r="S83" s="652"/>
      <c r="T83" s="652"/>
      <c r="U83" s="652"/>
      <c r="V83" s="652"/>
      <c r="W83" s="652"/>
      <c r="X83" s="652"/>
      <c r="Y83" s="652"/>
      <c r="Z83" s="652"/>
      <c r="AA83" s="652"/>
      <c r="AB83" s="652"/>
      <c r="AC83" s="686"/>
      <c r="AD83" s="652"/>
      <c r="AE83" s="652"/>
      <c r="AF83" s="652"/>
      <c r="AG83" s="652"/>
      <c r="AH83" s="652"/>
      <c r="AI83" s="652"/>
      <c r="AJ83" s="391"/>
      <c r="AK83" s="41"/>
      <c r="AP83" s="12"/>
    </row>
    <row r="84" spans="1:65" ht="15.75">
      <c r="A84" s="114"/>
      <c r="B84" s="289" t="s">
        <v>864</v>
      </c>
      <c r="C84" s="503" t="s">
        <v>1017</v>
      </c>
      <c r="D84" s="652"/>
      <c r="E84" s="652"/>
      <c r="F84" s="652"/>
      <c r="G84" s="652"/>
      <c r="H84" s="652"/>
      <c r="I84" s="652"/>
      <c r="J84" s="652"/>
      <c r="K84" s="652"/>
      <c r="L84" s="652"/>
      <c r="M84" s="652"/>
      <c r="N84" s="652"/>
      <c r="O84" s="652">
        <v>-11975</v>
      </c>
      <c r="P84" s="652">
        <v>-11015</v>
      </c>
      <c r="Q84" s="652">
        <v>-1307</v>
      </c>
      <c r="R84" s="652">
        <v>-3073</v>
      </c>
      <c r="S84" s="652"/>
      <c r="T84" s="652"/>
      <c r="U84" s="652"/>
      <c r="V84" s="652"/>
      <c r="W84" s="652"/>
      <c r="X84" s="652"/>
      <c r="Y84" s="652"/>
      <c r="Z84" s="652"/>
      <c r="AA84" s="652"/>
      <c r="AB84" s="652"/>
      <c r="AC84" s="686"/>
      <c r="AD84" s="652"/>
      <c r="AE84" s="652"/>
      <c r="AF84" s="652"/>
      <c r="AG84" s="652"/>
      <c r="AH84" s="652"/>
      <c r="AI84" s="652"/>
      <c r="AJ84" s="386"/>
      <c r="AK84" s="41"/>
      <c r="AP84" s="12"/>
    </row>
    <row r="85" spans="1:65" ht="15.75">
      <c r="A85" s="114"/>
      <c r="B85" s="289" t="s">
        <v>865</v>
      </c>
      <c r="C85" s="503" t="s">
        <v>1018</v>
      </c>
      <c r="D85" s="652"/>
      <c r="E85" s="652"/>
      <c r="F85" s="652"/>
      <c r="G85" s="652"/>
      <c r="H85" s="652"/>
      <c r="I85" s="652"/>
      <c r="J85" s="652"/>
      <c r="K85" s="652"/>
      <c r="L85" s="652"/>
      <c r="M85" s="652"/>
      <c r="N85" s="652"/>
      <c r="O85" s="652">
        <v>-5382</v>
      </c>
      <c r="P85" s="652">
        <v>-1613</v>
      </c>
      <c r="Q85" s="652"/>
      <c r="R85" s="652"/>
      <c r="S85" s="652"/>
      <c r="T85" s="652"/>
      <c r="U85" s="652"/>
      <c r="V85" s="652"/>
      <c r="W85" s="652"/>
      <c r="X85" s="652"/>
      <c r="Y85" s="652"/>
      <c r="Z85" s="652"/>
      <c r="AA85" s="652"/>
      <c r="AB85" s="652"/>
      <c r="AC85" s="686"/>
      <c r="AD85" s="652"/>
      <c r="AE85" s="652"/>
      <c r="AF85" s="652"/>
      <c r="AG85" s="652"/>
      <c r="AH85" s="652"/>
      <c r="AI85" s="652"/>
      <c r="AJ85" s="386"/>
      <c r="AK85" s="41"/>
      <c r="AP85" s="12"/>
    </row>
    <row r="86" spans="1:65" ht="15.75">
      <c r="A86" s="114"/>
      <c r="B86" s="289" t="s">
        <v>866</v>
      </c>
      <c r="C86" s="503" t="s">
        <v>1019</v>
      </c>
      <c r="D86" s="652"/>
      <c r="E86" s="652"/>
      <c r="F86" s="652"/>
      <c r="G86" s="652"/>
      <c r="H86" s="652"/>
      <c r="I86" s="652"/>
      <c r="J86" s="652"/>
      <c r="K86" s="652"/>
      <c r="L86" s="652"/>
      <c r="M86" s="652"/>
      <c r="N86" s="652"/>
      <c r="O86" s="652"/>
      <c r="P86" s="652"/>
      <c r="Q86" s="652">
        <v>-102500</v>
      </c>
      <c r="R86" s="652"/>
      <c r="S86" s="652"/>
      <c r="T86" s="652"/>
      <c r="U86" s="652"/>
      <c r="V86" s="652"/>
      <c r="W86" s="652"/>
      <c r="X86" s="652"/>
      <c r="Y86" s="652"/>
      <c r="Z86" s="652"/>
      <c r="AA86" s="652"/>
      <c r="AB86" s="652"/>
      <c r="AC86" s="686"/>
      <c r="AD86" s="652"/>
      <c r="AE86" s="652"/>
      <c r="AF86" s="652"/>
      <c r="AG86" s="652"/>
      <c r="AH86" s="652"/>
      <c r="AI86" s="652"/>
      <c r="AJ86" s="386"/>
      <c r="AK86" s="41"/>
      <c r="AP86" s="12"/>
    </row>
    <row r="87" spans="1:65" ht="15.75">
      <c r="A87" s="114"/>
      <c r="B87" s="289" t="s">
        <v>867</v>
      </c>
      <c r="C87" s="503" t="s">
        <v>1020</v>
      </c>
      <c r="D87" s="652"/>
      <c r="E87" s="652"/>
      <c r="F87" s="652"/>
      <c r="G87" s="652"/>
      <c r="H87" s="652"/>
      <c r="I87" s="652"/>
      <c r="J87" s="652"/>
      <c r="K87" s="652"/>
      <c r="L87" s="652"/>
      <c r="M87" s="652"/>
      <c r="N87" s="652"/>
      <c r="O87" s="652"/>
      <c r="P87" s="652"/>
      <c r="Q87" s="652"/>
      <c r="R87" s="652">
        <v>-18800</v>
      </c>
      <c r="S87" s="652">
        <v>18800</v>
      </c>
      <c r="T87" s="652"/>
      <c r="U87" s="652"/>
      <c r="V87" s="652"/>
      <c r="W87" s="652"/>
      <c r="X87" s="652"/>
      <c r="Y87" s="652"/>
      <c r="Z87" s="652"/>
      <c r="AA87" s="652"/>
      <c r="AB87" s="652"/>
      <c r="AC87" s="686"/>
      <c r="AD87" s="652"/>
      <c r="AE87" s="652"/>
      <c r="AF87" s="652"/>
      <c r="AG87" s="652"/>
      <c r="AH87" s="652"/>
      <c r="AI87" s="652"/>
      <c r="AJ87" s="386"/>
      <c r="AK87" s="41"/>
      <c r="AP87" s="12"/>
    </row>
    <row r="88" spans="1:65" ht="15.75">
      <c r="A88" s="114"/>
      <c r="B88" s="289" t="s">
        <v>868</v>
      </c>
      <c r="C88" s="503" t="s">
        <v>1021</v>
      </c>
      <c r="D88" s="652"/>
      <c r="E88" s="652"/>
      <c r="F88" s="652"/>
      <c r="G88" s="652"/>
      <c r="H88" s="652"/>
      <c r="I88" s="652"/>
      <c r="J88" s="652"/>
      <c r="K88" s="652"/>
      <c r="L88" s="652"/>
      <c r="M88" s="652"/>
      <c r="N88" s="652"/>
      <c r="O88" s="652"/>
      <c r="P88" s="652"/>
      <c r="Q88" s="652"/>
      <c r="R88" s="652">
        <v>-2926</v>
      </c>
      <c r="S88" s="652"/>
      <c r="T88" s="652"/>
      <c r="U88" s="652">
        <v>-21632</v>
      </c>
      <c r="V88" s="652">
        <v>0</v>
      </c>
      <c r="W88" s="652">
        <v>21632</v>
      </c>
      <c r="X88" s="652"/>
      <c r="Y88" s="652"/>
      <c r="Z88" s="652"/>
      <c r="AA88" s="652"/>
      <c r="AB88" s="652"/>
      <c r="AC88" s="686"/>
      <c r="AD88" s="652"/>
      <c r="AE88" s="652"/>
      <c r="AF88" s="652"/>
      <c r="AG88" s="652"/>
      <c r="AH88" s="652"/>
      <c r="AI88" s="652"/>
      <c r="AJ88" s="422"/>
      <c r="AK88" s="41"/>
      <c r="AP88" s="12"/>
    </row>
    <row r="89" spans="1:65" ht="15.75">
      <c r="A89" s="114" t="s">
        <v>108</v>
      </c>
      <c r="B89" s="289" t="s">
        <v>869</v>
      </c>
      <c r="C89" s="503" t="s">
        <v>1022</v>
      </c>
      <c r="D89" s="652"/>
      <c r="E89" s="652"/>
      <c r="F89" s="652"/>
      <c r="G89" s="652"/>
      <c r="H89" s="652"/>
      <c r="I89" s="652"/>
      <c r="J89" s="652"/>
      <c r="K89" s="652"/>
      <c r="L89" s="652"/>
      <c r="M89" s="652"/>
      <c r="N89" s="652"/>
      <c r="O89" s="652"/>
      <c r="P89" s="652"/>
      <c r="Q89" s="652"/>
      <c r="R89" s="652"/>
      <c r="S89" s="652">
        <v>-7332</v>
      </c>
      <c r="T89" s="652"/>
      <c r="U89" s="652"/>
      <c r="V89" s="652"/>
      <c r="W89" s="652"/>
      <c r="X89" s="652"/>
      <c r="Y89" s="652"/>
      <c r="Z89" s="652"/>
      <c r="AA89" s="652"/>
      <c r="AB89" s="652"/>
      <c r="AC89" s="686"/>
      <c r="AD89" s="652"/>
      <c r="AE89" s="652"/>
      <c r="AF89" s="652"/>
      <c r="AG89" s="652"/>
      <c r="AH89" s="652"/>
      <c r="AI89" s="652"/>
      <c r="AJ89" s="386"/>
      <c r="AK89" s="41"/>
      <c r="AP89" s="12"/>
      <c r="BM89" t="e">
        <f>CountryCode &amp; ".T2.OA2.S1311.MNAC." &amp; RefVintage</f>
        <v>#VALUE!</v>
      </c>
    </row>
    <row r="90" spans="1:65" ht="15.75">
      <c r="A90" s="114" t="s">
        <v>109</v>
      </c>
      <c r="B90" s="289" t="s">
        <v>870</v>
      </c>
      <c r="C90" s="503" t="s">
        <v>1023</v>
      </c>
      <c r="D90" s="652"/>
      <c r="E90" s="652"/>
      <c r="F90" s="652"/>
      <c r="G90" s="652"/>
      <c r="H90" s="652"/>
      <c r="I90" s="652"/>
      <c r="J90" s="652"/>
      <c r="K90" s="652"/>
      <c r="L90" s="652"/>
      <c r="M90" s="652"/>
      <c r="N90" s="652"/>
      <c r="O90" s="652"/>
      <c r="P90" s="652"/>
      <c r="Q90" s="652"/>
      <c r="R90" s="652"/>
      <c r="S90" s="652">
        <v>-9011</v>
      </c>
      <c r="T90" s="652">
        <v>5779</v>
      </c>
      <c r="U90" s="652"/>
      <c r="V90" s="652"/>
      <c r="W90" s="652"/>
      <c r="X90" s="652"/>
      <c r="Y90" s="652"/>
      <c r="Z90" s="652"/>
      <c r="AA90" s="652"/>
      <c r="AB90" s="652"/>
      <c r="AC90" s="686"/>
      <c r="AD90" s="652"/>
      <c r="AE90" s="652"/>
      <c r="AF90" s="652"/>
      <c r="AG90" s="652"/>
      <c r="AH90" s="652"/>
      <c r="AI90" s="652"/>
      <c r="AJ90" s="386"/>
      <c r="AK90" s="41"/>
      <c r="AP90" s="12"/>
      <c r="BM90" t="e">
        <f>CountryCode &amp; ".T2.OA3.S1311.MNAC." &amp; RefVintage</f>
        <v>#VALUE!</v>
      </c>
    </row>
    <row r="91" spans="1:65" ht="15.75">
      <c r="A91" s="114" t="s">
        <v>110</v>
      </c>
      <c r="B91" s="289" t="s">
        <v>871</v>
      </c>
      <c r="C91" s="503" t="s">
        <v>1024</v>
      </c>
      <c r="D91" s="652"/>
      <c r="E91" s="652"/>
      <c r="F91" s="652"/>
      <c r="G91" s="652"/>
      <c r="H91" s="652"/>
      <c r="I91" s="652"/>
      <c r="J91" s="652"/>
      <c r="K91" s="652"/>
      <c r="L91" s="652"/>
      <c r="M91" s="652"/>
      <c r="N91" s="652"/>
      <c r="O91" s="652"/>
      <c r="P91" s="652"/>
      <c r="Q91" s="652"/>
      <c r="R91" s="652"/>
      <c r="S91" s="652"/>
      <c r="T91" s="652">
        <v>-35000</v>
      </c>
      <c r="U91" s="652"/>
      <c r="V91" s="652"/>
      <c r="W91" s="652"/>
      <c r="X91" s="652"/>
      <c r="Y91" s="652"/>
      <c r="Z91" s="652"/>
      <c r="AA91" s="652"/>
      <c r="AB91" s="652"/>
      <c r="AC91" s="686"/>
      <c r="AD91" s="652"/>
      <c r="AE91" s="652"/>
      <c r="AF91" s="652"/>
      <c r="AG91" s="652"/>
      <c r="AH91" s="652"/>
      <c r="AI91" s="652"/>
      <c r="AJ91" s="386"/>
      <c r="AK91" s="41"/>
      <c r="AP91" s="12"/>
      <c r="BM91" t="e">
        <f>CountryCode &amp; ".T2.OA4.S1311.MNAC." &amp; RefVintage</f>
        <v>#VALUE!</v>
      </c>
    </row>
    <row r="92" spans="1:65" ht="15.75">
      <c r="A92" s="114" t="s">
        <v>111</v>
      </c>
      <c r="B92" s="289" t="s">
        <v>872</v>
      </c>
      <c r="C92" s="503" t="s">
        <v>1025</v>
      </c>
      <c r="D92" s="652"/>
      <c r="E92" s="652"/>
      <c r="F92" s="652"/>
      <c r="G92" s="652"/>
      <c r="H92" s="652"/>
      <c r="I92" s="652"/>
      <c r="J92" s="652"/>
      <c r="K92" s="652"/>
      <c r="L92" s="652"/>
      <c r="M92" s="652"/>
      <c r="N92" s="652"/>
      <c r="O92" s="652"/>
      <c r="P92" s="652"/>
      <c r="Q92" s="652"/>
      <c r="R92" s="652"/>
      <c r="S92" s="652"/>
      <c r="T92" s="652">
        <v>-48739</v>
      </c>
      <c r="U92" s="652">
        <v>-54907</v>
      </c>
      <c r="V92" s="652"/>
      <c r="W92" s="652"/>
      <c r="X92" s="652"/>
      <c r="Y92" s="652"/>
      <c r="Z92" s="652"/>
      <c r="AA92" s="652"/>
      <c r="AB92" s="652"/>
      <c r="AC92" s="686"/>
      <c r="AD92" s="652"/>
      <c r="AE92" s="652"/>
      <c r="AF92" s="652"/>
      <c r="AG92" s="652"/>
      <c r="AH92" s="652"/>
      <c r="AI92" s="652"/>
      <c r="AJ92" s="386"/>
      <c r="AK92" s="41"/>
      <c r="AP92" s="12"/>
      <c r="BM92" t="e">
        <f>CountryCode &amp; ".T2.OA5.S1311.MNAC." &amp; RefVintage</f>
        <v>#VALUE!</v>
      </c>
    </row>
    <row r="93" spans="1:65" ht="15.75">
      <c r="A93" s="114"/>
      <c r="B93" s="289" t="s">
        <v>879</v>
      </c>
      <c r="C93" s="503" t="s">
        <v>1026</v>
      </c>
      <c r="D93" s="652"/>
      <c r="E93" s="652"/>
      <c r="F93" s="652"/>
      <c r="G93" s="652"/>
      <c r="H93" s="652"/>
      <c r="I93" s="652"/>
      <c r="J93" s="652"/>
      <c r="K93" s="652"/>
      <c r="L93" s="652"/>
      <c r="M93" s="652"/>
      <c r="N93" s="652"/>
      <c r="O93" s="652"/>
      <c r="P93" s="652"/>
      <c r="Q93" s="652"/>
      <c r="R93" s="652"/>
      <c r="S93" s="652"/>
      <c r="T93" s="652"/>
      <c r="U93" s="652">
        <v>101090</v>
      </c>
      <c r="V93" s="652">
        <v>838</v>
      </c>
      <c r="W93" s="652"/>
      <c r="X93" s="652"/>
      <c r="Y93" s="652"/>
      <c r="Z93" s="652"/>
      <c r="AA93" s="652"/>
      <c r="AB93" s="652"/>
      <c r="AC93" s="686"/>
      <c r="AD93" s="652"/>
      <c r="AE93" s="652"/>
      <c r="AF93" s="652"/>
      <c r="AG93" s="652"/>
      <c r="AH93" s="652"/>
      <c r="AI93" s="652"/>
      <c r="AJ93" s="386"/>
      <c r="AK93" s="41"/>
      <c r="AP93" s="12"/>
    </row>
    <row r="94" spans="1:65" ht="15.75">
      <c r="A94" s="114"/>
      <c r="B94" s="289" t="s">
        <v>881</v>
      </c>
      <c r="C94" s="503" t="s">
        <v>1027</v>
      </c>
      <c r="D94" s="652"/>
      <c r="E94" s="652"/>
      <c r="F94" s="652"/>
      <c r="G94" s="652"/>
      <c r="H94" s="652"/>
      <c r="I94" s="652"/>
      <c r="J94" s="652"/>
      <c r="K94" s="652"/>
      <c r="L94" s="652"/>
      <c r="M94" s="652"/>
      <c r="N94" s="652"/>
      <c r="O94" s="652"/>
      <c r="P94" s="652"/>
      <c r="Q94" s="652"/>
      <c r="R94" s="652"/>
      <c r="S94" s="652"/>
      <c r="T94" s="652"/>
      <c r="U94" s="652"/>
      <c r="V94" s="652">
        <v>-12000</v>
      </c>
      <c r="W94" s="652"/>
      <c r="X94" s="652">
        <v>-4100</v>
      </c>
      <c r="Y94" s="652"/>
      <c r="Z94" s="652"/>
      <c r="AA94" s="652">
        <v>-1865</v>
      </c>
      <c r="AB94" s="652"/>
      <c r="AC94" s="686"/>
      <c r="AD94" s="652"/>
      <c r="AE94" s="652"/>
      <c r="AF94" s="652"/>
      <c r="AG94" s="652"/>
      <c r="AH94" s="652"/>
      <c r="AI94" s="652"/>
      <c r="AJ94" s="421"/>
      <c r="AK94" s="41"/>
      <c r="AP94" s="12"/>
    </row>
    <row r="95" spans="1:65" ht="15.75">
      <c r="A95" s="114"/>
      <c r="B95" s="289" t="s">
        <v>882</v>
      </c>
      <c r="C95" s="503" t="s">
        <v>1028</v>
      </c>
      <c r="D95" s="652"/>
      <c r="E95" s="652"/>
      <c r="F95" s="652"/>
      <c r="G95" s="652"/>
      <c r="H95" s="652"/>
      <c r="I95" s="652"/>
      <c r="J95" s="652"/>
      <c r="K95" s="652"/>
      <c r="L95" s="652"/>
      <c r="M95" s="652"/>
      <c r="N95" s="652"/>
      <c r="O95" s="652"/>
      <c r="P95" s="652"/>
      <c r="Q95" s="652"/>
      <c r="R95" s="652"/>
      <c r="S95" s="652"/>
      <c r="T95" s="652"/>
      <c r="U95" s="652"/>
      <c r="V95" s="652">
        <v>34566</v>
      </c>
      <c r="W95" s="652">
        <v>-34566</v>
      </c>
      <c r="X95" s="652"/>
      <c r="Y95" s="652"/>
      <c r="Z95" s="652"/>
      <c r="AA95" s="652"/>
      <c r="AB95" s="652"/>
      <c r="AC95" s="686"/>
      <c r="AD95" s="652"/>
      <c r="AE95" s="652"/>
      <c r="AF95" s="652"/>
      <c r="AG95" s="652"/>
      <c r="AH95" s="652"/>
      <c r="AI95" s="652"/>
      <c r="AJ95" s="422"/>
      <c r="AK95" s="41"/>
      <c r="AP95" s="12"/>
    </row>
    <row r="96" spans="1:65" ht="15.75">
      <c r="A96" s="114"/>
      <c r="B96" s="289" t="s">
        <v>883</v>
      </c>
      <c r="C96" s="503" t="s">
        <v>1029</v>
      </c>
      <c r="D96" s="652"/>
      <c r="E96" s="652"/>
      <c r="F96" s="652"/>
      <c r="G96" s="652"/>
      <c r="H96" s="652"/>
      <c r="I96" s="652"/>
      <c r="J96" s="652"/>
      <c r="K96" s="652"/>
      <c r="L96" s="652"/>
      <c r="M96" s="652"/>
      <c r="N96" s="652"/>
      <c r="O96" s="652"/>
      <c r="P96" s="652"/>
      <c r="Q96" s="652"/>
      <c r="R96" s="652"/>
      <c r="S96" s="652"/>
      <c r="T96" s="652"/>
      <c r="U96" s="652"/>
      <c r="V96" s="652">
        <v>-43921</v>
      </c>
      <c r="W96" s="652">
        <v>43921</v>
      </c>
      <c r="X96" s="652"/>
      <c r="Y96" s="652"/>
      <c r="Z96" s="652"/>
      <c r="AA96" s="652"/>
      <c r="AB96" s="652"/>
      <c r="AC96" s="686"/>
      <c r="AD96" s="652"/>
      <c r="AE96" s="652"/>
      <c r="AF96" s="652"/>
      <c r="AG96" s="652"/>
      <c r="AH96" s="652"/>
      <c r="AI96" s="652"/>
      <c r="AJ96" s="422"/>
      <c r="AK96" s="41"/>
      <c r="AP96" s="12"/>
    </row>
    <row r="97" spans="1:65" ht="15.75">
      <c r="A97" s="114"/>
      <c r="B97" s="289" t="s">
        <v>884</v>
      </c>
      <c r="C97" s="503" t="s">
        <v>1030</v>
      </c>
      <c r="D97" s="652"/>
      <c r="E97" s="652"/>
      <c r="F97" s="652"/>
      <c r="G97" s="652"/>
      <c r="H97" s="652"/>
      <c r="I97" s="652"/>
      <c r="J97" s="652"/>
      <c r="K97" s="652"/>
      <c r="L97" s="652"/>
      <c r="M97" s="652"/>
      <c r="N97" s="652"/>
      <c r="O97" s="652"/>
      <c r="P97" s="652"/>
      <c r="Q97" s="652"/>
      <c r="R97" s="652"/>
      <c r="S97" s="652"/>
      <c r="T97" s="652"/>
      <c r="U97" s="652"/>
      <c r="V97" s="652"/>
      <c r="W97" s="652">
        <v>-3774</v>
      </c>
      <c r="X97" s="652"/>
      <c r="Y97" s="652"/>
      <c r="Z97" s="652"/>
      <c r="AA97" s="652"/>
      <c r="AB97" s="652"/>
      <c r="AC97" s="686"/>
      <c r="AD97" s="652"/>
      <c r="AE97" s="652"/>
      <c r="AF97" s="652"/>
      <c r="AG97" s="652"/>
      <c r="AH97" s="652"/>
      <c r="AI97" s="652"/>
      <c r="AJ97" s="422"/>
      <c r="AK97" s="41"/>
      <c r="AP97" s="12"/>
    </row>
    <row r="98" spans="1:65" ht="15.75">
      <c r="A98" s="114"/>
      <c r="B98" s="289" t="s">
        <v>888</v>
      </c>
      <c r="C98" s="503" t="s">
        <v>1031</v>
      </c>
      <c r="D98" s="652"/>
      <c r="E98" s="652"/>
      <c r="F98" s="652"/>
      <c r="G98" s="652"/>
      <c r="H98" s="652"/>
      <c r="I98" s="652"/>
      <c r="J98" s="652"/>
      <c r="K98" s="652"/>
      <c r="L98" s="652"/>
      <c r="M98" s="652"/>
      <c r="N98" s="652"/>
      <c r="O98" s="652"/>
      <c r="P98" s="652"/>
      <c r="Q98" s="652"/>
      <c r="R98" s="652"/>
      <c r="S98" s="652"/>
      <c r="T98" s="652"/>
      <c r="U98" s="652"/>
      <c r="V98" s="652"/>
      <c r="W98" s="652">
        <v>-53120</v>
      </c>
      <c r="X98" s="652">
        <v>11155</v>
      </c>
      <c r="Y98" s="652"/>
      <c r="Z98" s="652"/>
      <c r="AA98" s="652"/>
      <c r="AB98" s="652"/>
      <c r="AC98" s="686"/>
      <c r="AD98" s="652"/>
      <c r="AE98" s="652"/>
      <c r="AF98" s="652"/>
      <c r="AG98" s="652"/>
      <c r="AH98" s="652"/>
      <c r="AI98" s="652"/>
      <c r="AJ98" s="422"/>
      <c r="AK98" s="41"/>
      <c r="AP98" s="12"/>
    </row>
    <row r="99" spans="1:65" ht="15.75">
      <c r="A99" s="114"/>
      <c r="B99" s="289" t="s">
        <v>889</v>
      </c>
      <c r="C99" s="503" t="s">
        <v>1032</v>
      </c>
      <c r="D99" s="652"/>
      <c r="E99" s="652"/>
      <c r="F99" s="652"/>
      <c r="G99" s="652"/>
      <c r="H99" s="652"/>
      <c r="I99" s="652"/>
      <c r="J99" s="652"/>
      <c r="K99" s="652"/>
      <c r="L99" s="652"/>
      <c r="M99" s="652"/>
      <c r="N99" s="652"/>
      <c r="O99" s="652"/>
      <c r="P99" s="652"/>
      <c r="Q99" s="652"/>
      <c r="R99" s="652"/>
      <c r="S99" s="652"/>
      <c r="T99" s="652">
        <v>20019</v>
      </c>
      <c r="U99" s="652">
        <v>11106</v>
      </c>
      <c r="V99" s="652">
        <v>-12287</v>
      </c>
      <c r="W99" s="652">
        <v>-3842</v>
      </c>
      <c r="X99" s="652">
        <v>2676</v>
      </c>
      <c r="Y99" s="652">
        <v>8430</v>
      </c>
      <c r="Z99" s="652">
        <v>22718</v>
      </c>
      <c r="AA99" s="652">
        <v>-878</v>
      </c>
      <c r="AB99" s="652">
        <v>-20380</v>
      </c>
      <c r="AC99" s="686">
        <v>-20041</v>
      </c>
      <c r="AD99" s="652"/>
      <c r="AE99" s="652"/>
      <c r="AF99" s="652"/>
      <c r="AG99" s="652"/>
      <c r="AH99" s="652"/>
      <c r="AI99" s="652"/>
      <c r="AJ99" s="422"/>
      <c r="AK99" s="41"/>
      <c r="AP99" s="12"/>
    </row>
    <row r="100" spans="1:65" ht="15.75">
      <c r="A100" s="114"/>
      <c r="B100" s="289" t="s">
        <v>890</v>
      </c>
      <c r="C100" s="503" t="s">
        <v>1033</v>
      </c>
      <c r="D100" s="652"/>
      <c r="E100" s="652"/>
      <c r="F100" s="652"/>
      <c r="G100" s="652"/>
      <c r="H100" s="652"/>
      <c r="I100" s="652"/>
      <c r="J100" s="652"/>
      <c r="K100" s="652"/>
      <c r="L100" s="652"/>
      <c r="M100" s="652"/>
      <c r="N100" s="652"/>
      <c r="O100" s="652"/>
      <c r="P100" s="652"/>
      <c r="Q100" s="652"/>
      <c r="R100" s="652"/>
      <c r="S100" s="652"/>
      <c r="T100" s="652"/>
      <c r="U100" s="652">
        <v>317</v>
      </c>
      <c r="V100" s="652">
        <v>1187</v>
      </c>
      <c r="W100" s="652">
        <v>3519</v>
      </c>
      <c r="X100" s="652">
        <v>6300</v>
      </c>
      <c r="Y100" s="652">
        <v>9244</v>
      </c>
      <c r="Z100" s="652">
        <v>12359</v>
      </c>
      <c r="AA100" s="652">
        <v>15653</v>
      </c>
      <c r="AB100" s="652">
        <v>19132</v>
      </c>
      <c r="AC100" s="686">
        <v>22808</v>
      </c>
      <c r="AD100" s="652"/>
      <c r="AE100" s="652"/>
      <c r="AF100" s="652"/>
      <c r="AG100" s="652"/>
      <c r="AH100" s="652"/>
      <c r="AI100" s="652"/>
      <c r="AJ100" s="422"/>
      <c r="AK100" s="41"/>
      <c r="AP100" s="12"/>
    </row>
    <row r="101" spans="1:65" ht="15.75">
      <c r="A101" s="114"/>
      <c r="B101" s="289" t="s">
        <v>891</v>
      </c>
      <c r="C101" s="503" t="s">
        <v>1034</v>
      </c>
      <c r="D101" s="652"/>
      <c r="E101" s="652"/>
      <c r="F101" s="652"/>
      <c r="G101" s="652"/>
      <c r="H101" s="652"/>
      <c r="I101" s="652"/>
      <c r="J101" s="652"/>
      <c r="K101" s="652"/>
      <c r="L101" s="652"/>
      <c r="M101" s="652"/>
      <c r="N101" s="652"/>
      <c r="O101" s="652"/>
      <c r="P101" s="652"/>
      <c r="Q101" s="652"/>
      <c r="R101" s="652"/>
      <c r="S101" s="652"/>
      <c r="T101" s="652"/>
      <c r="U101" s="652"/>
      <c r="V101" s="652">
        <v>-592564</v>
      </c>
      <c r="W101" s="652">
        <v>-401479</v>
      </c>
      <c r="X101" s="652"/>
      <c r="Y101" s="652"/>
      <c r="Z101" s="652"/>
      <c r="AA101" s="652"/>
      <c r="AB101" s="652"/>
      <c r="AC101" s="686"/>
      <c r="AD101" s="652"/>
      <c r="AE101" s="652"/>
      <c r="AF101" s="652"/>
      <c r="AG101" s="652"/>
      <c r="AH101" s="652"/>
      <c r="AI101" s="652"/>
      <c r="AJ101" s="422"/>
      <c r="AK101" s="41"/>
      <c r="AP101" s="12"/>
    </row>
    <row r="102" spans="1:65" ht="15.75">
      <c r="A102" s="114"/>
      <c r="B102" s="289" t="s">
        <v>892</v>
      </c>
      <c r="C102" s="503" t="s">
        <v>1035</v>
      </c>
      <c r="D102" s="652"/>
      <c r="E102" s="652"/>
      <c r="F102" s="652"/>
      <c r="G102" s="652"/>
      <c r="H102" s="652"/>
      <c r="I102" s="652"/>
      <c r="J102" s="652"/>
      <c r="K102" s="652"/>
      <c r="L102" s="652"/>
      <c r="M102" s="652"/>
      <c r="N102" s="652"/>
      <c r="O102" s="652"/>
      <c r="P102" s="652"/>
      <c r="Q102" s="652"/>
      <c r="R102" s="652"/>
      <c r="S102" s="652"/>
      <c r="T102" s="652"/>
      <c r="U102" s="652"/>
      <c r="V102" s="652"/>
      <c r="W102" s="652"/>
      <c r="X102" s="652">
        <v>-52290</v>
      </c>
      <c r="Y102" s="652"/>
      <c r="Z102" s="652"/>
      <c r="AA102" s="652"/>
      <c r="AB102" s="652"/>
      <c r="AC102" s="686"/>
      <c r="AD102" s="652"/>
      <c r="AE102" s="652"/>
      <c r="AF102" s="652"/>
      <c r="AG102" s="652"/>
      <c r="AH102" s="652"/>
      <c r="AI102" s="652"/>
      <c r="AJ102" s="422"/>
      <c r="AK102" s="41"/>
      <c r="AP102" s="12"/>
    </row>
    <row r="103" spans="1:65" ht="15.75">
      <c r="A103" s="114"/>
      <c r="B103" s="289" t="s">
        <v>893</v>
      </c>
      <c r="C103" s="503" t="s">
        <v>1036</v>
      </c>
      <c r="D103" s="652"/>
      <c r="E103" s="652"/>
      <c r="F103" s="652"/>
      <c r="G103" s="652"/>
      <c r="H103" s="652"/>
      <c r="I103" s="652"/>
      <c r="J103" s="652"/>
      <c r="K103" s="652"/>
      <c r="L103" s="652"/>
      <c r="M103" s="652"/>
      <c r="N103" s="652"/>
      <c r="O103" s="652"/>
      <c r="P103" s="652"/>
      <c r="Q103" s="652"/>
      <c r="R103" s="652"/>
      <c r="S103" s="652"/>
      <c r="T103" s="652"/>
      <c r="U103" s="652"/>
      <c r="V103" s="652"/>
      <c r="W103" s="652"/>
      <c r="X103" s="652">
        <v>-23428</v>
      </c>
      <c r="Y103" s="652"/>
      <c r="Z103" s="652"/>
      <c r="AA103" s="652"/>
      <c r="AB103" s="652"/>
      <c r="AC103" s="686"/>
      <c r="AD103" s="652"/>
      <c r="AE103" s="652"/>
      <c r="AF103" s="652"/>
      <c r="AG103" s="652"/>
      <c r="AH103" s="652"/>
      <c r="AI103" s="652"/>
      <c r="AJ103" s="422"/>
      <c r="AK103" s="41"/>
      <c r="AP103" s="12"/>
    </row>
    <row r="104" spans="1:65" ht="15.75">
      <c r="A104" s="114"/>
      <c r="B104" s="289" t="s">
        <v>894</v>
      </c>
      <c r="C104" s="503" t="s">
        <v>1037</v>
      </c>
      <c r="D104" s="652"/>
      <c r="E104" s="652"/>
      <c r="F104" s="652"/>
      <c r="G104" s="652"/>
      <c r="H104" s="652"/>
      <c r="I104" s="652"/>
      <c r="J104" s="652"/>
      <c r="K104" s="652"/>
      <c r="L104" s="652"/>
      <c r="M104" s="652"/>
      <c r="N104" s="652"/>
      <c r="O104" s="652"/>
      <c r="P104" s="652"/>
      <c r="Q104" s="652"/>
      <c r="R104" s="652"/>
      <c r="S104" s="652"/>
      <c r="T104" s="652"/>
      <c r="U104" s="652"/>
      <c r="V104" s="652"/>
      <c r="W104" s="652"/>
      <c r="X104" s="652">
        <v>-47149</v>
      </c>
      <c r="Y104" s="652"/>
      <c r="Z104" s="652"/>
      <c r="AA104" s="652"/>
      <c r="AB104" s="652"/>
      <c r="AC104" s="686"/>
      <c r="AD104" s="652"/>
      <c r="AE104" s="652"/>
      <c r="AF104" s="652"/>
      <c r="AG104" s="652"/>
      <c r="AH104" s="652"/>
      <c r="AI104" s="652"/>
      <c r="AJ104" s="422"/>
      <c r="AK104" s="41"/>
      <c r="AP104" s="12"/>
    </row>
    <row r="105" spans="1:65" ht="15.75">
      <c r="A105" s="114"/>
      <c r="B105" s="289" t="s">
        <v>895</v>
      </c>
      <c r="C105" s="503" t="s">
        <v>1038</v>
      </c>
      <c r="D105" s="652"/>
      <c r="E105" s="652"/>
      <c r="F105" s="652"/>
      <c r="G105" s="652"/>
      <c r="H105" s="652"/>
      <c r="I105" s="652"/>
      <c r="J105" s="652"/>
      <c r="K105" s="652"/>
      <c r="L105" s="652"/>
      <c r="M105" s="652"/>
      <c r="N105" s="652"/>
      <c r="O105" s="652"/>
      <c r="P105" s="652"/>
      <c r="Q105" s="652"/>
      <c r="R105" s="652"/>
      <c r="S105" s="652"/>
      <c r="T105" s="652"/>
      <c r="U105" s="652"/>
      <c r="V105" s="652"/>
      <c r="W105" s="652"/>
      <c r="X105" s="652">
        <v>-30495</v>
      </c>
      <c r="Y105" s="652">
        <v>-8629</v>
      </c>
      <c r="Z105" s="652">
        <v>-9651</v>
      </c>
      <c r="AA105" s="652">
        <v>-9493</v>
      </c>
      <c r="AB105" s="652"/>
      <c r="AC105" s="686">
        <v>-17946.907092000001</v>
      </c>
      <c r="AD105" s="652"/>
      <c r="AE105" s="652"/>
      <c r="AF105" s="652"/>
      <c r="AG105" s="652"/>
      <c r="AH105" s="652"/>
      <c r="AI105" s="652"/>
      <c r="AJ105" s="422"/>
      <c r="AK105" s="41"/>
      <c r="AP105" s="12"/>
    </row>
    <row r="106" spans="1:65" ht="15.75">
      <c r="A106" s="114"/>
      <c r="B106" s="289" t="s">
        <v>897</v>
      </c>
      <c r="C106" s="503" t="s">
        <v>971</v>
      </c>
      <c r="D106" s="652"/>
      <c r="E106" s="652"/>
      <c r="F106" s="652"/>
      <c r="G106" s="652"/>
      <c r="H106" s="652"/>
      <c r="I106" s="652"/>
      <c r="J106" s="652"/>
      <c r="K106" s="652"/>
      <c r="L106" s="652"/>
      <c r="M106" s="652"/>
      <c r="N106" s="652"/>
      <c r="O106" s="652"/>
      <c r="P106" s="652"/>
      <c r="Q106" s="652"/>
      <c r="R106" s="652"/>
      <c r="S106" s="652"/>
      <c r="T106" s="652"/>
      <c r="U106" s="652"/>
      <c r="V106" s="652"/>
      <c r="W106" s="652"/>
      <c r="X106" s="652"/>
      <c r="Y106" s="652">
        <v>2630</v>
      </c>
      <c r="Z106" s="652">
        <v>2661</v>
      </c>
      <c r="AA106" s="652">
        <v>4125</v>
      </c>
      <c r="AB106" s="652">
        <v>19599</v>
      </c>
      <c r="AC106" s="686">
        <v>51352</v>
      </c>
      <c r="AD106" s="652"/>
      <c r="AE106" s="652"/>
      <c r="AF106" s="652"/>
      <c r="AG106" s="652"/>
      <c r="AH106" s="652"/>
      <c r="AI106" s="652"/>
      <c r="AJ106" s="422"/>
      <c r="AK106" s="41"/>
      <c r="AP106" s="12"/>
    </row>
    <row r="107" spans="1:65" ht="15.75">
      <c r="A107" s="114"/>
      <c r="B107" s="289" t="s">
        <v>898</v>
      </c>
      <c r="C107" s="503" t="s">
        <v>1039</v>
      </c>
      <c r="D107" s="652"/>
      <c r="E107" s="652"/>
      <c r="F107" s="652"/>
      <c r="G107" s="652"/>
      <c r="H107" s="652"/>
      <c r="I107" s="652"/>
      <c r="J107" s="652"/>
      <c r="K107" s="652"/>
      <c r="L107" s="652"/>
      <c r="M107" s="652"/>
      <c r="N107" s="652"/>
      <c r="O107" s="652"/>
      <c r="P107" s="652"/>
      <c r="Q107" s="652"/>
      <c r="R107" s="652"/>
      <c r="S107" s="652"/>
      <c r="T107" s="652"/>
      <c r="U107" s="652"/>
      <c r="V107" s="652"/>
      <c r="W107" s="652"/>
      <c r="X107" s="652"/>
      <c r="Y107" s="652">
        <v>-10000</v>
      </c>
      <c r="Z107" s="652"/>
      <c r="AA107" s="652"/>
      <c r="AB107" s="652"/>
      <c r="AC107" s="686"/>
      <c r="AD107" s="652"/>
      <c r="AE107" s="652"/>
      <c r="AF107" s="652"/>
      <c r="AG107" s="652"/>
      <c r="AH107" s="652"/>
      <c r="AI107" s="652"/>
      <c r="AJ107" s="422"/>
      <c r="AK107" s="41"/>
      <c r="AP107" s="12"/>
    </row>
    <row r="108" spans="1:65" ht="15.75">
      <c r="A108" s="114"/>
      <c r="B108" s="289" t="s">
        <v>898</v>
      </c>
      <c r="C108" s="503" t="s">
        <v>1040</v>
      </c>
      <c r="D108" s="652"/>
      <c r="E108" s="652"/>
      <c r="F108" s="652"/>
      <c r="G108" s="652"/>
      <c r="H108" s="652"/>
      <c r="I108" s="652"/>
      <c r="J108" s="652"/>
      <c r="K108" s="652"/>
      <c r="L108" s="652"/>
      <c r="M108" s="652"/>
      <c r="N108" s="652"/>
      <c r="O108" s="652"/>
      <c r="P108" s="652"/>
      <c r="Q108" s="652"/>
      <c r="R108" s="652"/>
      <c r="S108" s="652"/>
      <c r="T108" s="652"/>
      <c r="U108" s="652"/>
      <c r="V108" s="652"/>
      <c r="W108" s="652"/>
      <c r="X108" s="652"/>
      <c r="Y108" s="652"/>
      <c r="Z108" s="652"/>
      <c r="AA108" s="652">
        <v>-41562</v>
      </c>
      <c r="AB108" s="652"/>
      <c r="AC108" s="686"/>
      <c r="AD108" s="652"/>
      <c r="AE108" s="652"/>
      <c r="AF108" s="652"/>
      <c r="AG108" s="652"/>
      <c r="AH108" s="652"/>
      <c r="AI108" s="652"/>
      <c r="AJ108" s="422"/>
      <c r="AK108" s="41"/>
      <c r="AP108" s="12"/>
    </row>
    <row r="109" spans="1:65" ht="15.75">
      <c r="A109" s="114"/>
      <c r="B109" s="289" t="s">
        <v>902</v>
      </c>
      <c r="C109" s="503" t="s">
        <v>1041</v>
      </c>
      <c r="D109" s="652"/>
      <c r="E109" s="652"/>
      <c r="F109" s="652"/>
      <c r="G109" s="652"/>
      <c r="H109" s="652"/>
      <c r="I109" s="652"/>
      <c r="J109" s="652"/>
      <c r="K109" s="652"/>
      <c r="L109" s="652"/>
      <c r="M109" s="652"/>
      <c r="N109" s="652"/>
      <c r="O109" s="652"/>
      <c r="P109" s="652"/>
      <c r="Q109" s="652"/>
      <c r="R109" s="652"/>
      <c r="S109" s="652"/>
      <c r="T109" s="652"/>
      <c r="U109" s="652"/>
      <c r="V109" s="652"/>
      <c r="W109" s="652"/>
      <c r="X109" s="652"/>
      <c r="Y109" s="652"/>
      <c r="Z109" s="652"/>
      <c r="AA109" s="652"/>
      <c r="AB109" s="652">
        <v>-62340</v>
      </c>
      <c r="AC109" s="686"/>
      <c r="AD109" s="652"/>
      <c r="AE109" s="652"/>
      <c r="AF109" s="652"/>
      <c r="AG109" s="652"/>
      <c r="AH109" s="652"/>
      <c r="AI109" s="652"/>
      <c r="AJ109" s="422"/>
      <c r="AK109" s="41"/>
      <c r="AP109" s="12"/>
    </row>
    <row r="110" spans="1:65" ht="15.75">
      <c r="A110" s="114"/>
      <c r="B110" s="289" t="s">
        <v>903</v>
      </c>
      <c r="C110" s="509" t="s">
        <v>1042</v>
      </c>
      <c r="D110" s="652"/>
      <c r="E110" s="652"/>
      <c r="F110" s="652"/>
      <c r="G110" s="652"/>
      <c r="H110" s="652"/>
      <c r="I110" s="652"/>
      <c r="J110" s="652"/>
      <c r="K110" s="652"/>
      <c r="L110" s="652"/>
      <c r="M110" s="652"/>
      <c r="N110" s="652"/>
      <c r="O110" s="652"/>
      <c r="P110" s="652"/>
      <c r="Q110" s="652"/>
      <c r="R110" s="652"/>
      <c r="S110" s="652"/>
      <c r="T110" s="652"/>
      <c r="U110" s="652"/>
      <c r="V110" s="652"/>
      <c r="W110" s="652"/>
      <c r="X110" s="652"/>
      <c r="Y110" s="652"/>
      <c r="Z110" s="652"/>
      <c r="AA110" s="652"/>
      <c r="AB110" s="652">
        <v>-3461</v>
      </c>
      <c r="AC110" s="686"/>
      <c r="AD110" s="652"/>
      <c r="AE110" s="652"/>
      <c r="AF110" s="652"/>
      <c r="AG110" s="652"/>
      <c r="AH110" s="652"/>
      <c r="AI110" s="652"/>
      <c r="AJ110" s="422"/>
      <c r="AK110" s="41"/>
      <c r="AP110" s="12"/>
    </row>
    <row r="111" spans="1:65" ht="16.5" thickBot="1">
      <c r="A111" s="204"/>
      <c r="B111" s="108"/>
      <c r="C111" s="498"/>
      <c r="D111" s="598"/>
      <c r="E111" s="599"/>
      <c r="F111" s="599"/>
      <c r="G111" s="599"/>
      <c r="H111" s="599"/>
      <c r="I111" s="599"/>
      <c r="J111" s="599"/>
      <c r="K111" s="599"/>
      <c r="L111" s="599"/>
      <c r="M111" s="599"/>
      <c r="N111" s="599"/>
      <c r="O111" s="599"/>
      <c r="P111" s="599"/>
      <c r="Q111" s="599"/>
      <c r="R111" s="599"/>
      <c r="S111" s="599"/>
      <c r="T111" s="599"/>
      <c r="U111" s="599"/>
      <c r="V111" s="599"/>
      <c r="W111" s="599"/>
      <c r="X111" s="599"/>
      <c r="Y111" s="599"/>
      <c r="Z111" s="599"/>
      <c r="AA111" s="599"/>
      <c r="AB111" s="599"/>
      <c r="AC111" s="599"/>
      <c r="AD111" s="599"/>
      <c r="AE111" s="599"/>
      <c r="AF111" s="599"/>
      <c r="AG111" s="599"/>
      <c r="AH111" s="599"/>
      <c r="AI111" s="599"/>
      <c r="AJ111" s="390"/>
      <c r="AK111" s="41"/>
      <c r="AP111" s="12"/>
    </row>
    <row r="112" spans="1:65" ht="17.25" thickTop="1" thickBot="1">
      <c r="A112" s="204" t="s">
        <v>112</v>
      </c>
      <c r="B112" s="289" t="s">
        <v>810</v>
      </c>
      <c r="C112" s="500" t="s">
        <v>1043</v>
      </c>
      <c r="D112" s="592">
        <v>-509787.34100000001</v>
      </c>
      <c r="E112" s="592">
        <v>-380270</v>
      </c>
      <c r="F112" s="592">
        <v>-497292.83999999997</v>
      </c>
      <c r="G112" s="592">
        <v>-708854.60909090913</v>
      </c>
      <c r="H112" s="592">
        <v>-595541</v>
      </c>
      <c r="I112" s="592">
        <v>-354854</v>
      </c>
      <c r="J112" s="592">
        <v>-703875</v>
      </c>
      <c r="K112" s="592">
        <v>-1332869</v>
      </c>
      <c r="L112" s="592">
        <v>-1102996</v>
      </c>
      <c r="M112" s="592">
        <v>-1270681</v>
      </c>
      <c r="N112" s="592">
        <v>-1599693</v>
      </c>
      <c r="O112" s="592">
        <v>-2439617</v>
      </c>
      <c r="P112" s="592">
        <v>-1456874</v>
      </c>
      <c r="Q112" s="592">
        <v>-968598</v>
      </c>
      <c r="R112" s="592">
        <v>-1046412</v>
      </c>
      <c r="S112" s="592">
        <v>-1032846</v>
      </c>
      <c r="T112" s="592">
        <v>-1664946</v>
      </c>
      <c r="U112" s="592">
        <v>-809602.23800000001</v>
      </c>
      <c r="V112" s="592">
        <v>-1676570.5</v>
      </c>
      <c r="W112" s="592">
        <v>-1394670.2132009999</v>
      </c>
      <c r="X112" s="592">
        <v>-761145.64806399983</v>
      </c>
      <c r="Y112" s="592">
        <v>-717925.90376199991</v>
      </c>
      <c r="Z112" s="592">
        <v>-950327.2643570014</v>
      </c>
      <c r="AA112" s="592">
        <v>-997878.5830000001</v>
      </c>
      <c r="AB112" s="592">
        <v>-790839.66374900006</v>
      </c>
      <c r="AC112" s="698">
        <v>-3249169.3555100309</v>
      </c>
      <c r="AD112" s="592"/>
      <c r="AE112" s="592"/>
      <c r="AF112" s="592"/>
      <c r="AG112" s="592"/>
      <c r="AH112" s="592"/>
      <c r="AI112" s="592"/>
      <c r="AJ112" s="3"/>
      <c r="AK112" s="40"/>
      <c r="AP112" s="12"/>
      <c r="BM112" t="e">
        <f>CountryCode &amp; ".T2.B9.S1311.MNAC." &amp; RefVintage</f>
        <v>#VALUE!</v>
      </c>
    </row>
    <row r="113" spans="1:65" ht="16.5" thickTop="1">
      <c r="A113" s="180"/>
      <c r="B113" s="202"/>
      <c r="C113" s="501" t="s">
        <v>972</v>
      </c>
      <c r="D113" s="394"/>
      <c r="E113" s="394"/>
      <c r="F113" s="394"/>
      <c r="G113" s="394"/>
      <c r="H113" s="394"/>
      <c r="I113" s="394"/>
      <c r="J113" s="394"/>
      <c r="K113" s="394"/>
      <c r="L113" s="394"/>
      <c r="M113" s="394"/>
      <c r="N113" s="394"/>
      <c r="O113" s="394"/>
      <c r="P113" s="394"/>
      <c r="Q113" s="394"/>
      <c r="R113" s="394"/>
      <c r="S113" s="394"/>
      <c r="T113" s="394"/>
      <c r="U113" s="394"/>
      <c r="V113" s="394"/>
      <c r="W113" s="423"/>
      <c r="X113" s="423"/>
      <c r="Y113" s="423"/>
      <c r="Z113" s="423"/>
      <c r="AA113" s="423"/>
      <c r="AB113" s="453"/>
      <c r="AC113" s="618"/>
      <c r="AD113" s="618"/>
      <c r="AE113" s="618"/>
      <c r="AF113" s="618"/>
      <c r="AG113" s="618"/>
      <c r="AH113" s="618"/>
      <c r="AI113" s="618"/>
      <c r="AJ113" s="423"/>
      <c r="AK113" s="41"/>
      <c r="AL113" s="12"/>
    </row>
    <row r="114" spans="1:65" ht="12.75" customHeight="1">
      <c r="A114" s="180"/>
      <c r="B114" s="202"/>
      <c r="C114" s="510"/>
      <c r="D114" s="395"/>
      <c r="E114" s="395"/>
      <c r="F114" s="395"/>
      <c r="G114" s="395"/>
      <c r="H114" s="395"/>
      <c r="I114" s="395"/>
      <c r="J114" s="395"/>
      <c r="K114" s="395"/>
      <c r="L114" s="395"/>
      <c r="M114" s="395"/>
      <c r="N114" s="395"/>
      <c r="O114" s="395"/>
      <c r="P114" s="395"/>
      <c r="Q114" s="395"/>
      <c r="R114" s="395"/>
      <c r="S114" s="395"/>
      <c r="T114" s="395"/>
      <c r="U114" s="395"/>
      <c r="V114" s="395"/>
      <c r="W114" s="424"/>
      <c r="X114" s="424"/>
      <c r="Y114" s="424"/>
      <c r="Z114" s="424"/>
      <c r="AA114" s="424"/>
      <c r="AB114" s="454"/>
      <c r="AC114" s="618"/>
      <c r="AD114" s="618"/>
      <c r="AE114" s="618"/>
      <c r="AF114" s="618"/>
      <c r="AG114" s="618"/>
      <c r="AH114" s="618"/>
      <c r="AI114" s="618"/>
      <c r="AJ114" s="19"/>
      <c r="AK114" s="41"/>
      <c r="AL114" s="12"/>
    </row>
    <row r="115" spans="1:65" s="20" customFormat="1" ht="15.75">
      <c r="A115" s="180"/>
      <c r="B115" s="202"/>
      <c r="C115" s="484" t="s">
        <v>1044</v>
      </c>
      <c r="D115" s="220"/>
      <c r="E115" s="161"/>
      <c r="F115" s="427"/>
      <c r="G115" s="432"/>
      <c r="H115" s="161"/>
      <c r="I115" s="161"/>
      <c r="J115" s="431"/>
      <c r="K115" s="161"/>
      <c r="L115" s="161"/>
      <c r="M115" s="161"/>
      <c r="N115" s="161"/>
      <c r="O115" s="427"/>
      <c r="P115" s="161"/>
      <c r="Q115" s="161"/>
      <c r="R115" s="161"/>
      <c r="S115" s="161"/>
      <c r="T115" s="161"/>
      <c r="U115" s="427"/>
      <c r="V115" s="427"/>
      <c r="W115" s="161"/>
      <c r="X115" s="161"/>
      <c r="Y115" s="161"/>
      <c r="Z115" s="161"/>
      <c r="AA115" s="161"/>
      <c r="AB115" s="161"/>
      <c r="AC115" s="606"/>
      <c r="AD115" s="606"/>
      <c r="AE115" s="606"/>
      <c r="AF115" s="606"/>
      <c r="AG115" s="606"/>
      <c r="AH115" s="606"/>
      <c r="AI115" s="606"/>
      <c r="AJ115" s="19"/>
      <c r="AK115" s="41"/>
      <c r="AL115" s="12"/>
      <c r="BM115" s="220"/>
    </row>
    <row r="116" spans="1:65" ht="15.75">
      <c r="A116" s="180"/>
      <c r="B116" s="202"/>
      <c r="C116" s="511" t="s">
        <v>1045</v>
      </c>
      <c r="D116" s="161"/>
      <c r="E116" s="161"/>
      <c r="F116" s="161"/>
      <c r="G116" s="432"/>
      <c r="H116" s="161"/>
      <c r="I116" s="161"/>
      <c r="J116" s="161"/>
      <c r="K116" s="161"/>
      <c r="L116" s="161"/>
      <c r="M116" s="161"/>
      <c r="N116" s="161"/>
      <c r="O116" s="433"/>
      <c r="P116" s="161"/>
      <c r="Q116" s="161"/>
      <c r="R116" s="161"/>
      <c r="S116" s="161"/>
      <c r="T116" s="161"/>
      <c r="U116" s="427"/>
      <c r="V116" s="161"/>
      <c r="W116" s="161"/>
      <c r="X116" s="161"/>
      <c r="Y116" s="161"/>
      <c r="Z116" s="161"/>
      <c r="AA116" s="161"/>
      <c r="AB116" s="161"/>
      <c r="AC116" s="606"/>
      <c r="AD116" s="606"/>
      <c r="AE116" s="606"/>
      <c r="AF116" s="606"/>
      <c r="AG116" s="606"/>
      <c r="AH116" s="606"/>
      <c r="AI116" s="606"/>
      <c r="AJ116" s="19"/>
      <c r="AK116" s="41"/>
      <c r="AL116" s="12"/>
    </row>
    <row r="117" spans="1:65" ht="16.5" thickBot="1">
      <c r="A117" s="115"/>
      <c r="B117" s="154"/>
      <c r="C117" s="116"/>
      <c r="D117" s="42"/>
      <c r="E117" s="42"/>
      <c r="F117" s="42"/>
      <c r="G117" s="42"/>
      <c r="H117" s="42"/>
      <c r="I117" s="42"/>
      <c r="J117" s="42"/>
      <c r="K117" s="42"/>
      <c r="L117" s="42"/>
      <c r="M117" s="42"/>
      <c r="N117" s="42"/>
      <c r="O117" s="42"/>
      <c r="P117" s="42"/>
      <c r="Q117" s="42"/>
      <c r="R117" s="42"/>
      <c r="S117" s="42"/>
      <c r="T117" s="42"/>
      <c r="U117" s="42"/>
      <c r="V117" s="42"/>
      <c r="W117" s="42"/>
      <c r="X117" s="42"/>
      <c r="Y117" s="42"/>
      <c r="Z117" s="42"/>
      <c r="AA117" s="42"/>
      <c r="AB117" s="42"/>
      <c r="AC117" s="631"/>
      <c r="AD117" s="631"/>
      <c r="AE117" s="631"/>
      <c r="AF117" s="631"/>
      <c r="AG117" s="631"/>
      <c r="AH117" s="631"/>
      <c r="AI117" s="631"/>
      <c r="AJ117" s="42"/>
      <c r="AK117" s="43"/>
      <c r="AM117" s="12"/>
    </row>
    <row r="118" spans="1:65" ht="16.5" hidden="1" thickTop="1">
      <c r="D118" s="44"/>
    </row>
    <row r="119" spans="1:65" ht="15.75" hidden="1" thickTop="1">
      <c r="C119" s="4"/>
    </row>
    <row r="120" spans="1:65" ht="16.5" hidden="1" thickTop="1">
      <c r="C120" s="141" t="s">
        <v>13</v>
      </c>
      <c r="D120" s="718" t="str">
        <f>IF(COUNTA(D8:Z8,D11:Z18,D22:Z22,D26:Z26,D28:Z28,D39:Z39,D51:Z52,D58:Z58,D112:Z112)/289*100=100,"OK - Table 2A is fully completed","WARNING - Table 2A is not fully completed, please fill in figure, L, M or 0")</f>
        <v>WARNING - Table 2A is not fully completed, please fill in figure, L, M or 0</v>
      </c>
      <c r="E120" s="718"/>
      <c r="F120" s="718"/>
      <c r="G120" s="718"/>
      <c r="H120" s="718"/>
      <c r="I120" s="718"/>
      <c r="J120" s="718"/>
      <c r="K120" s="718"/>
      <c r="L120" s="718"/>
      <c r="M120" s="718"/>
      <c r="N120" s="718"/>
      <c r="O120" s="718"/>
      <c r="P120" s="718"/>
      <c r="Q120" s="718"/>
      <c r="R120" s="718"/>
      <c r="S120" s="718"/>
      <c r="T120" s="718"/>
      <c r="U120" s="718"/>
      <c r="V120" s="718"/>
      <c r="W120" s="718"/>
      <c r="X120" s="718"/>
      <c r="Y120" s="718"/>
      <c r="Z120" s="718"/>
      <c r="AA120" s="448"/>
      <c r="AB120" s="438"/>
      <c r="AC120" s="548" t="s">
        <v>1177</v>
      </c>
      <c r="AD120" s="548" t="s">
        <v>1177</v>
      </c>
      <c r="AE120" s="548" t="s">
        <v>1177</v>
      </c>
      <c r="AF120" s="548" t="s">
        <v>1177</v>
      </c>
      <c r="AG120" s="548" t="s">
        <v>1177</v>
      </c>
      <c r="AH120" s="548" t="s">
        <v>1177</v>
      </c>
      <c r="AI120" s="548" t="s">
        <v>1177</v>
      </c>
      <c r="AJ120" s="221"/>
      <c r="AK120" s="143"/>
    </row>
    <row r="121" spans="1:65" ht="15.75" hidden="1" thickTop="1">
      <c r="C121" s="144" t="s">
        <v>14</v>
      </c>
      <c r="D121"/>
      <c r="E121"/>
      <c r="F121"/>
      <c r="G121"/>
      <c r="H121"/>
      <c r="I121"/>
      <c r="J121"/>
      <c r="K121"/>
      <c r="L121"/>
      <c r="M121"/>
      <c r="N121"/>
      <c r="O121"/>
      <c r="P121"/>
      <c r="Q121"/>
      <c r="R121"/>
      <c r="S121"/>
      <c r="T121"/>
      <c r="U121"/>
      <c r="V121"/>
      <c r="W121"/>
      <c r="X121"/>
      <c r="Y121"/>
      <c r="Z121"/>
      <c r="AA121"/>
      <c r="AB121"/>
      <c r="AC121" s="562">
        <v>2020</v>
      </c>
      <c r="AD121" s="562">
        <v>2021</v>
      </c>
      <c r="AE121" s="562">
        <v>2022</v>
      </c>
      <c r="AF121" s="562">
        <v>2023</v>
      </c>
      <c r="AG121" s="562">
        <v>2024</v>
      </c>
      <c r="AH121" s="562">
        <v>2025</v>
      </c>
      <c r="AI121" s="562">
        <v>2026</v>
      </c>
      <c r="AJ121"/>
      <c r="AK121" s="145"/>
    </row>
    <row r="122" spans="1:65" ht="25.5" hidden="1" customHeight="1">
      <c r="C122" s="222" t="s">
        <v>395</v>
      </c>
      <c r="D122" s="223">
        <f t="shared" ref="D122" si="14">IF(D112="M",0,D112)-IF(D8="M",0,D8)-IF(D11="M",0,D11)-IF(D22="M",0,D22)-IF(D26="M",0,D26)-IF(D28="M",0,D28)-IF(D39="M",0,D39)-IF(D51="M",0,D51)-IF(D52="M",0,D52)-IF(D58="M",0,D58)</f>
        <v>0</v>
      </c>
      <c r="E122" s="223">
        <f t="shared" ref="E122:AB122" si="15">IF(E112="M",0,E112)-IF(E8="M",0,E8)-IF(E11="M",0,E11)-IF(E22="M",0,E22)-IF(E26="M",0,E26)-IF(E28="M",0,E28)-IF(E39="M",0,E39)-IF(E51="M",0,E51)-IF(E52="M",0,E52)-IF(E58="M",0,E58)</f>
        <v>0</v>
      </c>
      <c r="F122" s="223">
        <f t="shared" si="15"/>
        <v>0</v>
      </c>
      <c r="G122" s="223">
        <f t="shared" si="15"/>
        <v>0</v>
      </c>
      <c r="H122" s="223">
        <f t="shared" si="15"/>
        <v>0</v>
      </c>
      <c r="I122" s="223">
        <f t="shared" si="15"/>
        <v>0</v>
      </c>
      <c r="J122" s="223">
        <f t="shared" si="15"/>
        <v>0</v>
      </c>
      <c r="K122" s="223">
        <f t="shared" si="15"/>
        <v>0</v>
      </c>
      <c r="L122" s="223">
        <f t="shared" si="15"/>
        <v>0</v>
      </c>
      <c r="M122" s="223">
        <f t="shared" si="15"/>
        <v>0</v>
      </c>
      <c r="N122" s="223">
        <f t="shared" si="15"/>
        <v>0</v>
      </c>
      <c r="O122" s="223">
        <f t="shared" si="15"/>
        <v>0</v>
      </c>
      <c r="P122" s="223">
        <f t="shared" si="15"/>
        <v>0</v>
      </c>
      <c r="Q122" s="223">
        <f t="shared" si="15"/>
        <v>0</v>
      </c>
      <c r="R122" s="223">
        <f t="shared" si="15"/>
        <v>0</v>
      </c>
      <c r="S122" s="223">
        <f t="shared" si="15"/>
        <v>0</v>
      </c>
      <c r="T122" s="223">
        <f t="shared" si="15"/>
        <v>0</v>
      </c>
      <c r="U122" s="223">
        <f t="shared" si="15"/>
        <v>0</v>
      </c>
      <c r="V122" s="223">
        <f t="shared" si="15"/>
        <v>0</v>
      </c>
      <c r="W122" s="223">
        <f t="shared" si="15"/>
        <v>0</v>
      </c>
      <c r="X122" s="223">
        <f t="shared" si="15"/>
        <v>0</v>
      </c>
      <c r="Y122" s="223">
        <f t="shared" si="15"/>
        <v>-5.8207660913467407E-11</v>
      </c>
      <c r="Z122" s="223">
        <f t="shared" si="15"/>
        <v>-2.3283064365386963E-10</v>
      </c>
      <c r="AA122" s="223"/>
      <c r="AB122" s="223">
        <f t="shared" si="15"/>
        <v>0</v>
      </c>
      <c r="AC122" s="607">
        <v>0</v>
      </c>
      <c r="AD122" s="607">
        <v>0</v>
      </c>
      <c r="AE122" s="607">
        <v>0</v>
      </c>
      <c r="AF122" s="607">
        <v>0</v>
      </c>
      <c r="AG122" s="607">
        <v>0</v>
      </c>
      <c r="AH122" s="607">
        <v>0</v>
      </c>
      <c r="AI122" s="607">
        <v>0</v>
      </c>
      <c r="AJ122"/>
      <c r="AK122" s="145"/>
    </row>
    <row r="123" spans="1:65" ht="16.5" hidden="1" thickTop="1">
      <c r="C123" s="222" t="s">
        <v>18</v>
      </c>
      <c r="D123" s="223">
        <f t="shared" ref="D123" si="16">IF(D11="M",0,D11)-IF(D12="M",0,D12)-IF(D13="M",0,D13)-IF(D14="M",0,D14)-IF(D15="M",0,D15)-IF(D16="M",0,D16)</f>
        <v>0</v>
      </c>
      <c r="E123" s="223">
        <f t="shared" ref="E123:AB123" si="17">IF(E11="M",0,E11)-IF(E12="M",0,E12)-IF(E13="M",0,E13)-IF(E14="M",0,E14)-IF(E15="M",0,E15)-IF(E16="M",0,E16)</f>
        <v>0</v>
      </c>
      <c r="F123" s="223">
        <f t="shared" si="17"/>
        <v>0</v>
      </c>
      <c r="G123" s="223">
        <f t="shared" si="17"/>
        <v>0</v>
      </c>
      <c r="H123" s="223">
        <f t="shared" si="17"/>
        <v>0</v>
      </c>
      <c r="I123" s="223">
        <f t="shared" si="17"/>
        <v>0</v>
      </c>
      <c r="J123" s="223">
        <f t="shared" si="17"/>
        <v>0</v>
      </c>
      <c r="K123" s="223">
        <f t="shared" si="17"/>
        <v>0</v>
      </c>
      <c r="L123" s="223">
        <f t="shared" si="17"/>
        <v>0</v>
      </c>
      <c r="M123" s="223">
        <f t="shared" si="17"/>
        <v>0</v>
      </c>
      <c r="N123" s="223">
        <f t="shared" si="17"/>
        <v>0</v>
      </c>
      <c r="O123" s="223">
        <f t="shared" si="17"/>
        <v>0</v>
      </c>
      <c r="P123" s="223">
        <f t="shared" si="17"/>
        <v>0</v>
      </c>
      <c r="Q123" s="223">
        <f t="shared" si="17"/>
        <v>0</v>
      </c>
      <c r="R123" s="223">
        <f t="shared" si="17"/>
        <v>0</v>
      </c>
      <c r="S123" s="223">
        <f t="shared" si="17"/>
        <v>0</v>
      </c>
      <c r="T123" s="223">
        <f t="shared" si="17"/>
        <v>0</v>
      </c>
      <c r="U123" s="223">
        <f t="shared" si="17"/>
        <v>0</v>
      </c>
      <c r="V123" s="223">
        <f t="shared" si="17"/>
        <v>0</v>
      </c>
      <c r="W123" s="223">
        <f t="shared" si="17"/>
        <v>0</v>
      </c>
      <c r="X123" s="223">
        <f t="shared" si="17"/>
        <v>0</v>
      </c>
      <c r="Y123" s="223">
        <f t="shared" si="17"/>
        <v>0</v>
      </c>
      <c r="Z123" s="223">
        <f t="shared" si="17"/>
        <v>0</v>
      </c>
      <c r="AA123" s="223"/>
      <c r="AB123" s="223">
        <f t="shared" si="17"/>
        <v>0</v>
      </c>
      <c r="AC123" s="607">
        <v>0</v>
      </c>
      <c r="AD123" s="607">
        <v>0</v>
      </c>
      <c r="AE123" s="607">
        <v>0</v>
      </c>
      <c r="AF123" s="607">
        <v>0</v>
      </c>
      <c r="AG123" s="607">
        <v>0</v>
      </c>
      <c r="AH123" s="607">
        <v>0</v>
      </c>
      <c r="AI123" s="607">
        <v>0</v>
      </c>
      <c r="AJ123"/>
      <c r="AK123" s="145"/>
    </row>
    <row r="124" spans="1:65" ht="16.5" hidden="1" thickTop="1">
      <c r="C124" s="222" t="s">
        <v>19</v>
      </c>
      <c r="D124" s="223">
        <f t="shared" ref="D124" si="18">D58-SUM(D59:D111)</f>
        <v>0</v>
      </c>
      <c r="E124" s="223">
        <f t="shared" ref="E124:AB124" si="19">E58-SUM(E59:E111)</f>
        <v>0</v>
      </c>
      <c r="F124" s="223">
        <f t="shared" si="19"/>
        <v>0</v>
      </c>
      <c r="G124" s="223">
        <f t="shared" si="19"/>
        <v>0</v>
      </c>
      <c r="H124" s="223">
        <f t="shared" si="19"/>
        <v>0</v>
      </c>
      <c r="I124" s="223">
        <f t="shared" si="19"/>
        <v>0</v>
      </c>
      <c r="J124" s="223">
        <f t="shared" si="19"/>
        <v>0</v>
      </c>
      <c r="K124" s="223">
        <f t="shared" si="19"/>
        <v>0</v>
      </c>
      <c r="L124" s="223">
        <f t="shared" si="19"/>
        <v>0</v>
      </c>
      <c r="M124" s="223">
        <f t="shared" si="19"/>
        <v>0</v>
      </c>
      <c r="N124" s="223">
        <f t="shared" si="19"/>
        <v>0</v>
      </c>
      <c r="O124" s="223">
        <f t="shared" si="19"/>
        <v>0</v>
      </c>
      <c r="P124" s="223">
        <f t="shared" si="19"/>
        <v>0</v>
      </c>
      <c r="Q124" s="223">
        <f t="shared" si="19"/>
        <v>0</v>
      </c>
      <c r="R124" s="223">
        <f t="shared" si="19"/>
        <v>0</v>
      </c>
      <c r="S124" s="223">
        <f t="shared" si="19"/>
        <v>0</v>
      </c>
      <c r="T124" s="223">
        <f t="shared" si="19"/>
        <v>0</v>
      </c>
      <c r="U124" s="223">
        <f t="shared" si="19"/>
        <v>0</v>
      </c>
      <c r="V124" s="223">
        <f t="shared" si="19"/>
        <v>0</v>
      </c>
      <c r="W124" s="223">
        <f t="shared" si="19"/>
        <v>0</v>
      </c>
      <c r="X124" s="223">
        <f t="shared" si="19"/>
        <v>0</v>
      </c>
      <c r="Y124" s="223">
        <f t="shared" si="19"/>
        <v>0</v>
      </c>
      <c r="Z124" s="223">
        <f t="shared" si="19"/>
        <v>0</v>
      </c>
      <c r="AA124" s="223"/>
      <c r="AB124" s="223">
        <f t="shared" si="19"/>
        <v>0</v>
      </c>
      <c r="AC124" s="607">
        <v>0</v>
      </c>
      <c r="AD124" s="607">
        <v>0</v>
      </c>
      <c r="AE124" s="607">
        <v>0</v>
      </c>
      <c r="AF124" s="607">
        <v>0</v>
      </c>
      <c r="AG124" s="607">
        <v>0</v>
      </c>
      <c r="AH124" s="607">
        <v>0</v>
      </c>
      <c r="AI124" s="607">
        <v>0</v>
      </c>
      <c r="AJ124"/>
      <c r="AK124" s="145"/>
    </row>
    <row r="125" spans="1:65" ht="16.5" hidden="1" thickTop="1">
      <c r="A125" s="21"/>
      <c r="C125" s="224" t="s">
        <v>20</v>
      </c>
      <c r="D125" s="147"/>
      <c r="E125" s="147"/>
      <c r="F125" s="147"/>
      <c r="G125" s="147"/>
      <c r="H125" s="147"/>
      <c r="I125" s="147"/>
      <c r="J125" s="147"/>
      <c r="K125" s="147"/>
      <c r="L125" s="147"/>
      <c r="M125" s="147"/>
      <c r="N125" s="147"/>
      <c r="O125" s="147"/>
      <c r="P125" s="147"/>
      <c r="Q125" s="147"/>
      <c r="R125" s="147"/>
      <c r="S125" s="147"/>
      <c r="T125" s="147"/>
      <c r="U125" s="147"/>
      <c r="V125" s="147"/>
      <c r="W125" s="147"/>
      <c r="X125" s="147"/>
      <c r="Y125" s="147"/>
      <c r="Z125" s="147"/>
      <c r="AA125" s="147"/>
      <c r="AB125" s="147"/>
      <c r="AC125" s="608"/>
      <c r="AD125" s="608"/>
      <c r="AE125" s="608"/>
      <c r="AF125" s="608"/>
      <c r="AG125" s="608"/>
      <c r="AH125" s="608"/>
      <c r="AI125" s="608"/>
      <c r="AJ125"/>
      <c r="AK125" s="145"/>
    </row>
    <row r="126" spans="1:65" ht="16.5" hidden="1" thickTop="1">
      <c r="A126" s="21"/>
      <c r="C126" s="225" t="s">
        <v>21</v>
      </c>
      <c r="D126" s="150">
        <f>IF('1. Tábla'!E11="M",0,'1. Tábla'!E11)-IF('2A Tábla'!D112="M",0,'2A Tábla'!D112)</f>
        <v>0</v>
      </c>
      <c r="E126" s="150">
        <f>IF('1. Tábla'!F11="M",0,'1. Tábla'!F11)-IF('2A Tábla'!E112="M",0,'2A Tábla'!E112)</f>
        <v>0</v>
      </c>
      <c r="F126" s="150">
        <f>IF('1. Tábla'!G11="M",0,'1. Tábla'!G11)-IF('2A Tábla'!F112="M",0,'2A Tábla'!F112)</f>
        <v>0</v>
      </c>
      <c r="G126" s="150">
        <f>IF('1. Tábla'!H11="M",0,'1. Tábla'!H11)-IF('2A Tábla'!G112="M",0,'2A Tábla'!G112)</f>
        <v>0</v>
      </c>
      <c r="H126" s="150">
        <f>IF('1. Tábla'!I11="M",0,'1. Tábla'!I11)-IF('2A Tábla'!H112="M",0,'2A Tábla'!H112)</f>
        <v>0</v>
      </c>
      <c r="I126" s="150">
        <f>IF('1. Tábla'!J11="M",0,'1. Tábla'!J11)-IF('2A Tábla'!I112="M",0,'2A Tábla'!I112)</f>
        <v>0</v>
      </c>
      <c r="J126" s="150">
        <f>IF('1. Tábla'!K11="M",0,'1. Tábla'!K11)-IF('2A Tábla'!J112="M",0,'2A Tábla'!J112)</f>
        <v>0</v>
      </c>
      <c r="K126" s="150">
        <f>IF('1. Tábla'!L11="M",0,'1. Tábla'!L11)-IF('2A Tábla'!K112="M",0,'2A Tábla'!K112)</f>
        <v>0</v>
      </c>
      <c r="L126" s="150">
        <f>IF('1. Tábla'!M11="M",0,'1. Tábla'!M11)-IF('2A Tábla'!L112="M",0,'2A Tábla'!L112)</f>
        <v>0</v>
      </c>
      <c r="M126" s="150">
        <f>IF('1. Tábla'!N11="M",0,'1. Tábla'!N11)-IF('2A Tábla'!M112="M",0,'2A Tábla'!M112)</f>
        <v>0</v>
      </c>
      <c r="N126" s="150">
        <f>IF('1. Tábla'!O11="M",0,'1. Tábla'!O11)-IF('2A Tábla'!N112="M",0,'2A Tábla'!N112)</f>
        <v>0</v>
      </c>
      <c r="O126" s="150">
        <f>IF('1. Tábla'!P11="M",0,'1. Tábla'!P11)-IF('2A Tábla'!O112="M",0,'2A Tábla'!O112)</f>
        <v>0</v>
      </c>
      <c r="P126" s="150">
        <f>IF('1. Tábla'!Q11="M",0,'1. Tábla'!Q11)-IF('2A Tábla'!P112="M",0,'2A Tábla'!P112)</f>
        <v>0</v>
      </c>
      <c r="Q126" s="150">
        <f>IF('1. Tábla'!R11="M",0,'1. Tábla'!R11)-IF('2A Tábla'!Q112="M",0,'2A Tábla'!Q112)</f>
        <v>0</v>
      </c>
      <c r="R126" s="150">
        <f>IF('1. Tábla'!S11="M",0,'1. Tábla'!S11)-IF('2A Tábla'!R112="M",0,'2A Tábla'!R112)</f>
        <v>0</v>
      </c>
      <c r="S126" s="150">
        <f>IF('1. Tábla'!T11="M",0,'1. Tábla'!T11)-IF('2A Tábla'!S112="M",0,'2A Tábla'!S112)</f>
        <v>0</v>
      </c>
      <c r="T126" s="150">
        <f>IF('1. Tábla'!U11="M",0,'1. Tábla'!U11)-IF('2A Tábla'!T112="M",0,'2A Tábla'!T112)</f>
        <v>0</v>
      </c>
      <c r="U126" s="150">
        <f>IF('1. Tábla'!V11="M",0,'1. Tábla'!V11)-IF('2A Tábla'!U112="M",0,'2A Tábla'!U112)</f>
        <v>0</v>
      </c>
      <c r="V126" s="150">
        <f>IF('1. Tábla'!W11="M",0,'1. Tábla'!W11)-IF('2A Tábla'!V112="M",0,'2A Tábla'!V112)</f>
        <v>0</v>
      </c>
      <c r="W126" s="150">
        <f>IF('1. Tábla'!X11="M",0,'1. Tábla'!X11)-IF('2A Tábla'!W112="M",0,'2A Tábla'!W112)</f>
        <v>0</v>
      </c>
      <c r="X126" s="150">
        <f>IF('1. Tábla'!Y11="M",0,'1. Tábla'!Y11)-IF('2A Tábla'!X112="M",0,'2A Tábla'!X112)</f>
        <v>0</v>
      </c>
      <c r="Y126" s="150">
        <f>IF('1. Tábla'!Z11="M",0,'1. Tábla'!Z11)-IF('2A Tábla'!Y112="M",0,'2A Tábla'!Y112)</f>
        <v>0</v>
      </c>
      <c r="Z126" s="150">
        <f>IF('1. Tábla'!AA11="M",0,'1. Tábla'!AA11)-IF('2A Tábla'!Z112="M",0,'2A Tábla'!Z112)</f>
        <v>0</v>
      </c>
      <c r="AA126" s="150"/>
      <c r="AB126" s="150">
        <f>IF('1. Tábla'!AC11="M",0,'1. Tábla'!AC11)-IF('2A Tábla'!AB112="M",0,'2A Tábla'!AB112)</f>
        <v>0</v>
      </c>
      <c r="AC126" s="609">
        <v>0</v>
      </c>
      <c r="AD126" s="609">
        <v>0</v>
      </c>
      <c r="AE126" s="609">
        <v>0</v>
      </c>
      <c r="AF126" s="609">
        <v>0</v>
      </c>
      <c r="AG126" s="609">
        <v>0</v>
      </c>
      <c r="AH126" s="609">
        <v>0</v>
      </c>
      <c r="AI126" s="609">
        <v>0</v>
      </c>
      <c r="AJ126" s="226"/>
      <c r="AK126" s="227"/>
    </row>
    <row r="127" spans="1:65" ht="15.75" thickTop="1">
      <c r="A127" s="21"/>
    </row>
    <row r="128" spans="1:65">
      <c r="A128" s="21"/>
    </row>
  </sheetData>
  <sheetProtection formatColumns="0" formatRows="0" insertRows="0" insertHyperlinks="0" deleteRows="0"/>
  <mergeCells count="2">
    <mergeCell ref="D120:Z120"/>
    <mergeCell ref="D4:AC4"/>
  </mergeCells>
  <phoneticPr fontId="33" type="noConversion"/>
  <conditionalFormatting sqref="D120">
    <cfRule type="expression" dxfId="509" priority="513" stopIfTrue="1">
      <formula>COUNTA(D8:Z8,D11:Z18,D22:Z22,D26:Z26,D28:Z28,D39:Z39,D51:Z52,D58:Z58,D112:Z112)/289*100&lt;&gt;100</formula>
    </cfRule>
  </conditionalFormatting>
  <conditionalFormatting sqref="AB120">
    <cfRule type="expression" dxfId="508" priority="410" stopIfTrue="1">
      <formula>COUNTA(AB8:AZ8,AB11:AZ18,AB22:AZ22,AB26:AZ26,AB28:AZ28,AB39:AZ39,AB51:AZ52,AB58:AZ58,AB112:AZ112)/289*100&lt;&gt;100</formula>
    </cfRule>
  </conditionalFormatting>
  <conditionalFormatting sqref="U26:AB26 U28:AB49 U51:AB56 U58:AB110 U112:AB112">
    <cfRule type="expression" dxfId="507" priority="63">
      <formula>LEN(U$5)=0</formula>
    </cfRule>
  </conditionalFormatting>
  <conditionalFormatting sqref="D8:X8">
    <cfRule type="cellIs" dxfId="506" priority="116" operator="equal">
      <formula>""</formula>
    </cfRule>
  </conditionalFormatting>
  <conditionalFormatting sqref="U8:AB8">
    <cfRule type="cellIs" dxfId="505" priority="115" operator="equal">
      <formula>""</formula>
    </cfRule>
  </conditionalFormatting>
  <conditionalFormatting sqref="U8:AB8">
    <cfRule type="expression" dxfId="504" priority="114">
      <formula>LEN(U$5)=0</formula>
    </cfRule>
  </conditionalFormatting>
  <conditionalFormatting sqref="D11:W11">
    <cfRule type="cellIs" dxfId="503" priority="113" operator="equal">
      <formula>""</formula>
    </cfRule>
  </conditionalFormatting>
  <conditionalFormatting sqref="X11">
    <cfRule type="cellIs" dxfId="502" priority="112" operator="equal">
      <formula>""</formula>
    </cfRule>
  </conditionalFormatting>
  <conditionalFormatting sqref="D12:W12">
    <cfRule type="cellIs" dxfId="501" priority="111" operator="equal">
      <formula>""</formula>
    </cfRule>
  </conditionalFormatting>
  <conditionalFormatting sqref="X12">
    <cfRule type="cellIs" dxfId="500" priority="110" operator="equal">
      <formula>""</formula>
    </cfRule>
  </conditionalFormatting>
  <conditionalFormatting sqref="D13:W13">
    <cfRule type="cellIs" dxfId="499" priority="109" operator="equal">
      <formula>""</formula>
    </cfRule>
  </conditionalFormatting>
  <conditionalFormatting sqref="X13">
    <cfRule type="cellIs" dxfId="498" priority="108" operator="equal">
      <formula>""</formula>
    </cfRule>
  </conditionalFormatting>
  <conditionalFormatting sqref="D14:W14">
    <cfRule type="cellIs" dxfId="497" priority="107" operator="equal">
      <formula>""</formula>
    </cfRule>
  </conditionalFormatting>
  <conditionalFormatting sqref="X14">
    <cfRule type="cellIs" dxfId="496" priority="106" operator="equal">
      <formula>""</formula>
    </cfRule>
  </conditionalFormatting>
  <conditionalFormatting sqref="D15:W15">
    <cfRule type="cellIs" dxfId="495" priority="105" operator="equal">
      <formula>""</formula>
    </cfRule>
  </conditionalFormatting>
  <conditionalFormatting sqref="X15">
    <cfRule type="cellIs" dxfId="494" priority="104" operator="equal">
      <formula>""</formula>
    </cfRule>
  </conditionalFormatting>
  <conditionalFormatting sqref="D16:W16">
    <cfRule type="cellIs" dxfId="493" priority="103" operator="equal">
      <formula>""</formula>
    </cfRule>
  </conditionalFormatting>
  <conditionalFormatting sqref="X16">
    <cfRule type="cellIs" dxfId="492" priority="102" operator="equal">
      <formula>""</formula>
    </cfRule>
  </conditionalFormatting>
  <conditionalFormatting sqref="D17:W17">
    <cfRule type="cellIs" dxfId="491" priority="101" operator="equal">
      <formula>""</formula>
    </cfRule>
  </conditionalFormatting>
  <conditionalFormatting sqref="X17">
    <cfRule type="cellIs" dxfId="490" priority="100" operator="equal">
      <formula>""</formula>
    </cfRule>
  </conditionalFormatting>
  <conditionalFormatting sqref="D18:W18">
    <cfRule type="cellIs" dxfId="489" priority="99" operator="equal">
      <formula>""</formula>
    </cfRule>
  </conditionalFormatting>
  <conditionalFormatting sqref="X18">
    <cfRule type="cellIs" dxfId="488" priority="98" operator="equal">
      <formula>""</formula>
    </cfRule>
  </conditionalFormatting>
  <conditionalFormatting sqref="U11:AB11">
    <cfRule type="cellIs" dxfId="487" priority="97" operator="equal">
      <formula>""</formula>
    </cfRule>
  </conditionalFormatting>
  <conditionalFormatting sqref="U12:AB12">
    <cfRule type="cellIs" dxfId="486" priority="96" operator="equal">
      <formula>""</formula>
    </cfRule>
  </conditionalFormatting>
  <conditionalFormatting sqref="U13:AB13">
    <cfRule type="cellIs" dxfId="485" priority="95" operator="equal">
      <formula>""</formula>
    </cfRule>
  </conditionalFormatting>
  <conditionalFormatting sqref="U14:AB14">
    <cfRule type="cellIs" dxfId="484" priority="94" operator="equal">
      <formula>""</formula>
    </cfRule>
  </conditionalFormatting>
  <conditionalFormatting sqref="U15:AB15">
    <cfRule type="cellIs" dxfId="483" priority="93" operator="equal">
      <formula>""</formula>
    </cfRule>
  </conditionalFormatting>
  <conditionalFormatting sqref="U16:AB16">
    <cfRule type="cellIs" dxfId="482" priority="92" operator="equal">
      <formula>""</formula>
    </cfRule>
  </conditionalFormatting>
  <conditionalFormatting sqref="U17:AB17">
    <cfRule type="cellIs" dxfId="481" priority="91" operator="equal">
      <formula>""</formula>
    </cfRule>
  </conditionalFormatting>
  <conditionalFormatting sqref="U18:AB18">
    <cfRule type="cellIs" dxfId="480" priority="90" operator="equal">
      <formula>""</formula>
    </cfRule>
  </conditionalFormatting>
  <conditionalFormatting sqref="U11:AB20">
    <cfRule type="expression" dxfId="479" priority="89">
      <formula>LEN(U$5)=0</formula>
    </cfRule>
  </conditionalFormatting>
  <conditionalFormatting sqref="D22:W22">
    <cfRule type="cellIs" dxfId="478" priority="88" operator="equal">
      <formula>""</formula>
    </cfRule>
  </conditionalFormatting>
  <conditionalFormatting sqref="X22">
    <cfRule type="cellIs" dxfId="477" priority="87" operator="equal">
      <formula>""</formula>
    </cfRule>
  </conditionalFormatting>
  <conditionalFormatting sqref="U22:AB22">
    <cfRule type="cellIs" dxfId="476" priority="86" operator="equal">
      <formula>""</formula>
    </cfRule>
  </conditionalFormatting>
  <conditionalFormatting sqref="U22:AB22">
    <cfRule type="expression" dxfId="475" priority="85">
      <formula>LEN(U$5)=0</formula>
    </cfRule>
  </conditionalFormatting>
  <conditionalFormatting sqref="D26:W26">
    <cfRule type="cellIs" dxfId="474" priority="84" operator="equal">
      <formula>""</formula>
    </cfRule>
  </conditionalFormatting>
  <conditionalFormatting sqref="X26">
    <cfRule type="cellIs" dxfId="473" priority="83" operator="equal">
      <formula>""</formula>
    </cfRule>
  </conditionalFormatting>
  <conditionalFormatting sqref="D28:W28">
    <cfRule type="cellIs" dxfId="472" priority="82" operator="equal">
      <formula>""</formula>
    </cfRule>
  </conditionalFormatting>
  <conditionalFormatting sqref="X28">
    <cfRule type="cellIs" dxfId="471" priority="81" operator="equal">
      <formula>""</formula>
    </cfRule>
  </conditionalFormatting>
  <conditionalFormatting sqref="D39:W39">
    <cfRule type="cellIs" dxfId="470" priority="80" operator="equal">
      <formula>""</formula>
    </cfRule>
  </conditionalFormatting>
  <conditionalFormatting sqref="X39">
    <cfRule type="cellIs" dxfId="469" priority="79" operator="equal">
      <formula>""</formula>
    </cfRule>
  </conditionalFormatting>
  <conditionalFormatting sqref="D51:W51">
    <cfRule type="cellIs" dxfId="468" priority="78" operator="equal">
      <formula>""</formula>
    </cfRule>
  </conditionalFormatting>
  <conditionalFormatting sqref="X51">
    <cfRule type="cellIs" dxfId="467" priority="77" operator="equal">
      <formula>""</formula>
    </cfRule>
  </conditionalFormatting>
  <conditionalFormatting sqref="D52:W52">
    <cfRule type="cellIs" dxfId="466" priority="76" operator="equal">
      <formula>""</formula>
    </cfRule>
  </conditionalFormatting>
  <conditionalFormatting sqref="X52">
    <cfRule type="cellIs" dxfId="465" priority="75" operator="equal">
      <formula>""</formula>
    </cfRule>
  </conditionalFormatting>
  <conditionalFormatting sqref="D58:W58">
    <cfRule type="cellIs" dxfId="464" priority="74" operator="equal">
      <formula>""</formula>
    </cfRule>
  </conditionalFormatting>
  <conditionalFormatting sqref="X58">
    <cfRule type="cellIs" dxfId="463" priority="73" operator="equal">
      <formula>""</formula>
    </cfRule>
  </conditionalFormatting>
  <conditionalFormatting sqref="D112:W112">
    <cfRule type="cellIs" dxfId="462" priority="72" operator="equal">
      <formula>""</formula>
    </cfRule>
  </conditionalFormatting>
  <conditionalFormatting sqref="X112">
    <cfRule type="cellIs" dxfId="461" priority="71" operator="equal">
      <formula>""</formula>
    </cfRule>
  </conditionalFormatting>
  <conditionalFormatting sqref="U26:AB26">
    <cfRule type="cellIs" dxfId="460" priority="70" operator="equal">
      <formula>""</formula>
    </cfRule>
  </conditionalFormatting>
  <conditionalFormatting sqref="U28:AB28">
    <cfRule type="cellIs" dxfId="459" priority="69" operator="equal">
      <formula>""</formula>
    </cfRule>
  </conditionalFormatting>
  <conditionalFormatting sqref="U39:AB39">
    <cfRule type="cellIs" dxfId="458" priority="68" operator="equal">
      <formula>""</formula>
    </cfRule>
  </conditionalFormatting>
  <conditionalFormatting sqref="U51:AB51">
    <cfRule type="cellIs" dxfId="457" priority="67" operator="equal">
      <formula>""</formula>
    </cfRule>
  </conditionalFormatting>
  <conditionalFormatting sqref="U52:AB52">
    <cfRule type="cellIs" dxfId="456" priority="66" operator="equal">
      <formula>""</formula>
    </cfRule>
  </conditionalFormatting>
  <conditionalFormatting sqref="U58:AB58">
    <cfRule type="cellIs" dxfId="455" priority="65" operator="equal">
      <formula>""</formula>
    </cfRule>
  </conditionalFormatting>
  <conditionalFormatting sqref="U112:AB112">
    <cfRule type="cellIs" dxfId="454" priority="64" operator="equal">
      <formula>""</formula>
    </cfRule>
  </conditionalFormatting>
  <conditionalFormatting sqref="E120:Y120">
    <cfRule type="expression" dxfId="453" priority="891" stopIfTrue="1">
      <formula>COUNTA(E8:AJ8,E11:AJ18,E22:AJ22,E26:AJ26,E28:AJ28,E39:AJ39,E51:AJ52,E58:AJ58,E112:AJ112)/289*100&lt;&gt;100</formula>
    </cfRule>
  </conditionalFormatting>
  <conditionalFormatting sqref="Z120:AA120">
    <cfRule type="expression" dxfId="452" priority="892" stopIfTrue="1">
      <formula>COUNTA(Z8:AY8,Z11:AY18,Z22:AY22,Z26:AY26,Z28:AY28,Z39:AY39,Z51:AY52,Z58:AY58,Z112:AY112)/289*100&lt;&gt;100</formula>
    </cfRule>
  </conditionalFormatting>
  <conditionalFormatting sqref="AD5:AI5 AC20:AI20 AC23:AI24 AD26:AI26 AD112:AI112 AD8:AI9 AD11:AI19 AD22:AI22 AD28:AI49 AD51:AI56 AD58:AI110">
    <cfRule type="expression" dxfId="451" priority="26">
      <formula>LEN(AC$5)=0</formula>
    </cfRule>
  </conditionalFormatting>
  <conditionalFormatting sqref="AC120:AI120">
    <cfRule type="containsText" dxfId="450" priority="25" operator="containsText" text="NOT">
      <formula>NOT(ISERROR(SEARCH("NOT",AC120)))</formula>
    </cfRule>
  </conditionalFormatting>
  <conditionalFormatting sqref="AD8:AI8">
    <cfRule type="cellIs" dxfId="449" priority="43" operator="equal">
      <formula>""</formula>
    </cfRule>
  </conditionalFormatting>
  <conditionalFormatting sqref="AD11:AI11">
    <cfRule type="cellIs" dxfId="448" priority="42" operator="equal">
      <formula>""</formula>
    </cfRule>
  </conditionalFormatting>
  <conditionalFormatting sqref="AD12:AI12">
    <cfRule type="cellIs" dxfId="447" priority="41" operator="equal">
      <formula>""</formula>
    </cfRule>
  </conditionalFormatting>
  <conditionalFormatting sqref="AD13:AI13">
    <cfRule type="cellIs" dxfId="446" priority="40" operator="equal">
      <formula>""</formula>
    </cfRule>
  </conditionalFormatting>
  <conditionalFormatting sqref="AD14:AI14">
    <cfRule type="cellIs" dxfId="445" priority="39" operator="equal">
      <formula>""</formula>
    </cfRule>
  </conditionalFormatting>
  <conditionalFormatting sqref="AD15:AI15">
    <cfRule type="cellIs" dxfId="444" priority="38" operator="equal">
      <formula>""</formula>
    </cfRule>
  </conditionalFormatting>
  <conditionalFormatting sqref="AD16:AI16">
    <cfRule type="cellIs" dxfId="443" priority="37" operator="equal">
      <formula>""</formula>
    </cfRule>
  </conditionalFormatting>
  <conditionalFormatting sqref="AD17:AI17">
    <cfRule type="cellIs" dxfId="442" priority="36" operator="equal">
      <formula>""</formula>
    </cfRule>
  </conditionalFormatting>
  <conditionalFormatting sqref="AD18:AI18">
    <cfRule type="cellIs" dxfId="441" priority="35" operator="equal">
      <formula>""</formula>
    </cfRule>
  </conditionalFormatting>
  <conditionalFormatting sqref="AD22:AI22">
    <cfRule type="cellIs" dxfId="440" priority="34" operator="equal">
      <formula>""</formula>
    </cfRule>
  </conditionalFormatting>
  <conditionalFormatting sqref="AD26:AI26">
    <cfRule type="cellIs" dxfId="439" priority="33" operator="equal">
      <formula>""</formula>
    </cfRule>
  </conditionalFormatting>
  <conditionalFormatting sqref="AD28:AI28">
    <cfRule type="cellIs" dxfId="438" priority="32" operator="equal">
      <formula>""</formula>
    </cfRule>
  </conditionalFormatting>
  <conditionalFormatting sqref="AD39:AI39">
    <cfRule type="cellIs" dxfId="437" priority="31" operator="equal">
      <formula>""</formula>
    </cfRule>
  </conditionalFormatting>
  <conditionalFormatting sqref="AD51:AI51">
    <cfRule type="cellIs" dxfId="436" priority="30" operator="equal">
      <formula>""</formula>
    </cfRule>
  </conditionalFormatting>
  <conditionalFormatting sqref="AD52:AI52">
    <cfRule type="cellIs" dxfId="435" priority="29" operator="equal">
      <formula>""</formula>
    </cfRule>
  </conditionalFormatting>
  <conditionalFormatting sqref="AD58:AI58">
    <cfRule type="cellIs" dxfId="434" priority="28" operator="equal">
      <formula>""</formula>
    </cfRule>
  </conditionalFormatting>
  <conditionalFormatting sqref="AD112:AI112">
    <cfRule type="cellIs" dxfId="433" priority="27" operator="equal">
      <formula>""</formula>
    </cfRule>
  </conditionalFormatting>
  <conditionalFormatting sqref="AC8">
    <cfRule type="cellIs" dxfId="432" priority="23" operator="equal">
      <formula>""</formula>
    </cfRule>
  </conditionalFormatting>
  <conditionalFormatting sqref="AC8">
    <cfRule type="expression" dxfId="431" priority="22">
      <formula>LEN(AC$5)=0</formula>
    </cfRule>
  </conditionalFormatting>
  <conditionalFormatting sqref="AC11:AC18">
    <cfRule type="cellIs" dxfId="430" priority="21" operator="equal">
      <formula>""</formula>
    </cfRule>
  </conditionalFormatting>
  <conditionalFormatting sqref="AC11:AC18">
    <cfRule type="expression" dxfId="429" priority="20">
      <formula>LEN(AC$5)=0</formula>
    </cfRule>
  </conditionalFormatting>
  <conditionalFormatting sqref="AC19">
    <cfRule type="expression" dxfId="428" priority="19">
      <formula>LEN(AC$5)=0</formula>
    </cfRule>
  </conditionalFormatting>
  <conditionalFormatting sqref="AC22">
    <cfRule type="cellIs" dxfId="427" priority="18" operator="equal">
      <formula>""</formula>
    </cfRule>
  </conditionalFormatting>
  <conditionalFormatting sqref="AC22">
    <cfRule type="expression" dxfId="426" priority="17">
      <formula>LEN(AC$5)=0</formula>
    </cfRule>
  </conditionalFormatting>
  <conditionalFormatting sqref="AC26">
    <cfRule type="cellIs" dxfId="425" priority="16" operator="equal">
      <formula>""</formula>
    </cfRule>
  </conditionalFormatting>
  <conditionalFormatting sqref="AC26">
    <cfRule type="expression" dxfId="424" priority="15">
      <formula>LEN(AC$5)=0</formula>
    </cfRule>
  </conditionalFormatting>
  <conditionalFormatting sqref="AC28">
    <cfRule type="cellIs" dxfId="423" priority="14" operator="equal">
      <formula>""</formula>
    </cfRule>
  </conditionalFormatting>
  <conditionalFormatting sqref="AC28">
    <cfRule type="expression" dxfId="422" priority="13">
      <formula>LEN(AC$5)=0</formula>
    </cfRule>
  </conditionalFormatting>
  <conditionalFormatting sqref="AC29:AC38">
    <cfRule type="expression" dxfId="421" priority="12">
      <formula>LEN(AC$5)=0</formula>
    </cfRule>
  </conditionalFormatting>
  <conditionalFormatting sqref="AC39">
    <cfRule type="cellIs" dxfId="420" priority="11" operator="equal">
      <formula>""</formula>
    </cfRule>
  </conditionalFormatting>
  <conditionalFormatting sqref="AC39">
    <cfRule type="expression" dxfId="419" priority="10">
      <formula>LEN(AC$5)=0</formula>
    </cfRule>
  </conditionalFormatting>
  <conditionalFormatting sqref="AC112">
    <cfRule type="expression" dxfId="418" priority="1">
      <formula>LEN(AC$5)=0</formula>
    </cfRule>
  </conditionalFormatting>
  <conditionalFormatting sqref="AC40:AC49">
    <cfRule type="expression" dxfId="417" priority="9">
      <formula>LEN(AC$5)=0</formula>
    </cfRule>
  </conditionalFormatting>
  <conditionalFormatting sqref="AC51:AC52">
    <cfRule type="cellIs" dxfId="416" priority="8" operator="equal">
      <formula>""</formula>
    </cfRule>
  </conditionalFormatting>
  <conditionalFormatting sqref="AC51:AC52">
    <cfRule type="expression" dxfId="415" priority="7">
      <formula>LEN(AC$5)=0</formula>
    </cfRule>
  </conditionalFormatting>
  <conditionalFormatting sqref="AC53:AC56">
    <cfRule type="expression" dxfId="414" priority="6">
      <formula>LEN(AC$5)=0</formula>
    </cfRule>
  </conditionalFormatting>
  <conditionalFormatting sqref="AC58">
    <cfRule type="cellIs" dxfId="413" priority="5" operator="equal">
      <formula>""</formula>
    </cfRule>
  </conditionalFormatting>
  <conditionalFormatting sqref="AC58">
    <cfRule type="expression" dxfId="412" priority="4">
      <formula>LEN(AC$5)=0</formula>
    </cfRule>
  </conditionalFormatting>
  <conditionalFormatting sqref="AC60:AC81 AC83:AC98 AC101:AC104 AC107:AC110">
    <cfRule type="expression" dxfId="411" priority="3">
      <formula>LEN(AC$5)=0</formula>
    </cfRule>
  </conditionalFormatting>
  <conditionalFormatting sqref="AC112">
    <cfRule type="cellIs" dxfId="410" priority="2" operator="equal">
      <formula>""</formula>
    </cfRule>
  </conditionalFormatting>
  <dataValidations xWindow="1357" yWindow="401" count="2">
    <dataValidation type="list" errorStyle="warning" allowBlank="1" showInputMessage="1" showErrorMessage="1" errorTitle="Please select from the list only" error="Please select one option from the drop-down list only!" prompt="Please indicate accounting basis of the working balance:_x000a_----------------------_x000a_Please select one option from the drop-down list!_x000a_" sqref="D9:AC9" xr:uid="{00000000-0002-0000-0300-000001000000}">
      <formula1>$AL$1:$AL$4</formula1>
    </dataValidation>
    <dataValidation type="list" errorStyle="warning" allowBlank="1" showInputMessage="1" showErrorMessage="1" errorTitle="Please select from the list only" error="Please select one option from the drop-down list only!" prompt="Please indicate accounting basis of the working balance:_x000a_----------------------_x000a_Please select one option from the drop-down list!_x000a_" sqref="AD9:AI9" xr:uid="{9418B7A0-9498-46DD-ABAB-5499011D0934}">
      <formula1>$AM$1:$AM$4</formula1>
    </dataValidation>
  </dataValidations>
  <printOptions horizontalCentered="1" verticalCentered="1"/>
  <pageMargins left="0.31496062992125984" right="0.31496062992125984" top="0.19685039370078741" bottom="0.15748031496062992" header="0" footer="0"/>
  <pageSetup paperSize="8" scale="43" orientation="landscape" r:id="rId1"/>
  <headerFooter alignWithMargins="0"/>
  <ignoredErrors>
    <ignoredError sqref="D21:AB21 D10:W10 D23:AB25" unlockedFormula="1"/>
    <ignoredError sqref="AD9:AI9" numberStoredAsText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transitionEvaluation="1" codeName="Sheet10">
    <tabColor rgb="FF00FF00"/>
    <pageSetUpPr fitToPage="1"/>
  </sheetPr>
  <dimension ref="A1:BO58"/>
  <sheetViews>
    <sheetView showGridLines="0" defaultGridColor="0" topLeftCell="R1" colorId="22" zoomScaleNormal="100" zoomScaleSheetLayoutView="80" workbookViewId="0">
      <selection activeCell="J12" sqref="J12"/>
    </sheetView>
  </sheetViews>
  <sheetFormatPr defaultColWidth="9.77734375" defaultRowHeight="15"/>
  <cols>
    <col min="1" max="1" width="20.33203125" style="19" hidden="1" customWidth="1"/>
    <col min="2" max="2" width="41.5546875" style="19" hidden="1" customWidth="1"/>
    <col min="3" max="3" width="63.44140625" style="22" customWidth="1"/>
    <col min="4" max="28" width="12.77734375" style="9" customWidth="1"/>
    <col min="29" max="35" width="12.77734375" style="617" customWidth="1"/>
    <col min="36" max="36" width="65.33203125" style="9" customWidth="1"/>
    <col min="37" max="37" width="5.33203125" style="9" customWidth="1"/>
    <col min="38" max="38" width="1" style="9" customWidth="1"/>
    <col min="39" max="39" width="1.6640625" style="9" customWidth="1"/>
    <col min="40" max="40" width="9.77734375" style="9"/>
    <col min="41" max="41" width="13.109375" style="9" customWidth="1"/>
    <col min="42" max="42" width="9.33203125" style="9" customWidth="1"/>
    <col min="43" max="64" width="9.77734375" style="9"/>
    <col min="66" max="16384" width="9.77734375" style="9"/>
  </cols>
  <sheetData>
    <row r="1" spans="1:67" ht="18">
      <c r="A1" s="200"/>
      <c r="B1" s="200"/>
      <c r="C1" s="110" t="s">
        <v>1179</v>
      </c>
      <c r="D1" s="164"/>
      <c r="E1"/>
      <c r="F1"/>
      <c r="G1"/>
      <c r="H1"/>
      <c r="I1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 s="610"/>
      <c r="AD1" s="610"/>
      <c r="AE1" s="610"/>
      <c r="AF1" s="610"/>
      <c r="AG1" s="610"/>
      <c r="AH1" s="610"/>
      <c r="AI1" s="610"/>
      <c r="AM1" s="160" t="s">
        <v>337</v>
      </c>
      <c r="AN1" s="160" t="str">
        <f>Fedőlap!$N$1</f>
        <v>Oct.2016</v>
      </c>
      <c r="AO1" s="160">
        <v>3</v>
      </c>
      <c r="AP1" s="160">
        <v>4</v>
      </c>
      <c r="AQ1" s="160">
        <v>5</v>
      </c>
      <c r="AR1" s="160">
        <v>6</v>
      </c>
      <c r="AS1" s="160">
        <f>AR1+1</f>
        <v>7</v>
      </c>
      <c r="AT1" s="160">
        <f t="shared" ref="AT1:BE1" si="0">AS1+1</f>
        <v>8</v>
      </c>
      <c r="AU1" s="160">
        <f t="shared" si="0"/>
        <v>9</v>
      </c>
      <c r="AV1" s="160">
        <f t="shared" si="0"/>
        <v>10</v>
      </c>
      <c r="AW1" s="160">
        <f t="shared" si="0"/>
        <v>11</v>
      </c>
      <c r="AX1" s="160">
        <f t="shared" si="0"/>
        <v>12</v>
      </c>
      <c r="AY1" s="160">
        <f t="shared" si="0"/>
        <v>13</v>
      </c>
      <c r="AZ1" s="160">
        <f t="shared" si="0"/>
        <v>14</v>
      </c>
      <c r="BA1" s="160">
        <f t="shared" si="0"/>
        <v>15</v>
      </c>
      <c r="BB1" s="160">
        <f t="shared" si="0"/>
        <v>16</v>
      </c>
      <c r="BC1" s="160">
        <f t="shared" si="0"/>
        <v>17</v>
      </c>
      <c r="BD1" s="160">
        <f t="shared" si="0"/>
        <v>18</v>
      </c>
      <c r="BE1" s="160">
        <f t="shared" si="0"/>
        <v>19</v>
      </c>
      <c r="BF1" s="290"/>
      <c r="BG1" s="290"/>
      <c r="BH1" s="290"/>
      <c r="BI1" s="290"/>
      <c r="BJ1" s="290"/>
      <c r="BK1" s="290"/>
      <c r="BL1" s="290"/>
      <c r="BM1" s="160"/>
      <c r="BN1" s="290"/>
      <c r="BO1" s="290"/>
    </row>
    <row r="2" spans="1:67" ht="32.25" thickBot="1">
      <c r="A2" s="200"/>
      <c r="B2" s="200"/>
      <c r="C2" s="111"/>
      <c r="D2" s="209"/>
      <c r="E2"/>
      <c r="F2"/>
      <c r="G2"/>
      <c r="H2"/>
      <c r="I2"/>
      <c r="J2"/>
      <c r="K2"/>
      <c r="L2"/>
      <c r="M2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 s="610"/>
      <c r="AD2" s="610"/>
      <c r="AE2" s="610"/>
      <c r="AF2" s="610"/>
      <c r="AG2" s="610"/>
      <c r="AH2" s="610"/>
      <c r="AI2" s="610"/>
      <c r="AL2" s="12"/>
      <c r="AM2" s="160" t="s">
        <v>338</v>
      </c>
      <c r="AN2"/>
    </row>
    <row r="3" spans="1:67" ht="16.5" thickTop="1">
      <c r="A3" s="201"/>
      <c r="B3" s="231"/>
      <c r="C3" s="113"/>
      <c r="D3" s="211"/>
      <c r="E3" s="212"/>
      <c r="F3" s="212"/>
      <c r="G3" s="212"/>
      <c r="H3" s="212"/>
      <c r="I3" s="212"/>
      <c r="J3" s="212"/>
      <c r="K3" s="212"/>
      <c r="L3" s="212"/>
      <c r="M3" s="212"/>
      <c r="N3" s="212"/>
      <c r="O3" s="212"/>
      <c r="P3" s="212"/>
      <c r="Q3" s="212"/>
      <c r="R3" s="212"/>
      <c r="S3" s="212"/>
      <c r="T3" s="212"/>
      <c r="U3" s="212"/>
      <c r="V3" s="212"/>
      <c r="W3" s="212"/>
      <c r="X3" s="212"/>
      <c r="Y3" s="212"/>
      <c r="Z3" s="212"/>
      <c r="AA3" s="212"/>
      <c r="AB3" s="212"/>
      <c r="AC3" s="611"/>
      <c r="AD3" s="611"/>
      <c r="AE3" s="611"/>
      <c r="AF3" s="611"/>
      <c r="AG3" s="611"/>
      <c r="AH3" s="611"/>
      <c r="AI3" s="611"/>
      <c r="AJ3" s="31"/>
      <c r="AK3" s="32"/>
      <c r="AL3" s="12"/>
      <c r="AM3" s="160" t="s">
        <v>339</v>
      </c>
      <c r="AN3"/>
    </row>
    <row r="4" spans="1:67" ht="15.75">
      <c r="A4" s="173"/>
      <c r="B4" s="170"/>
      <c r="C4" s="487" t="s">
        <v>919</v>
      </c>
      <c r="D4" s="715" t="s">
        <v>0</v>
      </c>
      <c r="E4" s="716"/>
      <c r="F4" s="716"/>
      <c r="G4" s="716"/>
      <c r="H4" s="716"/>
      <c r="I4" s="716"/>
      <c r="J4" s="716"/>
      <c r="K4" s="716"/>
      <c r="L4" s="716"/>
      <c r="M4" s="716"/>
      <c r="N4" s="716"/>
      <c r="O4" s="716"/>
      <c r="P4" s="716"/>
      <c r="Q4" s="716"/>
      <c r="R4" s="716"/>
      <c r="S4" s="716"/>
      <c r="T4" s="716"/>
      <c r="U4" s="716"/>
      <c r="V4" s="716"/>
      <c r="W4" s="716"/>
      <c r="X4" s="716"/>
      <c r="Y4" s="716"/>
      <c r="Z4" s="716"/>
      <c r="AA4" s="716"/>
      <c r="AB4" s="716"/>
      <c r="AC4" s="717"/>
      <c r="AD4" s="603"/>
      <c r="AE4" s="603"/>
      <c r="AF4" s="603"/>
      <c r="AG4" s="603"/>
      <c r="AH4" s="603"/>
      <c r="AI4" s="603"/>
      <c r="AJ4" s="34"/>
      <c r="AK4" s="35"/>
      <c r="AM4" s="160" t="s">
        <v>340</v>
      </c>
      <c r="AN4"/>
      <c r="AP4" s="12"/>
    </row>
    <row r="5" spans="1:67" ht="15.75">
      <c r="A5" s="173"/>
      <c r="B5" s="232" t="s">
        <v>347</v>
      </c>
      <c r="C5" s="487" t="s">
        <v>920</v>
      </c>
      <c r="D5" s="213">
        <f>'1. Tábla'!E5</f>
        <v>1995</v>
      </c>
      <c r="E5" s="213">
        <f>D5+1</f>
        <v>1996</v>
      </c>
      <c r="F5" s="213">
        <f t="shared" ref="F5:I5" si="1">E5+1</f>
        <v>1997</v>
      </c>
      <c r="G5" s="213">
        <f t="shared" si="1"/>
        <v>1998</v>
      </c>
      <c r="H5" s="213">
        <f t="shared" si="1"/>
        <v>1999</v>
      </c>
      <c r="I5" s="213">
        <f t="shared" si="1"/>
        <v>2000</v>
      </c>
      <c r="J5" s="213">
        <f t="shared" ref="J5" si="2">I5+1</f>
        <v>2001</v>
      </c>
      <c r="K5" s="213">
        <f t="shared" ref="K5" si="3">J5+1</f>
        <v>2002</v>
      </c>
      <c r="L5" s="213">
        <f t="shared" ref="L5" si="4">K5+1</f>
        <v>2003</v>
      </c>
      <c r="M5" s="213">
        <f t="shared" ref="M5" si="5">L5+1</f>
        <v>2004</v>
      </c>
      <c r="N5" s="213">
        <f t="shared" ref="N5" si="6">M5+1</f>
        <v>2005</v>
      </c>
      <c r="O5" s="213">
        <f t="shared" ref="O5" si="7">N5+1</f>
        <v>2006</v>
      </c>
      <c r="P5" s="213">
        <f t="shared" ref="P5" si="8">O5+1</f>
        <v>2007</v>
      </c>
      <c r="Q5" s="213">
        <f t="shared" ref="Q5" si="9">P5+1</f>
        <v>2008</v>
      </c>
      <c r="R5" s="213">
        <f t="shared" ref="R5" si="10">Q5+1</f>
        <v>2009</v>
      </c>
      <c r="S5" s="213">
        <f t="shared" ref="S5:T5" si="11">R5+1</f>
        <v>2010</v>
      </c>
      <c r="T5" s="213">
        <f t="shared" si="11"/>
        <v>2011</v>
      </c>
      <c r="U5" s="213">
        <f t="shared" ref="U5" si="12">T5+1</f>
        <v>2012</v>
      </c>
      <c r="V5" s="213">
        <v>2013</v>
      </c>
      <c r="W5" s="213">
        <v>2014</v>
      </c>
      <c r="X5" s="213">
        <v>2015</v>
      </c>
      <c r="Y5" s="213">
        <v>2016</v>
      </c>
      <c r="Z5" s="213">
        <v>2017</v>
      </c>
      <c r="AA5" s="213">
        <v>2018</v>
      </c>
      <c r="AB5" s="213">
        <v>2019</v>
      </c>
      <c r="AC5" s="213">
        <v>2020</v>
      </c>
      <c r="AD5" s="552" t="s">
        <v>1176</v>
      </c>
      <c r="AE5" s="552" t="s">
        <v>1176</v>
      </c>
      <c r="AF5" s="552" t="s">
        <v>1176</v>
      </c>
      <c r="AG5" s="552" t="s">
        <v>1176</v>
      </c>
      <c r="AH5" s="552" t="s">
        <v>1176</v>
      </c>
      <c r="AI5" s="552" t="s">
        <v>1176</v>
      </c>
      <c r="AJ5" s="45"/>
      <c r="AK5" s="35"/>
      <c r="AP5" s="12"/>
    </row>
    <row r="6" spans="1:67" ht="15.75">
      <c r="A6" s="173"/>
      <c r="B6" s="202"/>
      <c r="C6" s="466" t="str">
        <f>Fedőlap!E15</f>
        <v>Dátum: 2025.10.10.</v>
      </c>
      <c r="D6" s="37"/>
      <c r="E6" s="37"/>
      <c r="F6" s="37"/>
      <c r="G6" s="37"/>
      <c r="H6" s="37"/>
      <c r="I6" s="37"/>
      <c r="J6" s="37"/>
      <c r="K6" s="37"/>
      <c r="L6" s="37"/>
      <c r="M6" s="37"/>
      <c r="N6" s="37"/>
      <c r="O6" s="37"/>
      <c r="P6" s="37"/>
      <c r="Q6" s="37"/>
      <c r="R6" s="37"/>
      <c r="S6" s="37"/>
      <c r="T6" s="348"/>
      <c r="U6" s="348"/>
      <c r="V6" s="348"/>
      <c r="W6" s="348"/>
      <c r="X6" s="348"/>
      <c r="Y6" s="348"/>
      <c r="Z6" s="348"/>
      <c r="AA6" s="348"/>
      <c r="AB6" s="348"/>
      <c r="AC6" s="348"/>
      <c r="AD6" s="612"/>
      <c r="AE6" s="612"/>
      <c r="AF6" s="612"/>
      <c r="AG6" s="612"/>
      <c r="AH6" s="612"/>
      <c r="AI6" s="612"/>
      <c r="AJ6" s="38"/>
      <c r="AK6" s="35"/>
      <c r="AP6" s="12"/>
    </row>
    <row r="7" spans="1:67" ht="10.5" customHeight="1" thickBot="1">
      <c r="A7" s="173"/>
      <c r="B7" s="203"/>
      <c r="C7" s="66"/>
      <c r="D7" s="39"/>
      <c r="E7" s="39"/>
      <c r="F7" s="39"/>
      <c r="G7" s="39"/>
      <c r="H7" s="39"/>
      <c r="I7" s="39"/>
      <c r="J7" s="39"/>
      <c r="K7" s="39"/>
      <c r="L7" s="39"/>
      <c r="M7" s="39"/>
      <c r="N7" s="39"/>
      <c r="O7" s="39"/>
      <c r="P7" s="39"/>
      <c r="Q7" s="39"/>
      <c r="R7" s="39"/>
      <c r="S7" s="39"/>
      <c r="T7" s="349"/>
      <c r="U7" s="349"/>
      <c r="V7" s="349"/>
      <c r="W7" s="349"/>
      <c r="X7" s="349"/>
      <c r="Y7" s="349"/>
      <c r="Z7" s="349"/>
      <c r="AA7" s="349"/>
      <c r="AB7" s="349"/>
      <c r="AC7" s="613"/>
      <c r="AD7" s="613"/>
      <c r="AE7" s="613"/>
      <c r="AF7" s="613"/>
      <c r="AG7" s="613"/>
      <c r="AH7" s="613"/>
      <c r="AI7" s="613"/>
      <c r="AJ7" s="27"/>
      <c r="AK7" s="35"/>
      <c r="AP7" s="12"/>
    </row>
    <row r="8" spans="1:67" ht="17.25" thickTop="1" thickBot="1">
      <c r="A8" s="204" t="s">
        <v>113</v>
      </c>
      <c r="B8" s="289" t="s">
        <v>546</v>
      </c>
      <c r="C8" s="488" t="s">
        <v>1055</v>
      </c>
      <c r="D8" s="379" t="s">
        <v>831</v>
      </c>
      <c r="E8" s="379" t="s">
        <v>831</v>
      </c>
      <c r="F8" s="379" t="s">
        <v>831</v>
      </c>
      <c r="G8" s="379" t="s">
        <v>831</v>
      </c>
      <c r="H8" s="379" t="s">
        <v>831</v>
      </c>
      <c r="I8" s="379" t="s">
        <v>831</v>
      </c>
      <c r="J8" s="379" t="s">
        <v>831</v>
      </c>
      <c r="K8" s="379" t="s">
        <v>831</v>
      </c>
      <c r="L8" s="379" t="s">
        <v>831</v>
      </c>
      <c r="M8" s="379" t="s">
        <v>831</v>
      </c>
      <c r="N8" s="379" t="s">
        <v>831</v>
      </c>
      <c r="O8" s="379" t="s">
        <v>831</v>
      </c>
      <c r="P8" s="379" t="s">
        <v>831</v>
      </c>
      <c r="Q8" s="379" t="s">
        <v>831</v>
      </c>
      <c r="R8" s="379" t="s">
        <v>831</v>
      </c>
      <c r="S8" s="379" t="s">
        <v>831</v>
      </c>
      <c r="T8" s="379" t="s">
        <v>831</v>
      </c>
      <c r="U8" s="379" t="s">
        <v>831</v>
      </c>
      <c r="V8" s="379" t="s">
        <v>831</v>
      </c>
      <c r="W8" s="379" t="s">
        <v>831</v>
      </c>
      <c r="X8" s="379" t="s">
        <v>831</v>
      </c>
      <c r="Y8" s="379" t="s">
        <v>831</v>
      </c>
      <c r="Z8" s="379" t="s">
        <v>831</v>
      </c>
      <c r="AA8" s="379" t="s">
        <v>831</v>
      </c>
      <c r="AB8" s="379" t="s">
        <v>831</v>
      </c>
      <c r="AC8" s="379" t="s">
        <v>831</v>
      </c>
      <c r="AD8" s="600"/>
      <c r="AE8" s="600"/>
      <c r="AF8" s="600"/>
      <c r="AG8" s="600"/>
      <c r="AH8" s="600"/>
      <c r="AI8" s="600"/>
      <c r="AJ8" s="10"/>
      <c r="AK8" s="40"/>
      <c r="AP8" s="12"/>
      <c r="BM8" t="e">
        <f>CountryCode &amp; ".T2.WB.S1312.MNAC." &amp; RefVintage</f>
        <v>#VALUE!</v>
      </c>
    </row>
    <row r="9" spans="1:67" ht="16.5" thickTop="1">
      <c r="A9" s="204"/>
      <c r="B9" s="292"/>
      <c r="C9" s="489" t="s">
        <v>945</v>
      </c>
      <c r="D9" s="396" t="s">
        <v>831</v>
      </c>
      <c r="E9" s="396" t="s">
        <v>831</v>
      </c>
      <c r="F9" s="396" t="s">
        <v>831</v>
      </c>
      <c r="G9" s="396" t="s">
        <v>831</v>
      </c>
      <c r="H9" s="396" t="s">
        <v>831</v>
      </c>
      <c r="I9" s="396" t="s">
        <v>831</v>
      </c>
      <c r="J9" s="396" t="s">
        <v>831</v>
      </c>
      <c r="K9" s="396" t="s">
        <v>831</v>
      </c>
      <c r="L9" s="396" t="s">
        <v>831</v>
      </c>
      <c r="M9" s="396" t="s">
        <v>831</v>
      </c>
      <c r="N9" s="396" t="s">
        <v>831</v>
      </c>
      <c r="O9" s="396" t="s">
        <v>831</v>
      </c>
      <c r="P9" s="396" t="s">
        <v>831</v>
      </c>
      <c r="Q9" s="396" t="s">
        <v>831</v>
      </c>
      <c r="R9" s="396" t="s">
        <v>831</v>
      </c>
      <c r="S9" s="396" t="s">
        <v>831</v>
      </c>
      <c r="T9" s="396" t="s">
        <v>831</v>
      </c>
      <c r="U9" s="396" t="s">
        <v>831</v>
      </c>
      <c r="V9" s="396" t="s">
        <v>831</v>
      </c>
      <c r="W9" s="396" t="s">
        <v>831</v>
      </c>
      <c r="X9" s="396" t="s">
        <v>831</v>
      </c>
      <c r="Y9" s="396" t="s">
        <v>831</v>
      </c>
      <c r="Z9" s="396" t="s">
        <v>831</v>
      </c>
      <c r="AA9" s="396" t="s">
        <v>831</v>
      </c>
      <c r="AB9" s="396" t="s">
        <v>831</v>
      </c>
      <c r="AC9" s="396" t="s">
        <v>831</v>
      </c>
      <c r="AD9" s="614" t="s">
        <v>1</v>
      </c>
      <c r="AE9" s="614" t="s">
        <v>1</v>
      </c>
      <c r="AF9" s="614" t="s">
        <v>1</v>
      </c>
      <c r="AG9" s="614" t="s">
        <v>1</v>
      </c>
      <c r="AH9" s="614" t="s">
        <v>1</v>
      </c>
      <c r="AI9" s="614" t="s">
        <v>1</v>
      </c>
      <c r="AJ9" s="93"/>
      <c r="AK9" s="41"/>
      <c r="AP9" s="12"/>
    </row>
    <row r="10" spans="1:67" ht="11.25" customHeight="1">
      <c r="A10" s="204"/>
      <c r="B10" s="292"/>
      <c r="C10" s="502"/>
      <c r="D10" s="381"/>
      <c r="E10" s="381"/>
      <c r="F10" s="381"/>
      <c r="G10" s="381"/>
      <c r="H10" s="381"/>
      <c r="I10" s="381"/>
      <c r="J10" s="381"/>
      <c r="K10" s="381"/>
      <c r="L10" s="381"/>
      <c r="M10" s="381"/>
      <c r="N10" s="381"/>
      <c r="O10" s="381"/>
      <c r="P10" s="381"/>
      <c r="Q10" s="381"/>
      <c r="R10" s="381"/>
      <c r="S10" s="381"/>
      <c r="T10" s="381"/>
      <c r="U10" s="381"/>
      <c r="V10" s="381"/>
      <c r="W10" s="381"/>
      <c r="X10" s="381"/>
      <c r="Y10" s="381"/>
      <c r="Z10" s="381"/>
      <c r="AA10" s="381"/>
      <c r="AB10" s="381"/>
      <c r="AC10" s="615"/>
      <c r="AD10" s="615"/>
      <c r="AE10" s="615"/>
      <c r="AF10" s="615"/>
      <c r="AG10" s="615"/>
      <c r="AH10" s="615"/>
      <c r="AI10" s="615"/>
      <c r="AJ10" s="88"/>
      <c r="AK10" s="41"/>
      <c r="AP10" s="12"/>
      <c r="BM10" t="e">
        <f>CountryCode &amp; ".T2.WB_STATUS.S1312.MNAC." &amp; RefVintage</f>
        <v>#VALUE!</v>
      </c>
    </row>
    <row r="11" spans="1:67" ht="15.75">
      <c r="A11" s="204" t="s">
        <v>114</v>
      </c>
      <c r="B11" s="289" t="s">
        <v>547</v>
      </c>
      <c r="C11" s="490" t="s">
        <v>946</v>
      </c>
      <c r="D11" s="384" t="s">
        <v>831</v>
      </c>
      <c r="E11" s="384" t="s">
        <v>831</v>
      </c>
      <c r="F11" s="384" t="s">
        <v>831</v>
      </c>
      <c r="G11" s="384" t="s">
        <v>831</v>
      </c>
      <c r="H11" s="384" t="s">
        <v>831</v>
      </c>
      <c r="I11" s="384" t="s">
        <v>831</v>
      </c>
      <c r="J11" s="384" t="s">
        <v>831</v>
      </c>
      <c r="K11" s="384" t="s">
        <v>831</v>
      </c>
      <c r="L11" s="384" t="s">
        <v>831</v>
      </c>
      <c r="M11" s="384" t="s">
        <v>831</v>
      </c>
      <c r="N11" s="384" t="s">
        <v>831</v>
      </c>
      <c r="O11" s="384" t="s">
        <v>831</v>
      </c>
      <c r="P11" s="384" t="s">
        <v>831</v>
      </c>
      <c r="Q11" s="384" t="s">
        <v>831</v>
      </c>
      <c r="R11" s="384" t="s">
        <v>831</v>
      </c>
      <c r="S11" s="384" t="s">
        <v>831</v>
      </c>
      <c r="T11" s="384" t="s">
        <v>831</v>
      </c>
      <c r="U11" s="384" t="s">
        <v>831</v>
      </c>
      <c r="V11" s="384" t="s">
        <v>831</v>
      </c>
      <c r="W11" s="384" t="s">
        <v>831</v>
      </c>
      <c r="X11" s="384" t="s">
        <v>831</v>
      </c>
      <c r="Y11" s="384" t="s">
        <v>831</v>
      </c>
      <c r="Z11" s="384" t="s">
        <v>831</v>
      </c>
      <c r="AA11" s="384" t="s">
        <v>831</v>
      </c>
      <c r="AB11" s="384" t="s">
        <v>831</v>
      </c>
      <c r="AC11" s="384" t="s">
        <v>831</v>
      </c>
      <c r="AD11" s="593"/>
      <c r="AE11" s="593"/>
      <c r="AF11" s="593"/>
      <c r="AG11" s="593"/>
      <c r="AH11" s="593"/>
      <c r="AI11" s="593"/>
      <c r="AJ11" s="89"/>
      <c r="AK11" s="41"/>
      <c r="AP11" s="12"/>
      <c r="BM11" t="e">
        <f>CountryCode &amp; ".T2.FT.S1312.MNAC." &amp; RefVintage</f>
        <v>#VALUE!</v>
      </c>
    </row>
    <row r="12" spans="1:67" ht="15.75">
      <c r="A12" s="204" t="s">
        <v>115</v>
      </c>
      <c r="B12" s="289" t="s">
        <v>548</v>
      </c>
      <c r="C12" s="491" t="s">
        <v>1056</v>
      </c>
      <c r="D12" s="384" t="s">
        <v>831</v>
      </c>
      <c r="E12" s="384" t="s">
        <v>831</v>
      </c>
      <c r="F12" s="384" t="s">
        <v>831</v>
      </c>
      <c r="G12" s="384" t="s">
        <v>831</v>
      </c>
      <c r="H12" s="384" t="s">
        <v>831</v>
      </c>
      <c r="I12" s="384" t="s">
        <v>831</v>
      </c>
      <c r="J12" s="384" t="s">
        <v>831</v>
      </c>
      <c r="K12" s="384" t="s">
        <v>831</v>
      </c>
      <c r="L12" s="384" t="s">
        <v>831</v>
      </c>
      <c r="M12" s="384" t="s">
        <v>831</v>
      </c>
      <c r="N12" s="384" t="s">
        <v>831</v>
      </c>
      <c r="O12" s="384" t="s">
        <v>831</v>
      </c>
      <c r="P12" s="384" t="s">
        <v>831</v>
      </c>
      <c r="Q12" s="384" t="s">
        <v>831</v>
      </c>
      <c r="R12" s="384" t="s">
        <v>831</v>
      </c>
      <c r="S12" s="384" t="s">
        <v>831</v>
      </c>
      <c r="T12" s="384" t="s">
        <v>831</v>
      </c>
      <c r="U12" s="384" t="s">
        <v>831</v>
      </c>
      <c r="V12" s="384" t="s">
        <v>831</v>
      </c>
      <c r="W12" s="384" t="s">
        <v>831</v>
      </c>
      <c r="X12" s="384" t="s">
        <v>831</v>
      </c>
      <c r="Y12" s="384" t="s">
        <v>831</v>
      </c>
      <c r="Z12" s="384" t="s">
        <v>831</v>
      </c>
      <c r="AA12" s="384" t="s">
        <v>831</v>
      </c>
      <c r="AB12" s="384" t="s">
        <v>831</v>
      </c>
      <c r="AC12" s="384" t="s">
        <v>831</v>
      </c>
      <c r="AD12" s="593"/>
      <c r="AE12" s="593"/>
      <c r="AF12" s="593"/>
      <c r="AG12" s="593"/>
      <c r="AH12" s="593"/>
      <c r="AI12" s="593"/>
      <c r="AJ12" s="89"/>
      <c r="AK12" s="41"/>
      <c r="AP12" s="12"/>
      <c r="BM12" t="e">
        <f>CountryCode &amp; ".T2.F4.S1312.MNAC." &amp; RefVintage</f>
        <v>#VALUE!</v>
      </c>
    </row>
    <row r="13" spans="1:67" ht="15.75">
      <c r="A13" s="204" t="s">
        <v>116</v>
      </c>
      <c r="B13" s="289" t="s">
        <v>549</v>
      </c>
      <c r="C13" s="492" t="s">
        <v>1057</v>
      </c>
      <c r="D13" s="384" t="s">
        <v>831</v>
      </c>
      <c r="E13" s="384" t="s">
        <v>831</v>
      </c>
      <c r="F13" s="384" t="s">
        <v>831</v>
      </c>
      <c r="G13" s="384" t="s">
        <v>831</v>
      </c>
      <c r="H13" s="384" t="s">
        <v>831</v>
      </c>
      <c r="I13" s="384" t="s">
        <v>831</v>
      </c>
      <c r="J13" s="384" t="s">
        <v>831</v>
      </c>
      <c r="K13" s="384" t="s">
        <v>831</v>
      </c>
      <c r="L13" s="384" t="s">
        <v>831</v>
      </c>
      <c r="M13" s="384" t="s">
        <v>831</v>
      </c>
      <c r="N13" s="384" t="s">
        <v>831</v>
      </c>
      <c r="O13" s="384" t="s">
        <v>831</v>
      </c>
      <c r="P13" s="384" t="s">
        <v>831</v>
      </c>
      <c r="Q13" s="384" t="s">
        <v>831</v>
      </c>
      <c r="R13" s="384" t="s">
        <v>831</v>
      </c>
      <c r="S13" s="384" t="s">
        <v>831</v>
      </c>
      <c r="T13" s="384" t="s">
        <v>831</v>
      </c>
      <c r="U13" s="384" t="s">
        <v>831</v>
      </c>
      <c r="V13" s="384" t="s">
        <v>831</v>
      </c>
      <c r="W13" s="384" t="s">
        <v>831</v>
      </c>
      <c r="X13" s="384" t="s">
        <v>831</v>
      </c>
      <c r="Y13" s="384" t="s">
        <v>831</v>
      </c>
      <c r="Z13" s="384" t="s">
        <v>831</v>
      </c>
      <c r="AA13" s="384" t="s">
        <v>831</v>
      </c>
      <c r="AB13" s="384" t="s">
        <v>831</v>
      </c>
      <c r="AC13" s="384" t="s">
        <v>831</v>
      </c>
      <c r="AD13" s="593"/>
      <c r="AE13" s="593"/>
      <c r="AF13" s="593"/>
      <c r="AG13" s="593"/>
      <c r="AH13" s="593"/>
      <c r="AI13" s="593"/>
      <c r="AJ13" s="89"/>
      <c r="AK13" s="41"/>
      <c r="AP13" s="12"/>
      <c r="BM13" t="e">
        <f>CountryCode &amp; ".T2.F5.S1312.MNAC." &amp; RefVintage</f>
        <v>#VALUE!</v>
      </c>
    </row>
    <row r="14" spans="1:67" ht="15.75">
      <c r="A14" s="204" t="s">
        <v>117</v>
      </c>
      <c r="B14" s="289" t="s">
        <v>550</v>
      </c>
      <c r="C14" s="492" t="s">
        <v>1058</v>
      </c>
      <c r="D14" s="384" t="s">
        <v>831</v>
      </c>
      <c r="E14" s="384" t="s">
        <v>831</v>
      </c>
      <c r="F14" s="384" t="s">
        <v>831</v>
      </c>
      <c r="G14" s="384" t="s">
        <v>831</v>
      </c>
      <c r="H14" s="384" t="s">
        <v>831</v>
      </c>
      <c r="I14" s="384" t="s">
        <v>831</v>
      </c>
      <c r="J14" s="384" t="s">
        <v>831</v>
      </c>
      <c r="K14" s="384" t="s">
        <v>831</v>
      </c>
      <c r="L14" s="384" t="s">
        <v>831</v>
      </c>
      <c r="M14" s="384" t="s">
        <v>831</v>
      </c>
      <c r="N14" s="384" t="s">
        <v>831</v>
      </c>
      <c r="O14" s="384" t="s">
        <v>831</v>
      </c>
      <c r="P14" s="384" t="s">
        <v>831</v>
      </c>
      <c r="Q14" s="384" t="s">
        <v>831</v>
      </c>
      <c r="R14" s="384" t="s">
        <v>831</v>
      </c>
      <c r="S14" s="384" t="s">
        <v>831</v>
      </c>
      <c r="T14" s="384" t="s">
        <v>831</v>
      </c>
      <c r="U14" s="384" t="s">
        <v>831</v>
      </c>
      <c r="V14" s="384" t="s">
        <v>831</v>
      </c>
      <c r="W14" s="384" t="s">
        <v>831</v>
      </c>
      <c r="X14" s="384" t="s">
        <v>831</v>
      </c>
      <c r="Y14" s="384" t="s">
        <v>831</v>
      </c>
      <c r="Z14" s="384" t="s">
        <v>831</v>
      </c>
      <c r="AA14" s="384" t="s">
        <v>831</v>
      </c>
      <c r="AB14" s="384" t="s">
        <v>831</v>
      </c>
      <c r="AC14" s="384" t="s">
        <v>831</v>
      </c>
      <c r="AD14" s="593"/>
      <c r="AE14" s="593"/>
      <c r="AF14" s="593"/>
      <c r="AG14" s="593"/>
      <c r="AH14" s="593"/>
      <c r="AI14" s="593"/>
      <c r="AJ14" s="89"/>
      <c r="AK14" s="41"/>
      <c r="AP14" s="12"/>
      <c r="BM14" t="e">
        <f>CountryCode &amp; ".T2.OFT.S1312.MNAC." &amp; RefVintage</f>
        <v>#VALUE!</v>
      </c>
    </row>
    <row r="15" spans="1:67" ht="16.5" thickBot="1">
      <c r="A15" s="204" t="s">
        <v>118</v>
      </c>
      <c r="B15" s="289" t="s">
        <v>551</v>
      </c>
      <c r="C15" s="493" t="s">
        <v>975</v>
      </c>
      <c r="D15" s="384" t="s">
        <v>831</v>
      </c>
      <c r="E15" s="384" t="s">
        <v>831</v>
      </c>
      <c r="F15" s="384" t="s">
        <v>831</v>
      </c>
      <c r="G15" s="384" t="s">
        <v>831</v>
      </c>
      <c r="H15" s="384" t="s">
        <v>831</v>
      </c>
      <c r="I15" s="384" t="s">
        <v>831</v>
      </c>
      <c r="J15" s="384" t="s">
        <v>831</v>
      </c>
      <c r="K15" s="384" t="s">
        <v>831</v>
      </c>
      <c r="L15" s="384" t="s">
        <v>831</v>
      </c>
      <c r="M15" s="384" t="s">
        <v>831</v>
      </c>
      <c r="N15" s="384" t="s">
        <v>831</v>
      </c>
      <c r="O15" s="384" t="s">
        <v>831</v>
      </c>
      <c r="P15" s="384" t="s">
        <v>831</v>
      </c>
      <c r="Q15" s="384" t="s">
        <v>831</v>
      </c>
      <c r="R15" s="384" t="s">
        <v>831</v>
      </c>
      <c r="S15" s="384" t="s">
        <v>831</v>
      </c>
      <c r="T15" s="384" t="s">
        <v>831</v>
      </c>
      <c r="U15" s="384" t="s">
        <v>831</v>
      </c>
      <c r="V15" s="384" t="s">
        <v>831</v>
      </c>
      <c r="W15" s="384" t="s">
        <v>831</v>
      </c>
      <c r="X15" s="384" t="s">
        <v>831</v>
      </c>
      <c r="Y15" s="384" t="s">
        <v>831</v>
      </c>
      <c r="Z15" s="384" t="s">
        <v>831</v>
      </c>
      <c r="AA15" s="384" t="s">
        <v>831</v>
      </c>
      <c r="AB15" s="384" t="s">
        <v>831</v>
      </c>
      <c r="AC15" s="384" t="s">
        <v>831</v>
      </c>
      <c r="AD15" s="593"/>
      <c r="AE15" s="593"/>
      <c r="AF15" s="593"/>
      <c r="AG15" s="593"/>
      <c r="AH15" s="593"/>
      <c r="AI15" s="593"/>
      <c r="AJ15" s="89"/>
      <c r="AK15" s="41"/>
      <c r="AP15" s="12"/>
      <c r="BM15" t="e">
        <f>CountryCode &amp; ".T2.OFTDL.S1312.MNAC." &amp; RefVintage</f>
        <v>#VALUE!</v>
      </c>
    </row>
    <row r="16" spans="1:67" ht="16.5" thickBot="1">
      <c r="A16" s="205" t="s">
        <v>349</v>
      </c>
      <c r="B16" s="289" t="s">
        <v>552</v>
      </c>
      <c r="C16" s="495" t="s">
        <v>976</v>
      </c>
      <c r="D16" s="384" t="s">
        <v>831</v>
      </c>
      <c r="E16" s="384" t="s">
        <v>831</v>
      </c>
      <c r="F16" s="384" t="s">
        <v>831</v>
      </c>
      <c r="G16" s="384" t="s">
        <v>831</v>
      </c>
      <c r="H16" s="384" t="s">
        <v>831</v>
      </c>
      <c r="I16" s="384" t="s">
        <v>831</v>
      </c>
      <c r="J16" s="384" t="s">
        <v>831</v>
      </c>
      <c r="K16" s="384" t="s">
        <v>831</v>
      </c>
      <c r="L16" s="384" t="s">
        <v>831</v>
      </c>
      <c r="M16" s="384" t="s">
        <v>831</v>
      </c>
      <c r="N16" s="384" t="s">
        <v>831</v>
      </c>
      <c r="O16" s="384" t="s">
        <v>831</v>
      </c>
      <c r="P16" s="384" t="s">
        <v>831</v>
      </c>
      <c r="Q16" s="384" t="s">
        <v>831</v>
      </c>
      <c r="R16" s="384" t="s">
        <v>831</v>
      </c>
      <c r="S16" s="384" t="s">
        <v>831</v>
      </c>
      <c r="T16" s="384" t="s">
        <v>831</v>
      </c>
      <c r="U16" s="384" t="s">
        <v>831</v>
      </c>
      <c r="V16" s="384" t="s">
        <v>831</v>
      </c>
      <c r="W16" s="384" t="s">
        <v>831</v>
      </c>
      <c r="X16" s="384" t="s">
        <v>831</v>
      </c>
      <c r="Y16" s="384" t="s">
        <v>831</v>
      </c>
      <c r="Z16" s="384" t="s">
        <v>831</v>
      </c>
      <c r="AA16" s="384" t="s">
        <v>831</v>
      </c>
      <c r="AB16" s="384" t="s">
        <v>831</v>
      </c>
      <c r="AC16" s="384" t="s">
        <v>831</v>
      </c>
      <c r="AD16" s="593"/>
      <c r="AE16" s="593"/>
      <c r="AF16" s="593"/>
      <c r="AG16" s="593"/>
      <c r="AH16" s="593"/>
      <c r="AI16" s="593"/>
      <c r="AJ16" s="89"/>
      <c r="AK16" s="41"/>
      <c r="AP16" s="12"/>
      <c r="BM16" t="e">
        <f>CountryCode &amp; ".T2.F71K.S1312.MNAC." &amp; RefVintage</f>
        <v>#VALUE!</v>
      </c>
    </row>
    <row r="17" spans="1:65" ht="15.75">
      <c r="A17" s="114" t="s">
        <v>119</v>
      </c>
      <c r="B17" s="289" t="s">
        <v>553</v>
      </c>
      <c r="C17" s="505" t="s">
        <v>951</v>
      </c>
      <c r="D17" s="397"/>
      <c r="E17" s="397"/>
      <c r="F17" s="397"/>
      <c r="G17" s="397"/>
      <c r="H17" s="397"/>
      <c r="I17" s="397"/>
      <c r="J17" s="397"/>
      <c r="K17" s="397"/>
      <c r="L17" s="397"/>
      <c r="M17" s="397"/>
      <c r="N17" s="397"/>
      <c r="O17" s="397"/>
      <c r="P17" s="397"/>
      <c r="Q17" s="397"/>
      <c r="R17" s="397"/>
      <c r="S17" s="397"/>
      <c r="T17" s="397"/>
      <c r="U17" s="397"/>
      <c r="V17" s="397"/>
      <c r="W17" s="397"/>
      <c r="X17" s="397"/>
      <c r="Y17" s="397"/>
      <c r="Z17" s="397"/>
      <c r="AA17" s="397"/>
      <c r="AB17" s="397"/>
      <c r="AC17" s="594"/>
      <c r="AD17" s="594"/>
      <c r="AE17" s="594"/>
      <c r="AF17" s="594"/>
      <c r="AG17" s="594"/>
      <c r="AH17" s="594"/>
      <c r="AI17" s="594"/>
      <c r="AJ17" s="91"/>
      <c r="AK17" s="41"/>
      <c r="AP17" s="12"/>
      <c r="BM17" t="e">
        <f>CountryCode &amp; ".T2.OFT1.S1312.MNAC." &amp; RefVintage</f>
        <v>#VALUE!</v>
      </c>
    </row>
    <row r="18" spans="1:65" ht="15.75">
      <c r="A18" s="114" t="s">
        <v>120</v>
      </c>
      <c r="B18" s="289" t="s">
        <v>554</v>
      </c>
      <c r="C18" s="505" t="s">
        <v>952</v>
      </c>
      <c r="D18" s="397"/>
      <c r="E18" s="397"/>
      <c r="F18" s="397"/>
      <c r="G18" s="397"/>
      <c r="H18" s="397"/>
      <c r="I18" s="397"/>
      <c r="J18" s="397"/>
      <c r="K18" s="397"/>
      <c r="L18" s="397"/>
      <c r="M18" s="397"/>
      <c r="N18" s="397"/>
      <c r="O18" s="397"/>
      <c r="P18" s="397"/>
      <c r="Q18" s="397"/>
      <c r="R18" s="397"/>
      <c r="S18" s="397"/>
      <c r="T18" s="397"/>
      <c r="U18" s="397"/>
      <c r="V18" s="397"/>
      <c r="W18" s="397"/>
      <c r="X18" s="397"/>
      <c r="Y18" s="397"/>
      <c r="Z18" s="397"/>
      <c r="AA18" s="397"/>
      <c r="AB18" s="397"/>
      <c r="AC18" s="594"/>
      <c r="AD18" s="594"/>
      <c r="AE18" s="594"/>
      <c r="AF18" s="594"/>
      <c r="AG18" s="594"/>
      <c r="AH18" s="594"/>
      <c r="AI18" s="594"/>
      <c r="AJ18" s="91"/>
      <c r="AK18" s="41"/>
      <c r="AP18" s="12"/>
      <c r="BM18" t="e">
        <f>CountryCode &amp; ".T2.OFT2.S1312.MNAC." &amp; RefVintage</f>
        <v>#VALUE!</v>
      </c>
    </row>
    <row r="19" spans="1:65" ht="15.75">
      <c r="A19" s="204"/>
      <c r="B19" s="292"/>
      <c r="C19" s="516"/>
      <c r="D19" s="398"/>
      <c r="E19" s="398"/>
      <c r="F19" s="398"/>
      <c r="G19" s="398"/>
      <c r="H19" s="398"/>
      <c r="I19" s="398"/>
      <c r="J19" s="398"/>
      <c r="K19" s="398"/>
      <c r="L19" s="398"/>
      <c r="M19" s="398"/>
      <c r="N19" s="398"/>
      <c r="O19" s="398"/>
      <c r="P19" s="398"/>
      <c r="Q19" s="398"/>
      <c r="R19" s="398"/>
      <c r="S19" s="398"/>
      <c r="T19" s="398"/>
      <c r="U19" s="398"/>
      <c r="V19" s="398"/>
      <c r="W19" s="398"/>
      <c r="X19" s="398"/>
      <c r="Y19" s="398"/>
      <c r="Z19" s="398"/>
      <c r="AA19" s="398"/>
      <c r="AB19" s="398"/>
      <c r="AC19" s="596"/>
      <c r="AD19" s="596"/>
      <c r="AE19" s="596"/>
      <c r="AF19" s="596"/>
      <c r="AG19" s="596"/>
      <c r="AH19" s="596"/>
      <c r="AI19" s="596"/>
      <c r="AJ19" s="89"/>
      <c r="AK19" s="41"/>
      <c r="AP19" s="12"/>
    </row>
    <row r="20" spans="1:65" ht="15.75">
      <c r="A20" s="204" t="s">
        <v>121</v>
      </c>
      <c r="B20" s="289" t="s">
        <v>573</v>
      </c>
      <c r="C20" s="490" t="s">
        <v>950</v>
      </c>
      <c r="D20" s="387" t="s">
        <v>831</v>
      </c>
      <c r="E20" s="387" t="s">
        <v>831</v>
      </c>
      <c r="F20" s="387" t="s">
        <v>831</v>
      </c>
      <c r="G20" s="387" t="s">
        <v>831</v>
      </c>
      <c r="H20" s="387" t="s">
        <v>831</v>
      </c>
      <c r="I20" s="387" t="s">
        <v>831</v>
      </c>
      <c r="J20" s="387" t="s">
        <v>831</v>
      </c>
      <c r="K20" s="387" t="s">
        <v>831</v>
      </c>
      <c r="L20" s="387" t="s">
        <v>831</v>
      </c>
      <c r="M20" s="387" t="s">
        <v>831</v>
      </c>
      <c r="N20" s="387" t="s">
        <v>831</v>
      </c>
      <c r="O20" s="387" t="s">
        <v>831</v>
      </c>
      <c r="P20" s="387" t="s">
        <v>831</v>
      </c>
      <c r="Q20" s="387" t="s">
        <v>831</v>
      </c>
      <c r="R20" s="387" t="s">
        <v>831</v>
      </c>
      <c r="S20" s="387" t="s">
        <v>831</v>
      </c>
      <c r="T20" s="387" t="s">
        <v>831</v>
      </c>
      <c r="U20" s="387" t="s">
        <v>831</v>
      </c>
      <c r="V20" s="387" t="s">
        <v>831</v>
      </c>
      <c r="W20" s="387" t="s">
        <v>831</v>
      </c>
      <c r="X20" s="387" t="s">
        <v>831</v>
      </c>
      <c r="Y20" s="387" t="s">
        <v>831</v>
      </c>
      <c r="Z20" s="387" t="s">
        <v>831</v>
      </c>
      <c r="AA20" s="387" t="s">
        <v>831</v>
      </c>
      <c r="AB20" s="387" t="s">
        <v>831</v>
      </c>
      <c r="AC20" s="387" t="s">
        <v>831</v>
      </c>
      <c r="AD20" s="593" t="s">
        <v>831</v>
      </c>
      <c r="AE20" s="593" t="s">
        <v>831</v>
      </c>
      <c r="AF20" s="593" t="s">
        <v>831</v>
      </c>
      <c r="AG20" s="593" t="s">
        <v>831</v>
      </c>
      <c r="AH20" s="593" t="s">
        <v>831</v>
      </c>
      <c r="AI20" s="593" t="s">
        <v>831</v>
      </c>
      <c r="AJ20" s="89"/>
      <c r="AK20" s="41"/>
      <c r="AP20" s="12"/>
      <c r="BM20" t="e">
        <f>CountryCode &amp; ".T2.ONFT.S1312.MNAC." &amp; RefVintage</f>
        <v>#VALUE!</v>
      </c>
    </row>
    <row r="21" spans="1:65" ht="15.75">
      <c r="A21" s="114" t="s">
        <v>122</v>
      </c>
      <c r="B21" s="289" t="s">
        <v>574</v>
      </c>
      <c r="C21" s="505" t="s">
        <v>951</v>
      </c>
      <c r="D21" s="397"/>
      <c r="E21" s="397"/>
      <c r="F21" s="397"/>
      <c r="G21" s="397"/>
      <c r="H21" s="397"/>
      <c r="I21" s="397"/>
      <c r="J21" s="397"/>
      <c r="K21" s="397"/>
      <c r="L21" s="397"/>
      <c r="M21" s="397"/>
      <c r="N21" s="397"/>
      <c r="O21" s="397"/>
      <c r="P21" s="397"/>
      <c r="Q21" s="397"/>
      <c r="R21" s="397"/>
      <c r="S21" s="397"/>
      <c r="T21" s="397"/>
      <c r="U21" s="397"/>
      <c r="V21" s="397"/>
      <c r="W21" s="397"/>
      <c r="X21" s="397"/>
      <c r="Y21" s="397"/>
      <c r="Z21" s="397"/>
      <c r="AA21" s="397"/>
      <c r="AB21" s="397"/>
      <c r="AC21" s="594"/>
      <c r="AD21" s="594"/>
      <c r="AE21" s="594"/>
      <c r="AF21" s="594"/>
      <c r="AG21" s="594"/>
      <c r="AH21" s="594"/>
      <c r="AI21" s="594"/>
      <c r="AJ21" s="91"/>
      <c r="AK21" s="41"/>
      <c r="AP21" s="12"/>
      <c r="BM21" t="e">
        <f>CountryCode &amp; ".T2.ONFT1.S1312.MNAC." &amp; RefVintage</f>
        <v>#VALUE!</v>
      </c>
    </row>
    <row r="22" spans="1:65" ht="15.75">
      <c r="A22" s="114" t="s">
        <v>123</v>
      </c>
      <c r="B22" s="289" t="s">
        <v>575</v>
      </c>
      <c r="C22" s="505" t="s">
        <v>952</v>
      </c>
      <c r="D22" s="397"/>
      <c r="E22" s="397"/>
      <c r="F22" s="397"/>
      <c r="G22" s="397"/>
      <c r="H22" s="397"/>
      <c r="I22" s="397"/>
      <c r="J22" s="397"/>
      <c r="K22" s="397"/>
      <c r="L22" s="397"/>
      <c r="M22" s="397"/>
      <c r="N22" s="397"/>
      <c r="O22" s="397"/>
      <c r="P22" s="397"/>
      <c r="Q22" s="397"/>
      <c r="R22" s="397"/>
      <c r="S22" s="397"/>
      <c r="T22" s="397"/>
      <c r="U22" s="397"/>
      <c r="V22" s="397"/>
      <c r="W22" s="397"/>
      <c r="X22" s="397"/>
      <c r="Y22" s="397"/>
      <c r="Z22" s="397"/>
      <c r="AA22" s="397"/>
      <c r="AB22" s="397"/>
      <c r="AC22" s="594"/>
      <c r="AD22" s="594"/>
      <c r="AE22" s="594"/>
      <c r="AF22" s="594"/>
      <c r="AG22" s="594"/>
      <c r="AH22" s="594"/>
      <c r="AI22" s="594"/>
      <c r="AJ22" s="91"/>
      <c r="AK22" s="41"/>
      <c r="AP22" s="12"/>
      <c r="BM22" t="e">
        <f>CountryCode &amp; ".T2.ONFT2.S1312.MNAC." &amp; RefVintage</f>
        <v>#VALUE!</v>
      </c>
    </row>
    <row r="23" spans="1:65" ht="15.75">
      <c r="A23" s="240"/>
      <c r="B23" s="289"/>
      <c r="C23" s="506"/>
      <c r="D23" s="398"/>
      <c r="E23" s="398"/>
      <c r="F23" s="398"/>
      <c r="G23" s="398"/>
      <c r="H23" s="398"/>
      <c r="I23" s="398"/>
      <c r="J23" s="398"/>
      <c r="K23" s="398"/>
      <c r="L23" s="398"/>
      <c r="M23" s="398"/>
      <c r="N23" s="398"/>
      <c r="O23" s="398"/>
      <c r="P23" s="398"/>
      <c r="Q23" s="398"/>
      <c r="R23" s="398"/>
      <c r="S23" s="398"/>
      <c r="T23" s="398"/>
      <c r="U23" s="398"/>
      <c r="V23" s="398"/>
      <c r="W23" s="398"/>
      <c r="X23" s="398"/>
      <c r="Y23" s="398"/>
      <c r="Z23" s="398"/>
      <c r="AA23" s="398"/>
      <c r="AB23" s="398"/>
      <c r="AC23" s="596"/>
      <c r="AD23" s="596"/>
      <c r="AE23" s="596"/>
      <c r="AF23" s="596"/>
      <c r="AG23" s="596"/>
      <c r="AH23" s="596"/>
      <c r="AI23" s="596"/>
      <c r="AJ23" s="89"/>
      <c r="AK23" s="41"/>
      <c r="AP23" s="12"/>
    </row>
    <row r="24" spans="1:65" ht="15.75">
      <c r="A24" s="204" t="s">
        <v>124</v>
      </c>
      <c r="B24" s="289" t="s">
        <v>582</v>
      </c>
      <c r="C24" s="497" t="s">
        <v>979</v>
      </c>
      <c r="D24" s="387" t="s">
        <v>831</v>
      </c>
      <c r="E24" s="387" t="s">
        <v>831</v>
      </c>
      <c r="F24" s="387" t="s">
        <v>831</v>
      </c>
      <c r="G24" s="387" t="s">
        <v>831</v>
      </c>
      <c r="H24" s="387" t="s">
        <v>831</v>
      </c>
      <c r="I24" s="387" t="s">
        <v>831</v>
      </c>
      <c r="J24" s="387" t="s">
        <v>831</v>
      </c>
      <c r="K24" s="387" t="s">
        <v>831</v>
      </c>
      <c r="L24" s="387" t="s">
        <v>831</v>
      </c>
      <c r="M24" s="387" t="s">
        <v>831</v>
      </c>
      <c r="N24" s="387" t="s">
        <v>831</v>
      </c>
      <c r="O24" s="387" t="s">
        <v>831</v>
      </c>
      <c r="P24" s="387" t="s">
        <v>831</v>
      </c>
      <c r="Q24" s="387" t="s">
        <v>831</v>
      </c>
      <c r="R24" s="387" t="s">
        <v>831</v>
      </c>
      <c r="S24" s="387" t="s">
        <v>831</v>
      </c>
      <c r="T24" s="387" t="s">
        <v>831</v>
      </c>
      <c r="U24" s="387" t="s">
        <v>831</v>
      </c>
      <c r="V24" s="387" t="s">
        <v>831</v>
      </c>
      <c r="W24" s="387" t="s">
        <v>831</v>
      </c>
      <c r="X24" s="387" t="s">
        <v>831</v>
      </c>
      <c r="Y24" s="387" t="s">
        <v>831</v>
      </c>
      <c r="Z24" s="387" t="s">
        <v>831</v>
      </c>
      <c r="AA24" s="387" t="s">
        <v>831</v>
      </c>
      <c r="AB24" s="387" t="s">
        <v>831</v>
      </c>
      <c r="AC24" s="387" t="s">
        <v>831</v>
      </c>
      <c r="AD24" s="593" t="s">
        <v>831</v>
      </c>
      <c r="AE24" s="593" t="s">
        <v>831</v>
      </c>
      <c r="AF24" s="593" t="s">
        <v>831</v>
      </c>
      <c r="AG24" s="593" t="s">
        <v>831</v>
      </c>
      <c r="AH24" s="593" t="s">
        <v>831</v>
      </c>
      <c r="AI24" s="593" t="s">
        <v>831</v>
      </c>
      <c r="AJ24" s="89"/>
      <c r="AK24" s="41"/>
      <c r="AP24" s="12"/>
      <c r="BM24" t="e">
        <f>CountryCode &amp; ".T2.D41DIF.S1312.MNAC." &amp; RefVintage</f>
        <v>#VALUE!</v>
      </c>
    </row>
    <row r="25" spans="1:65" ht="15.75">
      <c r="A25" s="204"/>
      <c r="B25" s="289"/>
      <c r="C25" s="506"/>
      <c r="D25" s="399"/>
      <c r="E25" s="399"/>
      <c r="F25" s="399"/>
      <c r="G25" s="399"/>
      <c r="H25" s="399"/>
      <c r="I25" s="399"/>
      <c r="J25" s="399"/>
      <c r="K25" s="399"/>
      <c r="L25" s="399"/>
      <c r="M25" s="399"/>
      <c r="N25" s="399"/>
      <c r="O25" s="399"/>
      <c r="P25" s="399"/>
      <c r="Q25" s="399"/>
      <c r="R25" s="399"/>
      <c r="S25" s="399"/>
      <c r="T25" s="399"/>
      <c r="U25" s="399"/>
      <c r="V25" s="399"/>
      <c r="W25" s="399"/>
      <c r="X25" s="399"/>
      <c r="Y25" s="399"/>
      <c r="Z25" s="399"/>
      <c r="AA25" s="399"/>
      <c r="AB25" s="399"/>
      <c r="AC25" s="596"/>
      <c r="AD25" s="596"/>
      <c r="AE25" s="596"/>
      <c r="AF25" s="596"/>
      <c r="AG25" s="596"/>
      <c r="AH25" s="596"/>
      <c r="AI25" s="596"/>
      <c r="AJ25" s="89"/>
      <c r="AK25" s="41"/>
      <c r="AP25" s="12"/>
    </row>
    <row r="26" spans="1:65" ht="15.75">
      <c r="A26" s="204" t="s">
        <v>396</v>
      </c>
      <c r="B26" s="289" t="s">
        <v>585</v>
      </c>
      <c r="C26" s="490" t="s">
        <v>953</v>
      </c>
      <c r="D26" s="387" t="s">
        <v>831</v>
      </c>
      <c r="E26" s="387" t="s">
        <v>831</v>
      </c>
      <c r="F26" s="387" t="s">
        <v>831</v>
      </c>
      <c r="G26" s="387" t="s">
        <v>831</v>
      </c>
      <c r="H26" s="387" t="s">
        <v>831</v>
      </c>
      <c r="I26" s="387" t="s">
        <v>831</v>
      </c>
      <c r="J26" s="387" t="s">
        <v>831</v>
      </c>
      <c r="K26" s="387" t="s">
        <v>831</v>
      </c>
      <c r="L26" s="387" t="s">
        <v>831</v>
      </c>
      <c r="M26" s="387" t="s">
        <v>831</v>
      </c>
      <c r="N26" s="387" t="s">
        <v>831</v>
      </c>
      <c r="O26" s="387" t="s">
        <v>831</v>
      </c>
      <c r="P26" s="387" t="s">
        <v>831</v>
      </c>
      <c r="Q26" s="387" t="s">
        <v>831</v>
      </c>
      <c r="R26" s="387" t="s">
        <v>831</v>
      </c>
      <c r="S26" s="387" t="s">
        <v>831</v>
      </c>
      <c r="T26" s="387" t="s">
        <v>831</v>
      </c>
      <c r="U26" s="387" t="s">
        <v>831</v>
      </c>
      <c r="V26" s="387" t="s">
        <v>831</v>
      </c>
      <c r="W26" s="387" t="s">
        <v>831</v>
      </c>
      <c r="X26" s="387" t="s">
        <v>831</v>
      </c>
      <c r="Y26" s="387" t="s">
        <v>831</v>
      </c>
      <c r="Z26" s="387" t="s">
        <v>831</v>
      </c>
      <c r="AA26" s="387" t="s">
        <v>831</v>
      </c>
      <c r="AB26" s="387" t="s">
        <v>831</v>
      </c>
      <c r="AC26" s="387" t="s">
        <v>831</v>
      </c>
      <c r="AD26" s="593" t="s">
        <v>831</v>
      </c>
      <c r="AE26" s="593" t="s">
        <v>831</v>
      </c>
      <c r="AF26" s="593" t="s">
        <v>831</v>
      </c>
      <c r="AG26" s="593" t="s">
        <v>831</v>
      </c>
      <c r="AH26" s="593" t="s">
        <v>831</v>
      </c>
      <c r="AI26" s="593" t="s">
        <v>831</v>
      </c>
      <c r="AJ26" s="89"/>
      <c r="AK26" s="41"/>
      <c r="AP26" s="12"/>
      <c r="BM26" t="e">
        <f>CountryCode &amp; ".T2.F8ASS.S1312.MNAC." &amp; RefVintage</f>
        <v>#VALUE!</v>
      </c>
    </row>
    <row r="27" spans="1:65" ht="15.75">
      <c r="A27" s="114" t="s">
        <v>397</v>
      </c>
      <c r="B27" s="289" t="s">
        <v>586</v>
      </c>
      <c r="C27" s="505" t="s">
        <v>951</v>
      </c>
      <c r="D27" s="397"/>
      <c r="E27" s="397"/>
      <c r="F27" s="397"/>
      <c r="G27" s="397"/>
      <c r="H27" s="397"/>
      <c r="I27" s="397"/>
      <c r="J27" s="397"/>
      <c r="K27" s="397"/>
      <c r="L27" s="397"/>
      <c r="M27" s="397"/>
      <c r="N27" s="397"/>
      <c r="O27" s="397"/>
      <c r="P27" s="397"/>
      <c r="Q27" s="397"/>
      <c r="R27" s="397"/>
      <c r="S27" s="397"/>
      <c r="T27" s="397"/>
      <c r="U27" s="397"/>
      <c r="V27" s="397"/>
      <c r="W27" s="397"/>
      <c r="X27" s="397"/>
      <c r="Y27" s="397"/>
      <c r="Z27" s="397"/>
      <c r="AA27" s="397"/>
      <c r="AB27" s="397"/>
      <c r="AC27" s="594"/>
      <c r="AD27" s="594"/>
      <c r="AE27" s="594"/>
      <c r="AF27" s="594"/>
      <c r="AG27" s="594"/>
      <c r="AH27" s="594"/>
      <c r="AI27" s="594"/>
      <c r="AJ27" s="91"/>
      <c r="AK27" s="41"/>
      <c r="AP27" s="12"/>
      <c r="BM27" t="e">
        <f>CountryCode &amp; ".T2.F8ASS1.S1312.MNAC." &amp; RefVintage</f>
        <v>#VALUE!</v>
      </c>
    </row>
    <row r="28" spans="1:65" ht="15.75">
      <c r="A28" s="114" t="s">
        <v>398</v>
      </c>
      <c r="B28" s="289" t="s">
        <v>587</v>
      </c>
      <c r="C28" s="505" t="s">
        <v>952</v>
      </c>
      <c r="D28" s="397"/>
      <c r="E28" s="397"/>
      <c r="F28" s="397"/>
      <c r="G28" s="397"/>
      <c r="H28" s="397"/>
      <c r="I28" s="397"/>
      <c r="J28" s="397"/>
      <c r="K28" s="397"/>
      <c r="L28" s="397"/>
      <c r="M28" s="397"/>
      <c r="N28" s="397"/>
      <c r="O28" s="397"/>
      <c r="P28" s="397"/>
      <c r="Q28" s="397"/>
      <c r="R28" s="397"/>
      <c r="S28" s="397"/>
      <c r="T28" s="397"/>
      <c r="U28" s="397"/>
      <c r="V28" s="397"/>
      <c r="W28" s="397"/>
      <c r="X28" s="397"/>
      <c r="Y28" s="397"/>
      <c r="Z28" s="397"/>
      <c r="AA28" s="397"/>
      <c r="AB28" s="397"/>
      <c r="AC28" s="594"/>
      <c r="AD28" s="594"/>
      <c r="AE28" s="594"/>
      <c r="AF28" s="594"/>
      <c r="AG28" s="594"/>
      <c r="AH28" s="594"/>
      <c r="AI28" s="594"/>
      <c r="AJ28" s="91"/>
      <c r="AK28" s="41"/>
      <c r="AP28" s="12"/>
      <c r="BM28" t="e">
        <f>CountryCode &amp; ".T2.F8ASS2.S1312.MNAC." &amp; RefVintage</f>
        <v>#VALUE!</v>
      </c>
    </row>
    <row r="29" spans="1:65" ht="15.75">
      <c r="A29" s="204" t="s">
        <v>399</v>
      </c>
      <c r="B29" s="289" t="s">
        <v>594</v>
      </c>
      <c r="C29" s="490" t="s">
        <v>984</v>
      </c>
      <c r="D29" s="387" t="s">
        <v>831</v>
      </c>
      <c r="E29" s="387" t="s">
        <v>831</v>
      </c>
      <c r="F29" s="387" t="s">
        <v>831</v>
      </c>
      <c r="G29" s="387" t="s">
        <v>831</v>
      </c>
      <c r="H29" s="387" t="s">
        <v>831</v>
      </c>
      <c r="I29" s="387" t="s">
        <v>831</v>
      </c>
      <c r="J29" s="387" t="s">
        <v>831</v>
      </c>
      <c r="K29" s="387" t="s">
        <v>831</v>
      </c>
      <c r="L29" s="387" t="s">
        <v>831</v>
      </c>
      <c r="M29" s="387" t="s">
        <v>831</v>
      </c>
      <c r="N29" s="387" t="s">
        <v>831</v>
      </c>
      <c r="O29" s="387" t="s">
        <v>831</v>
      </c>
      <c r="P29" s="387" t="s">
        <v>831</v>
      </c>
      <c r="Q29" s="387" t="s">
        <v>831</v>
      </c>
      <c r="R29" s="387" t="s">
        <v>831</v>
      </c>
      <c r="S29" s="387" t="s">
        <v>831</v>
      </c>
      <c r="T29" s="387" t="s">
        <v>831</v>
      </c>
      <c r="U29" s="387" t="s">
        <v>831</v>
      </c>
      <c r="V29" s="387" t="s">
        <v>831</v>
      </c>
      <c r="W29" s="387" t="s">
        <v>831</v>
      </c>
      <c r="X29" s="387" t="s">
        <v>831</v>
      </c>
      <c r="Y29" s="387" t="s">
        <v>831</v>
      </c>
      <c r="Z29" s="387" t="s">
        <v>831</v>
      </c>
      <c r="AA29" s="387" t="s">
        <v>831</v>
      </c>
      <c r="AB29" s="387" t="s">
        <v>831</v>
      </c>
      <c r="AC29" s="387" t="s">
        <v>831</v>
      </c>
      <c r="AD29" s="593" t="s">
        <v>831</v>
      </c>
      <c r="AE29" s="593" t="s">
        <v>831</v>
      </c>
      <c r="AF29" s="593" t="s">
        <v>831</v>
      </c>
      <c r="AG29" s="593" t="s">
        <v>831</v>
      </c>
      <c r="AH29" s="593" t="s">
        <v>831</v>
      </c>
      <c r="AI29" s="593" t="s">
        <v>831</v>
      </c>
      <c r="AJ29" s="89"/>
      <c r="AK29" s="41"/>
      <c r="AP29" s="12"/>
      <c r="BM29" t="e">
        <f>CountryCode &amp; ".T2.F8LIA.S1312.MNAC." &amp; RefVintage</f>
        <v>#VALUE!</v>
      </c>
    </row>
    <row r="30" spans="1:65" ht="15.75">
      <c r="A30" s="114" t="s">
        <v>400</v>
      </c>
      <c r="B30" s="289" t="s">
        <v>595</v>
      </c>
      <c r="C30" s="505" t="s">
        <v>951</v>
      </c>
      <c r="D30" s="397"/>
      <c r="E30" s="397"/>
      <c r="F30" s="397"/>
      <c r="G30" s="397"/>
      <c r="H30" s="397"/>
      <c r="I30" s="397"/>
      <c r="J30" s="397"/>
      <c r="K30" s="397"/>
      <c r="L30" s="397"/>
      <c r="M30" s="397"/>
      <c r="N30" s="397"/>
      <c r="O30" s="397"/>
      <c r="P30" s="397"/>
      <c r="Q30" s="397"/>
      <c r="R30" s="397"/>
      <c r="S30" s="397"/>
      <c r="T30" s="397"/>
      <c r="U30" s="397"/>
      <c r="V30" s="397"/>
      <c r="W30" s="397"/>
      <c r="X30" s="397"/>
      <c r="Y30" s="397"/>
      <c r="Z30" s="397"/>
      <c r="AA30" s="397"/>
      <c r="AB30" s="397"/>
      <c r="AC30" s="594"/>
      <c r="AD30" s="594"/>
      <c r="AE30" s="594"/>
      <c r="AF30" s="594"/>
      <c r="AG30" s="594"/>
      <c r="AH30" s="594"/>
      <c r="AI30" s="594"/>
      <c r="AJ30" s="91"/>
      <c r="AK30" s="41"/>
      <c r="AP30" s="12"/>
      <c r="BM30" t="e">
        <f>CountryCode &amp; ".T2.F8LIA1.S1312.MNAC." &amp; RefVintage</f>
        <v>#VALUE!</v>
      </c>
    </row>
    <row r="31" spans="1:65" ht="15.75">
      <c r="A31" s="114" t="s">
        <v>401</v>
      </c>
      <c r="B31" s="289" t="s">
        <v>596</v>
      </c>
      <c r="C31" s="505" t="s">
        <v>952</v>
      </c>
      <c r="D31" s="397"/>
      <c r="E31" s="397"/>
      <c r="F31" s="397"/>
      <c r="G31" s="397"/>
      <c r="H31" s="397"/>
      <c r="I31" s="397"/>
      <c r="J31" s="397"/>
      <c r="K31" s="397"/>
      <c r="L31" s="397"/>
      <c r="M31" s="397"/>
      <c r="N31" s="397"/>
      <c r="O31" s="397"/>
      <c r="P31" s="397"/>
      <c r="Q31" s="397"/>
      <c r="R31" s="397"/>
      <c r="S31" s="397"/>
      <c r="T31" s="397"/>
      <c r="U31" s="397"/>
      <c r="V31" s="397"/>
      <c r="W31" s="397"/>
      <c r="X31" s="397"/>
      <c r="Y31" s="397"/>
      <c r="Z31" s="397"/>
      <c r="AA31" s="397"/>
      <c r="AB31" s="397"/>
      <c r="AC31" s="594"/>
      <c r="AD31" s="594"/>
      <c r="AE31" s="594"/>
      <c r="AF31" s="594"/>
      <c r="AG31" s="594"/>
      <c r="AH31" s="594"/>
      <c r="AI31" s="594"/>
      <c r="AJ31" s="91"/>
      <c r="AK31" s="41"/>
      <c r="AP31" s="12"/>
      <c r="BM31" t="e">
        <f>CountryCode &amp; ".T2.F8LIA2.S1312.MNAC." &amp; RefVintage</f>
        <v>#VALUE!</v>
      </c>
    </row>
    <row r="32" spans="1:65" ht="15.75">
      <c r="A32" s="204"/>
      <c r="B32" s="289"/>
      <c r="C32" s="506"/>
      <c r="D32" s="398"/>
      <c r="E32" s="398"/>
      <c r="F32" s="398"/>
      <c r="G32" s="398"/>
      <c r="H32" s="398"/>
      <c r="I32" s="398"/>
      <c r="J32" s="398"/>
      <c r="K32" s="398"/>
      <c r="L32" s="398"/>
      <c r="M32" s="398"/>
      <c r="N32" s="398"/>
      <c r="O32" s="398"/>
      <c r="P32" s="398"/>
      <c r="Q32" s="398"/>
      <c r="R32" s="398"/>
      <c r="S32" s="398"/>
      <c r="T32" s="398"/>
      <c r="U32" s="398"/>
      <c r="V32" s="398"/>
      <c r="W32" s="398"/>
      <c r="X32" s="398"/>
      <c r="Y32" s="398"/>
      <c r="Z32" s="398"/>
      <c r="AA32" s="398"/>
      <c r="AB32" s="398"/>
      <c r="AC32" s="596"/>
      <c r="AD32" s="596"/>
      <c r="AE32" s="596"/>
      <c r="AF32" s="596"/>
      <c r="AG32" s="596"/>
      <c r="AH32" s="596"/>
      <c r="AI32" s="596"/>
      <c r="AJ32" s="89"/>
      <c r="AK32" s="41"/>
      <c r="AP32" s="12"/>
    </row>
    <row r="33" spans="1:65" ht="30.75">
      <c r="A33" s="204" t="s">
        <v>125</v>
      </c>
      <c r="B33" s="289" t="s">
        <v>603</v>
      </c>
      <c r="C33" s="517" t="s">
        <v>1059</v>
      </c>
      <c r="D33" s="387" t="s">
        <v>831</v>
      </c>
      <c r="E33" s="387" t="s">
        <v>831</v>
      </c>
      <c r="F33" s="387" t="s">
        <v>831</v>
      </c>
      <c r="G33" s="387" t="s">
        <v>831</v>
      </c>
      <c r="H33" s="387" t="s">
        <v>831</v>
      </c>
      <c r="I33" s="387" t="s">
        <v>831</v>
      </c>
      <c r="J33" s="387" t="s">
        <v>831</v>
      </c>
      <c r="K33" s="387" t="s">
        <v>831</v>
      </c>
      <c r="L33" s="387" t="s">
        <v>831</v>
      </c>
      <c r="M33" s="387" t="s">
        <v>831</v>
      </c>
      <c r="N33" s="387" t="s">
        <v>831</v>
      </c>
      <c r="O33" s="387" t="s">
        <v>831</v>
      </c>
      <c r="P33" s="387" t="s">
        <v>831</v>
      </c>
      <c r="Q33" s="387" t="s">
        <v>831</v>
      </c>
      <c r="R33" s="387" t="s">
        <v>831</v>
      </c>
      <c r="S33" s="387" t="s">
        <v>831</v>
      </c>
      <c r="T33" s="387" t="s">
        <v>831</v>
      </c>
      <c r="U33" s="387" t="s">
        <v>831</v>
      </c>
      <c r="V33" s="387" t="s">
        <v>831</v>
      </c>
      <c r="W33" s="387" t="s">
        <v>831</v>
      </c>
      <c r="X33" s="387" t="s">
        <v>831</v>
      </c>
      <c r="Y33" s="387" t="s">
        <v>831</v>
      </c>
      <c r="Z33" s="387" t="s">
        <v>831</v>
      </c>
      <c r="AA33" s="387" t="s">
        <v>831</v>
      </c>
      <c r="AB33" s="387" t="s">
        <v>831</v>
      </c>
      <c r="AC33" s="387" t="s">
        <v>831</v>
      </c>
      <c r="AD33" s="593" t="s">
        <v>831</v>
      </c>
      <c r="AE33" s="593" t="s">
        <v>831</v>
      </c>
      <c r="AF33" s="593" t="s">
        <v>831</v>
      </c>
      <c r="AG33" s="593" t="s">
        <v>831</v>
      </c>
      <c r="AH33" s="593" t="s">
        <v>831</v>
      </c>
      <c r="AI33" s="593" t="s">
        <v>831</v>
      </c>
      <c r="AJ33" s="89"/>
      <c r="AK33" s="41"/>
      <c r="AP33" s="12"/>
      <c r="BM33" t="e">
        <f>CountryCode &amp; ".T2.B9_OWB.S1312.MNAC." &amp; RefVintage</f>
        <v>#VALUE!</v>
      </c>
    </row>
    <row r="34" spans="1:65" ht="30.75">
      <c r="A34" s="204" t="s">
        <v>126</v>
      </c>
      <c r="B34" s="289" t="s">
        <v>604</v>
      </c>
      <c r="C34" s="517" t="s">
        <v>1060</v>
      </c>
      <c r="D34" s="387" t="s">
        <v>831</v>
      </c>
      <c r="E34" s="387" t="s">
        <v>831</v>
      </c>
      <c r="F34" s="387" t="s">
        <v>831</v>
      </c>
      <c r="G34" s="387" t="s">
        <v>831</v>
      </c>
      <c r="H34" s="387" t="s">
        <v>831</v>
      </c>
      <c r="I34" s="387" t="s">
        <v>831</v>
      </c>
      <c r="J34" s="387" t="s">
        <v>831</v>
      </c>
      <c r="K34" s="387" t="s">
        <v>831</v>
      </c>
      <c r="L34" s="387" t="s">
        <v>831</v>
      </c>
      <c r="M34" s="387" t="s">
        <v>831</v>
      </c>
      <c r="N34" s="387" t="s">
        <v>831</v>
      </c>
      <c r="O34" s="387" t="s">
        <v>831</v>
      </c>
      <c r="P34" s="387" t="s">
        <v>831</v>
      </c>
      <c r="Q34" s="387" t="s">
        <v>831</v>
      </c>
      <c r="R34" s="387" t="s">
        <v>831</v>
      </c>
      <c r="S34" s="387" t="s">
        <v>831</v>
      </c>
      <c r="T34" s="387" t="s">
        <v>831</v>
      </c>
      <c r="U34" s="387" t="s">
        <v>831</v>
      </c>
      <c r="V34" s="387" t="s">
        <v>831</v>
      </c>
      <c r="W34" s="387" t="s">
        <v>831</v>
      </c>
      <c r="X34" s="387" t="s">
        <v>831</v>
      </c>
      <c r="Y34" s="387" t="s">
        <v>831</v>
      </c>
      <c r="Z34" s="387" t="s">
        <v>831</v>
      </c>
      <c r="AA34" s="387" t="s">
        <v>831</v>
      </c>
      <c r="AB34" s="387" t="s">
        <v>831</v>
      </c>
      <c r="AC34" s="387" t="s">
        <v>831</v>
      </c>
      <c r="AD34" s="593" t="s">
        <v>831</v>
      </c>
      <c r="AE34" s="593" t="s">
        <v>831</v>
      </c>
      <c r="AF34" s="593" t="s">
        <v>831</v>
      </c>
      <c r="AG34" s="593" t="s">
        <v>831</v>
      </c>
      <c r="AH34" s="593" t="s">
        <v>831</v>
      </c>
      <c r="AI34" s="593" t="s">
        <v>831</v>
      </c>
      <c r="AJ34" s="89"/>
      <c r="AK34" s="41"/>
      <c r="AP34" s="12"/>
      <c r="BM34" t="e">
        <f>CountryCode &amp; ".T2.B9_OB.S1312.MNAC." &amp; RefVintage</f>
        <v>#VALUE!</v>
      </c>
    </row>
    <row r="35" spans="1:65" ht="15.75">
      <c r="A35" s="114" t="s">
        <v>127</v>
      </c>
      <c r="B35" s="289" t="s">
        <v>605</v>
      </c>
      <c r="C35" s="505" t="s">
        <v>951</v>
      </c>
      <c r="D35" s="397"/>
      <c r="E35" s="397"/>
      <c r="F35" s="397"/>
      <c r="G35" s="397"/>
      <c r="H35" s="397"/>
      <c r="I35" s="397"/>
      <c r="J35" s="397"/>
      <c r="K35" s="397"/>
      <c r="L35" s="397"/>
      <c r="M35" s="397"/>
      <c r="N35" s="397"/>
      <c r="O35" s="397"/>
      <c r="P35" s="397"/>
      <c r="Q35" s="397"/>
      <c r="R35" s="397"/>
      <c r="S35" s="397"/>
      <c r="T35" s="397"/>
      <c r="U35" s="397"/>
      <c r="V35" s="397"/>
      <c r="W35" s="397"/>
      <c r="X35" s="397"/>
      <c r="Y35" s="397"/>
      <c r="Z35" s="397"/>
      <c r="AA35" s="397"/>
      <c r="AB35" s="397"/>
      <c r="AC35" s="594"/>
      <c r="AD35" s="594"/>
      <c r="AE35" s="594"/>
      <c r="AF35" s="594"/>
      <c r="AG35" s="594"/>
      <c r="AH35" s="594"/>
      <c r="AI35" s="594"/>
      <c r="AJ35" s="91"/>
      <c r="AK35" s="41"/>
      <c r="AP35" s="12"/>
      <c r="BM35" t="e">
        <f>CountryCode &amp; ".T2.B9_OB1.S1312.MNAC." &amp; RefVintage</f>
        <v>#VALUE!</v>
      </c>
    </row>
    <row r="36" spans="1:65" ht="15.75">
      <c r="A36" s="114" t="s">
        <v>128</v>
      </c>
      <c r="B36" s="289" t="s">
        <v>606</v>
      </c>
      <c r="C36" s="505" t="s">
        <v>952</v>
      </c>
      <c r="D36" s="397"/>
      <c r="E36" s="397"/>
      <c r="F36" s="397"/>
      <c r="G36" s="397"/>
      <c r="H36" s="397"/>
      <c r="I36" s="397"/>
      <c r="J36" s="397"/>
      <c r="K36" s="397"/>
      <c r="L36" s="397"/>
      <c r="M36" s="397"/>
      <c r="N36" s="397"/>
      <c r="O36" s="397"/>
      <c r="P36" s="397"/>
      <c r="Q36" s="397"/>
      <c r="R36" s="397"/>
      <c r="S36" s="397"/>
      <c r="T36" s="397"/>
      <c r="U36" s="397"/>
      <c r="V36" s="397"/>
      <c r="W36" s="397"/>
      <c r="X36" s="397"/>
      <c r="Y36" s="397"/>
      <c r="Z36" s="397"/>
      <c r="AA36" s="397"/>
      <c r="AB36" s="397"/>
      <c r="AC36" s="594"/>
      <c r="AD36" s="594"/>
      <c r="AE36" s="594"/>
      <c r="AF36" s="594"/>
      <c r="AG36" s="594"/>
      <c r="AH36" s="594"/>
      <c r="AI36" s="594"/>
      <c r="AJ36" s="91"/>
      <c r="AK36" s="41"/>
      <c r="AP36" s="12"/>
      <c r="BM36" t="e">
        <f>CountryCode &amp; ".T2.B9_OB2.S1312.MNAC." &amp; RefVintage</f>
        <v>#VALUE!</v>
      </c>
    </row>
    <row r="37" spans="1:65" ht="15.75">
      <c r="A37" s="204"/>
      <c r="B37" s="293"/>
      <c r="C37" s="506"/>
      <c r="D37" s="398"/>
      <c r="E37" s="398"/>
      <c r="F37" s="398"/>
      <c r="G37" s="398"/>
      <c r="H37" s="398"/>
      <c r="I37" s="398"/>
      <c r="J37" s="398"/>
      <c r="K37" s="398"/>
      <c r="L37" s="398"/>
      <c r="M37" s="398"/>
      <c r="N37" s="398"/>
      <c r="O37" s="398"/>
      <c r="P37" s="398"/>
      <c r="Q37" s="398"/>
      <c r="R37" s="398"/>
      <c r="S37" s="398"/>
      <c r="T37" s="398"/>
      <c r="U37" s="398"/>
      <c r="V37" s="398"/>
      <c r="W37" s="398"/>
      <c r="X37" s="398"/>
      <c r="Y37" s="398"/>
      <c r="Z37" s="398"/>
      <c r="AA37" s="398"/>
      <c r="AB37" s="398"/>
      <c r="AC37" s="596"/>
      <c r="AD37" s="596"/>
      <c r="AE37" s="596"/>
      <c r="AF37" s="596"/>
      <c r="AG37" s="596"/>
      <c r="AH37" s="596"/>
      <c r="AI37" s="596"/>
      <c r="AJ37" s="89"/>
      <c r="AK37" s="41"/>
      <c r="AP37" s="12"/>
    </row>
    <row r="38" spans="1:65" ht="15.75">
      <c r="A38" s="204" t="s">
        <v>129</v>
      </c>
      <c r="B38" s="289" t="s">
        <v>615</v>
      </c>
      <c r="C38" s="490" t="s">
        <v>969</v>
      </c>
      <c r="D38" s="387" t="s">
        <v>831</v>
      </c>
      <c r="E38" s="387" t="s">
        <v>831</v>
      </c>
      <c r="F38" s="387" t="s">
        <v>831</v>
      </c>
      <c r="G38" s="387" t="s">
        <v>831</v>
      </c>
      <c r="H38" s="387" t="s">
        <v>831</v>
      </c>
      <c r="I38" s="387" t="s">
        <v>831</v>
      </c>
      <c r="J38" s="387" t="s">
        <v>831</v>
      </c>
      <c r="K38" s="387" t="s">
        <v>831</v>
      </c>
      <c r="L38" s="387" t="s">
        <v>831</v>
      </c>
      <c r="M38" s="387" t="s">
        <v>831</v>
      </c>
      <c r="N38" s="387" t="s">
        <v>831</v>
      </c>
      <c r="O38" s="387" t="s">
        <v>831</v>
      </c>
      <c r="P38" s="387" t="s">
        <v>831</v>
      </c>
      <c r="Q38" s="387" t="s">
        <v>831</v>
      </c>
      <c r="R38" s="387" t="s">
        <v>831</v>
      </c>
      <c r="S38" s="387" t="s">
        <v>831</v>
      </c>
      <c r="T38" s="387" t="s">
        <v>831</v>
      </c>
      <c r="U38" s="387" t="s">
        <v>831</v>
      </c>
      <c r="V38" s="387" t="s">
        <v>831</v>
      </c>
      <c r="W38" s="387" t="s">
        <v>831</v>
      </c>
      <c r="X38" s="387" t="s">
        <v>831</v>
      </c>
      <c r="Y38" s="387" t="s">
        <v>831</v>
      </c>
      <c r="Z38" s="387" t="s">
        <v>831</v>
      </c>
      <c r="AA38" s="387" t="s">
        <v>831</v>
      </c>
      <c r="AB38" s="387" t="s">
        <v>831</v>
      </c>
      <c r="AC38" s="387" t="s">
        <v>831</v>
      </c>
      <c r="AD38" s="593" t="s">
        <v>831</v>
      </c>
      <c r="AE38" s="593" t="s">
        <v>831</v>
      </c>
      <c r="AF38" s="593" t="s">
        <v>831</v>
      </c>
      <c r="AG38" s="593" t="s">
        <v>831</v>
      </c>
      <c r="AH38" s="593" t="s">
        <v>831</v>
      </c>
      <c r="AI38" s="593" t="s">
        <v>831</v>
      </c>
      <c r="AJ38" s="89"/>
      <c r="AK38" s="41"/>
      <c r="AP38" s="12"/>
      <c r="BM38" t="e">
        <f>CountryCode &amp; ".T2.OA.S1312.MNAC." &amp; RefVintage</f>
        <v>#VALUE!</v>
      </c>
    </row>
    <row r="39" spans="1:65" ht="15.75">
      <c r="A39" s="114" t="s">
        <v>130</v>
      </c>
      <c r="B39" s="289" t="s">
        <v>616</v>
      </c>
      <c r="C39" s="505" t="s">
        <v>951</v>
      </c>
      <c r="D39" s="397"/>
      <c r="E39" s="397"/>
      <c r="F39" s="397"/>
      <c r="G39" s="397"/>
      <c r="H39" s="397"/>
      <c r="I39" s="397"/>
      <c r="J39" s="397"/>
      <c r="K39" s="397"/>
      <c r="L39" s="397"/>
      <c r="M39" s="397"/>
      <c r="N39" s="397"/>
      <c r="O39" s="397"/>
      <c r="P39" s="397"/>
      <c r="Q39" s="397"/>
      <c r="R39" s="397"/>
      <c r="S39" s="397"/>
      <c r="T39" s="397"/>
      <c r="U39" s="397"/>
      <c r="V39" s="397"/>
      <c r="W39" s="397"/>
      <c r="X39" s="397"/>
      <c r="Y39" s="397"/>
      <c r="Z39" s="397"/>
      <c r="AA39" s="397"/>
      <c r="AB39" s="397"/>
      <c r="AC39" s="594"/>
      <c r="AD39" s="594"/>
      <c r="AE39" s="594"/>
      <c r="AF39" s="594"/>
      <c r="AG39" s="594"/>
      <c r="AH39" s="594"/>
      <c r="AI39" s="594"/>
      <c r="AJ39" s="91"/>
      <c r="AK39" s="41"/>
      <c r="AP39" s="12"/>
      <c r="BM39" t="e">
        <f>CountryCode &amp; ".T2.OA1.S1312.MNAC." &amp; RefVintage</f>
        <v>#VALUE!</v>
      </c>
    </row>
    <row r="40" spans="1:65" ht="15.75">
      <c r="A40" s="114" t="s">
        <v>131</v>
      </c>
      <c r="B40" s="289" t="s">
        <v>617</v>
      </c>
      <c r="C40" s="505" t="s">
        <v>952</v>
      </c>
      <c r="D40" s="397"/>
      <c r="E40" s="397"/>
      <c r="F40" s="397"/>
      <c r="G40" s="397"/>
      <c r="H40" s="397"/>
      <c r="I40" s="397"/>
      <c r="J40" s="397"/>
      <c r="K40" s="397"/>
      <c r="L40" s="397"/>
      <c r="M40" s="397"/>
      <c r="N40" s="397"/>
      <c r="O40" s="397"/>
      <c r="P40" s="397"/>
      <c r="Q40" s="397"/>
      <c r="R40" s="397"/>
      <c r="S40" s="397"/>
      <c r="T40" s="397"/>
      <c r="U40" s="397"/>
      <c r="V40" s="397"/>
      <c r="W40" s="397"/>
      <c r="X40" s="397"/>
      <c r="Y40" s="397"/>
      <c r="Z40" s="397"/>
      <c r="AA40" s="397"/>
      <c r="AB40" s="397"/>
      <c r="AC40" s="594"/>
      <c r="AD40" s="594"/>
      <c r="AE40" s="594"/>
      <c r="AF40" s="594"/>
      <c r="AG40" s="594"/>
      <c r="AH40" s="594"/>
      <c r="AI40" s="594"/>
      <c r="AJ40" s="91"/>
      <c r="AK40" s="41"/>
      <c r="AP40" s="12"/>
      <c r="BM40" t="e">
        <f>CountryCode &amp; ".T2.OA2.S1312.MNAC." &amp; RefVintage</f>
        <v>#VALUE!</v>
      </c>
    </row>
    <row r="41" spans="1:65" ht="15.75">
      <c r="A41" s="114" t="s">
        <v>132</v>
      </c>
      <c r="B41" s="289" t="s">
        <v>618</v>
      </c>
      <c r="C41" s="505" t="s">
        <v>1061</v>
      </c>
      <c r="D41" s="397"/>
      <c r="E41" s="397"/>
      <c r="F41" s="397"/>
      <c r="G41" s="397"/>
      <c r="H41" s="397"/>
      <c r="I41" s="397"/>
      <c r="J41" s="397"/>
      <c r="K41" s="397"/>
      <c r="L41" s="397"/>
      <c r="M41" s="397"/>
      <c r="N41" s="397"/>
      <c r="O41" s="397"/>
      <c r="P41" s="397"/>
      <c r="Q41" s="397"/>
      <c r="R41" s="397"/>
      <c r="S41" s="397"/>
      <c r="T41" s="397"/>
      <c r="U41" s="397"/>
      <c r="V41" s="397"/>
      <c r="W41" s="397"/>
      <c r="X41" s="397"/>
      <c r="Y41" s="397"/>
      <c r="Z41" s="397"/>
      <c r="AA41" s="397"/>
      <c r="AB41" s="397"/>
      <c r="AC41" s="594"/>
      <c r="AD41" s="594"/>
      <c r="AE41" s="594"/>
      <c r="AF41" s="594"/>
      <c r="AG41" s="594"/>
      <c r="AH41" s="594"/>
      <c r="AI41" s="594"/>
      <c r="AJ41" s="91"/>
      <c r="AK41" s="41"/>
      <c r="AP41" s="12"/>
      <c r="BM41" t="e">
        <f>CountryCode &amp; ".T2.OA3.S1312.MNAC." &amp; RefVintage</f>
        <v>#VALUE!</v>
      </c>
    </row>
    <row r="42" spans="1:65" ht="16.5" thickBot="1">
      <c r="A42" s="204"/>
      <c r="B42" s="292"/>
      <c r="C42" s="506"/>
      <c r="D42" s="392"/>
      <c r="E42" s="392"/>
      <c r="F42" s="392"/>
      <c r="G42" s="392"/>
      <c r="H42" s="392"/>
      <c r="I42" s="392"/>
      <c r="J42" s="392"/>
      <c r="K42" s="392"/>
      <c r="L42" s="392"/>
      <c r="M42" s="392"/>
      <c r="N42" s="392"/>
      <c r="O42" s="392"/>
      <c r="P42" s="392"/>
      <c r="Q42" s="392"/>
      <c r="R42" s="392"/>
      <c r="S42" s="392"/>
      <c r="T42" s="392"/>
      <c r="U42" s="392"/>
      <c r="V42" s="392"/>
      <c r="W42" s="392"/>
      <c r="X42" s="392"/>
      <c r="Y42" s="392"/>
      <c r="Z42" s="392"/>
      <c r="AA42" s="392"/>
      <c r="AB42" s="392"/>
      <c r="AC42" s="599"/>
      <c r="AD42" s="599"/>
      <c r="AE42" s="599"/>
      <c r="AF42" s="599"/>
      <c r="AG42" s="599"/>
      <c r="AH42" s="599"/>
      <c r="AI42" s="599"/>
      <c r="AJ42" s="2"/>
      <c r="AK42" s="41"/>
      <c r="AP42" s="12"/>
    </row>
    <row r="43" spans="1:65" ht="17.25" thickTop="1" thickBot="1">
      <c r="A43" s="204" t="s">
        <v>133</v>
      </c>
      <c r="B43" s="289" t="s">
        <v>627</v>
      </c>
      <c r="C43" s="500" t="s">
        <v>1062</v>
      </c>
      <c r="D43" s="400" t="s">
        <v>831</v>
      </c>
      <c r="E43" s="400" t="s">
        <v>831</v>
      </c>
      <c r="F43" s="400" t="s">
        <v>831</v>
      </c>
      <c r="G43" s="400" t="s">
        <v>831</v>
      </c>
      <c r="H43" s="400" t="s">
        <v>831</v>
      </c>
      <c r="I43" s="400" t="s">
        <v>831</v>
      </c>
      <c r="J43" s="400" t="s">
        <v>831</v>
      </c>
      <c r="K43" s="400" t="s">
        <v>831</v>
      </c>
      <c r="L43" s="400" t="s">
        <v>831</v>
      </c>
      <c r="M43" s="400" t="s">
        <v>831</v>
      </c>
      <c r="N43" s="400" t="s">
        <v>831</v>
      </c>
      <c r="O43" s="400" t="s">
        <v>831</v>
      </c>
      <c r="P43" s="400" t="s">
        <v>831</v>
      </c>
      <c r="Q43" s="400" t="s">
        <v>831</v>
      </c>
      <c r="R43" s="400" t="s">
        <v>831</v>
      </c>
      <c r="S43" s="400" t="s">
        <v>831</v>
      </c>
      <c r="T43" s="400" t="s">
        <v>831</v>
      </c>
      <c r="U43" s="400" t="s">
        <v>831</v>
      </c>
      <c r="V43" s="400" t="s">
        <v>831</v>
      </c>
      <c r="W43" s="400" t="s">
        <v>831</v>
      </c>
      <c r="X43" s="400" t="s">
        <v>831</v>
      </c>
      <c r="Y43" s="400" t="s">
        <v>831</v>
      </c>
      <c r="Z43" s="400" t="s">
        <v>831</v>
      </c>
      <c r="AA43" s="400" t="s">
        <v>831</v>
      </c>
      <c r="AB43" s="400" t="s">
        <v>831</v>
      </c>
      <c r="AC43" s="400" t="s">
        <v>831</v>
      </c>
      <c r="AD43" s="600" t="s">
        <v>831</v>
      </c>
      <c r="AE43" s="600" t="s">
        <v>831</v>
      </c>
      <c r="AF43" s="600" t="s">
        <v>831</v>
      </c>
      <c r="AG43" s="600" t="s">
        <v>831</v>
      </c>
      <c r="AH43" s="600" t="s">
        <v>831</v>
      </c>
      <c r="AI43" s="600" t="s">
        <v>831</v>
      </c>
      <c r="AJ43" s="3"/>
      <c r="AK43" s="40"/>
      <c r="AP43" s="12"/>
      <c r="BM43" t="e">
        <f>CountryCode &amp; ".T2.B9.S1312.MNAC." &amp; RefVintage</f>
        <v>#VALUE!</v>
      </c>
    </row>
    <row r="44" spans="1:65" ht="16.5" thickTop="1">
      <c r="A44" s="107"/>
      <c r="B44" s="105"/>
      <c r="C44" s="501" t="s">
        <v>972</v>
      </c>
      <c r="D44" s="241"/>
      <c r="E44" s="161"/>
      <c r="F44" s="161"/>
      <c r="G44" s="161"/>
      <c r="H44" s="161"/>
      <c r="I44" s="161"/>
      <c r="J44" s="161"/>
      <c r="K44" s="161"/>
      <c r="L44" s="161"/>
      <c r="M44" s="161"/>
      <c r="N44" s="161"/>
      <c r="O44" s="161"/>
      <c r="P44" s="161"/>
      <c r="Q44" s="161"/>
      <c r="R44" s="161"/>
      <c r="S44" s="161"/>
      <c r="T44" s="161"/>
      <c r="U44" s="161"/>
      <c r="V44" s="161"/>
      <c r="W44" s="161"/>
      <c r="X44" s="161"/>
      <c r="Y44" s="161"/>
      <c r="Z44" s="161"/>
      <c r="AA44" s="161"/>
      <c r="AB44" s="161"/>
      <c r="AC44" s="606"/>
      <c r="AD44" s="606"/>
      <c r="AE44" s="606"/>
      <c r="AF44" s="606"/>
      <c r="AG44" s="606"/>
      <c r="AH44" s="606"/>
      <c r="AI44" s="606"/>
      <c r="AJ44" s="19"/>
      <c r="AK44" s="41"/>
      <c r="AL44" s="12"/>
    </row>
    <row r="45" spans="1:65" ht="9" customHeight="1">
      <c r="A45" s="107"/>
      <c r="B45" s="105"/>
      <c r="C45" s="518"/>
      <c r="D45" s="163"/>
      <c r="E45" s="161"/>
      <c r="F45" s="161"/>
      <c r="G45" s="161"/>
      <c r="H45" s="161"/>
      <c r="I45" s="161"/>
      <c r="J45" s="161"/>
      <c r="K45" s="161"/>
      <c r="L45" s="161"/>
      <c r="M45" s="161"/>
      <c r="N45" s="161"/>
      <c r="O45" s="161"/>
      <c r="P45" s="161"/>
      <c r="Q45" s="161"/>
      <c r="R45" s="161"/>
      <c r="S45" s="161"/>
      <c r="T45" s="161"/>
      <c r="U45" s="161"/>
      <c r="V45" s="161"/>
      <c r="W45" s="161"/>
      <c r="X45" s="161"/>
      <c r="Y45" s="161"/>
      <c r="Z45" s="161"/>
      <c r="AA45" s="161"/>
      <c r="AB45" s="161"/>
      <c r="AC45" s="606"/>
      <c r="AD45" s="606"/>
      <c r="AE45" s="606"/>
      <c r="AF45" s="606"/>
      <c r="AG45" s="606"/>
      <c r="AH45" s="606"/>
      <c r="AI45" s="606"/>
      <c r="AJ45" s="19"/>
      <c r="AK45" s="41"/>
      <c r="AL45" s="12"/>
    </row>
    <row r="46" spans="1:65" s="20" customFormat="1" ht="15.75">
      <c r="A46" s="107"/>
      <c r="B46" s="105"/>
      <c r="C46" s="484" t="s">
        <v>1044</v>
      </c>
      <c r="D46" s="146"/>
      <c r="E46" s="161"/>
      <c r="F46" s="161"/>
      <c r="G46" s="161"/>
      <c r="H46" s="161"/>
      <c r="I46" s="161"/>
      <c r="J46" s="161"/>
      <c r="K46" s="161"/>
      <c r="L46" s="161"/>
      <c r="M46" s="161"/>
      <c r="N46" s="161"/>
      <c r="O46" s="161"/>
      <c r="P46" s="161"/>
      <c r="Q46" s="161"/>
      <c r="R46" s="161"/>
      <c r="S46" s="161"/>
      <c r="T46" s="161"/>
      <c r="U46" s="161"/>
      <c r="V46" s="161"/>
      <c r="W46" s="161"/>
      <c r="X46" s="161"/>
      <c r="Y46" s="161"/>
      <c r="Z46" s="161"/>
      <c r="AA46" s="161"/>
      <c r="AB46" s="161"/>
      <c r="AC46" s="606"/>
      <c r="AD46" s="606"/>
      <c r="AE46" s="606"/>
      <c r="AF46" s="606"/>
      <c r="AG46" s="606"/>
      <c r="AH46" s="606"/>
      <c r="AI46" s="606"/>
      <c r="AJ46" s="19"/>
      <c r="AK46" s="41"/>
      <c r="AL46" s="12"/>
      <c r="BM46" s="220"/>
    </row>
    <row r="47" spans="1:65" ht="15.75">
      <c r="A47" s="107"/>
      <c r="B47" s="105"/>
      <c r="C47" s="511" t="s">
        <v>1045</v>
      </c>
      <c r="D47" s="146"/>
      <c r="E47" s="161"/>
      <c r="F47" s="161"/>
      <c r="G47" s="161"/>
      <c r="H47" s="161"/>
      <c r="I47" s="161"/>
      <c r="J47" s="161"/>
      <c r="K47" s="161"/>
      <c r="L47" s="161"/>
      <c r="M47" s="161"/>
      <c r="N47" s="161"/>
      <c r="O47" s="161"/>
      <c r="P47" s="161"/>
      <c r="Q47" s="161"/>
      <c r="R47" s="161"/>
      <c r="S47" s="161"/>
      <c r="T47" s="161"/>
      <c r="U47" s="161"/>
      <c r="V47" s="161"/>
      <c r="W47" s="161"/>
      <c r="X47" s="161"/>
      <c r="Y47" s="161"/>
      <c r="Z47" s="161"/>
      <c r="AA47" s="161"/>
      <c r="AB47" s="161"/>
      <c r="AC47" s="606"/>
      <c r="AD47" s="606"/>
      <c r="AE47" s="606"/>
      <c r="AF47" s="606"/>
      <c r="AG47" s="606"/>
      <c r="AH47" s="606"/>
      <c r="AI47" s="606"/>
      <c r="AJ47" s="19"/>
      <c r="AK47" s="41"/>
      <c r="AL47" s="12"/>
    </row>
    <row r="48" spans="1:65" ht="16.5" thickBot="1">
      <c r="A48" s="115"/>
      <c r="B48" s="118"/>
      <c r="C48" s="243"/>
      <c r="D48" s="244"/>
      <c r="E48" s="244"/>
      <c r="F48" s="244"/>
      <c r="G48" s="244"/>
      <c r="H48" s="244"/>
      <c r="I48" s="244"/>
      <c r="J48" s="244"/>
      <c r="K48" s="244"/>
      <c r="L48" s="244"/>
      <c r="M48" s="244"/>
      <c r="N48" s="244"/>
      <c r="O48" s="244"/>
      <c r="P48" s="244"/>
      <c r="Q48" s="244"/>
      <c r="R48" s="244"/>
      <c r="S48" s="244"/>
      <c r="T48" s="244"/>
      <c r="U48" s="244"/>
      <c r="V48" s="244"/>
      <c r="W48" s="244"/>
      <c r="X48" s="244"/>
      <c r="Y48" s="244"/>
      <c r="Z48" s="244"/>
      <c r="AA48" s="244"/>
      <c r="AB48" s="244"/>
      <c r="AC48" s="616"/>
      <c r="AD48" s="616"/>
      <c r="AE48" s="616"/>
      <c r="AF48" s="616"/>
      <c r="AG48" s="616"/>
      <c r="AH48" s="616"/>
      <c r="AI48" s="616"/>
      <c r="AJ48" s="42"/>
      <c r="AK48" s="43"/>
      <c r="AM48" s="12"/>
    </row>
    <row r="49" spans="3:37" ht="15.75" hidden="1" thickTop="1"/>
    <row r="50" spans="3:37" ht="15.75" hidden="1" thickTop="1">
      <c r="C50" s="22" t="s">
        <v>12</v>
      </c>
    </row>
    <row r="51" spans="3:37" ht="30" hidden="1" customHeight="1">
      <c r="C51" s="230" t="s">
        <v>13</v>
      </c>
      <c r="D51" s="719" t="str">
        <f>IF(COUNTA(D8:Z8,D11:Z16,D20:Z20,D24:Z24,D26:Z26,D29:Z29,D33:Z34,D38:Z38,D43:Z43)/255*100=100,"OK - Table 2B is fully completed","WARNING - Table 2B is not fully completed, please fill in figure, L, M or 0")</f>
        <v>WARNING - Table 2B is not fully completed, please fill in figure, L, M or 0</v>
      </c>
      <c r="E51" s="719"/>
      <c r="F51" s="719"/>
      <c r="G51" s="719"/>
      <c r="H51" s="719"/>
      <c r="I51" s="719"/>
      <c r="J51" s="719"/>
      <c r="K51" s="719"/>
      <c r="L51" s="719"/>
      <c r="M51" s="719"/>
      <c r="N51" s="719"/>
      <c r="O51" s="719"/>
      <c r="P51" s="719"/>
      <c r="Q51" s="719"/>
      <c r="R51" s="719"/>
      <c r="S51" s="719"/>
      <c r="T51" s="719"/>
      <c r="U51" s="719"/>
      <c r="V51" s="719"/>
      <c r="W51" s="719"/>
      <c r="X51" s="719"/>
      <c r="Y51" s="719"/>
      <c r="Z51" s="719"/>
      <c r="AA51" s="449"/>
      <c r="AB51" s="439"/>
      <c r="AC51" s="548" t="s">
        <v>1177</v>
      </c>
      <c r="AD51" s="548" t="s">
        <v>1177</v>
      </c>
      <c r="AE51" s="548" t="s">
        <v>1177</v>
      </c>
      <c r="AF51" s="548" t="s">
        <v>1177</v>
      </c>
      <c r="AG51" s="548" t="s">
        <v>1177</v>
      </c>
      <c r="AH51" s="548" t="s">
        <v>1177</v>
      </c>
      <c r="AI51" s="548" t="s">
        <v>1177</v>
      </c>
      <c r="AJ51" s="221"/>
      <c r="AK51" s="143"/>
    </row>
    <row r="52" spans="3:37" ht="16.5" hidden="1" thickTop="1">
      <c r="C52" s="144" t="s">
        <v>14</v>
      </c>
      <c r="D52" s="229"/>
      <c r="E52"/>
      <c r="F52"/>
      <c r="G52"/>
      <c r="H52"/>
      <c r="I52"/>
      <c r="J52"/>
      <c r="K52"/>
      <c r="L52"/>
      <c r="M52"/>
      <c r="N52"/>
      <c r="O52"/>
      <c r="P52"/>
      <c r="Q52"/>
      <c r="R52"/>
      <c r="S52"/>
      <c r="T52"/>
      <c r="U52"/>
      <c r="V52"/>
      <c r="W52"/>
      <c r="X52"/>
      <c r="Y52"/>
      <c r="Z52"/>
      <c r="AA52"/>
      <c r="AB52"/>
      <c r="AC52" s="562">
        <v>2020</v>
      </c>
      <c r="AD52" s="562">
        <v>2021</v>
      </c>
      <c r="AE52" s="562">
        <v>2022</v>
      </c>
      <c r="AF52" s="562">
        <v>2023</v>
      </c>
      <c r="AG52" s="562">
        <v>2024</v>
      </c>
      <c r="AH52" s="562">
        <v>2025</v>
      </c>
      <c r="AI52" s="562">
        <v>2026</v>
      </c>
      <c r="AJ52"/>
      <c r="AK52" s="145"/>
    </row>
    <row r="53" spans="3:37" ht="24" hidden="1" thickTop="1">
      <c r="C53" s="222" t="s">
        <v>402</v>
      </c>
      <c r="D53" s="223">
        <f>IF(D43="M",0,D43)-IF(D8="M",0,D8)-IF(D11="M",0,D11)-IF(D20="M",0,D20)-IF(D24="M",0,D24)-IF(D26="M",0,D26)-IF(D29="M",0,D29)-IF(D33="M",0,D33)-IF(D34="M",0,D34)-IF(D38="M",0,D38)</f>
        <v>0</v>
      </c>
      <c r="E53" s="223">
        <f t="shared" ref="E53:AB53" si="13">IF(E43="M",0,E43)-IF(E8="M",0,E8)-IF(E11="M",0,E11)-IF(E20="M",0,E20)-IF(E24="M",0,E24)-IF(E26="M",0,E26)-IF(E29="M",0,E29)-IF(E33="M",0,E33)-IF(E34="M",0,E34)-IF(E38="M",0,E38)</f>
        <v>0</v>
      </c>
      <c r="F53" s="223">
        <f t="shared" si="13"/>
        <v>0</v>
      </c>
      <c r="G53" s="223">
        <f t="shared" si="13"/>
        <v>0</v>
      </c>
      <c r="H53" s="223">
        <f t="shared" si="13"/>
        <v>0</v>
      </c>
      <c r="I53" s="223">
        <f t="shared" si="13"/>
        <v>0</v>
      </c>
      <c r="J53" s="223">
        <f t="shared" si="13"/>
        <v>0</v>
      </c>
      <c r="K53" s="223">
        <f t="shared" si="13"/>
        <v>0</v>
      </c>
      <c r="L53" s="223">
        <f t="shared" si="13"/>
        <v>0</v>
      </c>
      <c r="M53" s="223">
        <f t="shared" si="13"/>
        <v>0</v>
      </c>
      <c r="N53" s="223">
        <f t="shared" si="13"/>
        <v>0</v>
      </c>
      <c r="O53" s="223">
        <f t="shared" si="13"/>
        <v>0</v>
      </c>
      <c r="P53" s="223">
        <f t="shared" si="13"/>
        <v>0</v>
      </c>
      <c r="Q53" s="223">
        <f t="shared" si="13"/>
        <v>0</v>
      </c>
      <c r="R53" s="223">
        <f t="shared" si="13"/>
        <v>0</v>
      </c>
      <c r="S53" s="223">
        <f t="shared" si="13"/>
        <v>0</v>
      </c>
      <c r="T53" s="223">
        <f t="shared" si="13"/>
        <v>0</v>
      </c>
      <c r="U53" s="223">
        <f t="shared" si="13"/>
        <v>0</v>
      </c>
      <c r="V53" s="223">
        <f t="shared" si="13"/>
        <v>0</v>
      </c>
      <c r="W53" s="223">
        <f t="shared" si="13"/>
        <v>0</v>
      </c>
      <c r="X53" s="223">
        <f t="shared" si="13"/>
        <v>0</v>
      </c>
      <c r="Y53" s="223">
        <f t="shared" si="13"/>
        <v>0</v>
      </c>
      <c r="Z53" s="223">
        <f t="shared" si="13"/>
        <v>0</v>
      </c>
      <c r="AA53" s="223"/>
      <c r="AB53" s="223">
        <f t="shared" si="13"/>
        <v>0</v>
      </c>
      <c r="AC53" s="607">
        <v>0</v>
      </c>
      <c r="AD53" s="607">
        <v>0</v>
      </c>
      <c r="AE53" s="607">
        <v>0</v>
      </c>
      <c r="AF53" s="607">
        <v>0</v>
      </c>
      <c r="AG53" s="607">
        <v>0</v>
      </c>
      <c r="AH53" s="607">
        <v>0</v>
      </c>
      <c r="AI53" s="607">
        <v>0</v>
      </c>
      <c r="AJ53"/>
      <c r="AK53" s="145"/>
    </row>
    <row r="54" spans="3:37" ht="16.5" hidden="1" thickTop="1">
      <c r="C54" s="222" t="s">
        <v>22</v>
      </c>
      <c r="D54" s="223">
        <f>IF(D11="M",0,D11)-IF(D12="M",0,D12)-IF(D13="M",0,D13)-IF(D14="M",0,D14)</f>
        <v>0</v>
      </c>
      <c r="E54" s="223">
        <f t="shared" ref="E54:AB54" si="14">IF(E11="M",0,E11)-IF(E12="M",0,E12)-IF(E13="M",0,E13)-IF(E14="M",0,E14)</f>
        <v>0</v>
      </c>
      <c r="F54" s="223">
        <f t="shared" si="14"/>
        <v>0</v>
      </c>
      <c r="G54" s="223">
        <f t="shared" si="14"/>
        <v>0</v>
      </c>
      <c r="H54" s="223">
        <f t="shared" si="14"/>
        <v>0</v>
      </c>
      <c r="I54" s="223">
        <f t="shared" si="14"/>
        <v>0</v>
      </c>
      <c r="J54" s="223">
        <f t="shared" si="14"/>
        <v>0</v>
      </c>
      <c r="K54" s="223">
        <f t="shared" si="14"/>
        <v>0</v>
      </c>
      <c r="L54" s="223">
        <f t="shared" si="14"/>
        <v>0</v>
      </c>
      <c r="M54" s="223">
        <f t="shared" si="14"/>
        <v>0</v>
      </c>
      <c r="N54" s="223">
        <f t="shared" si="14"/>
        <v>0</v>
      </c>
      <c r="O54" s="223">
        <f t="shared" si="14"/>
        <v>0</v>
      </c>
      <c r="P54" s="223">
        <f t="shared" si="14"/>
        <v>0</v>
      </c>
      <c r="Q54" s="223">
        <f t="shared" si="14"/>
        <v>0</v>
      </c>
      <c r="R54" s="223">
        <f t="shared" si="14"/>
        <v>0</v>
      </c>
      <c r="S54" s="223">
        <f t="shared" si="14"/>
        <v>0</v>
      </c>
      <c r="T54" s="223">
        <f t="shared" si="14"/>
        <v>0</v>
      </c>
      <c r="U54" s="223">
        <f t="shared" si="14"/>
        <v>0</v>
      </c>
      <c r="V54" s="223">
        <f t="shared" si="14"/>
        <v>0</v>
      </c>
      <c r="W54" s="223">
        <f t="shared" si="14"/>
        <v>0</v>
      </c>
      <c r="X54" s="223">
        <f t="shared" si="14"/>
        <v>0</v>
      </c>
      <c r="Y54" s="223">
        <f t="shared" si="14"/>
        <v>0</v>
      </c>
      <c r="Z54" s="223">
        <f t="shared" si="14"/>
        <v>0</v>
      </c>
      <c r="AA54" s="223"/>
      <c r="AB54" s="223">
        <f t="shared" si="14"/>
        <v>0</v>
      </c>
      <c r="AC54" s="607">
        <v>0</v>
      </c>
      <c r="AD54" s="607">
        <v>0</v>
      </c>
      <c r="AE54" s="607">
        <v>0</v>
      </c>
      <c r="AF54" s="607">
        <v>0</v>
      </c>
      <c r="AG54" s="607">
        <v>0</v>
      </c>
      <c r="AH54" s="607">
        <v>0</v>
      </c>
      <c r="AI54" s="607">
        <v>0</v>
      </c>
      <c r="AJ54"/>
      <c r="AK54" s="145"/>
    </row>
    <row r="55" spans="3:37" ht="16.5" hidden="1" thickTop="1">
      <c r="C55" s="222" t="s">
        <v>23</v>
      </c>
      <c r="D55" s="223">
        <f>D38-SUM(D39:D42)</f>
        <v>0</v>
      </c>
      <c r="E55" s="223">
        <f t="shared" ref="E55:AB55" si="15">E38-SUM(E39:E42)</f>
        <v>0</v>
      </c>
      <c r="F55" s="223">
        <f t="shared" si="15"/>
        <v>0</v>
      </c>
      <c r="G55" s="223">
        <f t="shared" si="15"/>
        <v>0</v>
      </c>
      <c r="H55" s="223">
        <f t="shared" si="15"/>
        <v>0</v>
      </c>
      <c r="I55" s="223">
        <f t="shared" si="15"/>
        <v>0</v>
      </c>
      <c r="J55" s="223">
        <f t="shared" si="15"/>
        <v>0</v>
      </c>
      <c r="K55" s="223">
        <f t="shared" si="15"/>
        <v>0</v>
      </c>
      <c r="L55" s="223">
        <f t="shared" si="15"/>
        <v>0</v>
      </c>
      <c r="M55" s="223">
        <f t="shared" si="15"/>
        <v>0</v>
      </c>
      <c r="N55" s="223">
        <f t="shared" si="15"/>
        <v>0</v>
      </c>
      <c r="O55" s="223">
        <f t="shared" si="15"/>
        <v>0</v>
      </c>
      <c r="P55" s="223">
        <f t="shared" si="15"/>
        <v>0</v>
      </c>
      <c r="Q55" s="223">
        <f t="shared" si="15"/>
        <v>0</v>
      </c>
      <c r="R55" s="223">
        <f t="shared" si="15"/>
        <v>0</v>
      </c>
      <c r="S55" s="223">
        <f t="shared" si="15"/>
        <v>0</v>
      </c>
      <c r="T55" s="223">
        <f t="shared" si="15"/>
        <v>0</v>
      </c>
      <c r="U55" s="223">
        <f t="shared" si="15"/>
        <v>0</v>
      </c>
      <c r="V55" s="223">
        <f t="shared" si="15"/>
        <v>0</v>
      </c>
      <c r="W55" s="223">
        <f t="shared" si="15"/>
        <v>0</v>
      </c>
      <c r="X55" s="223">
        <f t="shared" si="15"/>
        <v>0</v>
      </c>
      <c r="Y55" s="223">
        <f t="shared" si="15"/>
        <v>0</v>
      </c>
      <c r="Z55" s="223">
        <f t="shared" si="15"/>
        <v>0</v>
      </c>
      <c r="AA55" s="223"/>
      <c r="AB55" s="223">
        <f t="shared" si="15"/>
        <v>0</v>
      </c>
      <c r="AC55" s="607">
        <v>0</v>
      </c>
      <c r="AD55" s="607">
        <v>0</v>
      </c>
      <c r="AE55" s="607">
        <v>0</v>
      </c>
      <c r="AF55" s="607">
        <v>0</v>
      </c>
      <c r="AG55" s="607">
        <v>0</v>
      </c>
      <c r="AH55" s="607">
        <v>0</v>
      </c>
      <c r="AI55" s="607">
        <v>0</v>
      </c>
      <c r="AJ55"/>
      <c r="AK55" s="145"/>
    </row>
    <row r="56" spans="3:37" ht="16.5" hidden="1" thickTop="1">
      <c r="C56" s="224" t="s">
        <v>20</v>
      </c>
      <c r="D56" s="147"/>
      <c r="E56" s="147"/>
      <c r="F56" s="147"/>
      <c r="G56" s="147"/>
      <c r="H56" s="147"/>
      <c r="I56" s="147"/>
      <c r="J56" s="147"/>
      <c r="K56" s="147"/>
      <c r="L56" s="147"/>
      <c r="M56" s="147"/>
      <c r="N56" s="147"/>
      <c r="O56" s="147"/>
      <c r="P56" s="147"/>
      <c r="Q56" s="147"/>
      <c r="R56" s="147"/>
      <c r="S56" s="147"/>
      <c r="T56" s="147"/>
      <c r="U56" s="147"/>
      <c r="V56" s="147"/>
      <c r="W56" s="147"/>
      <c r="X56" s="147"/>
      <c r="Y56" s="147"/>
      <c r="Z56" s="147"/>
      <c r="AA56" s="147"/>
      <c r="AB56" s="147"/>
      <c r="AC56" s="608"/>
      <c r="AD56" s="608"/>
      <c r="AE56" s="608"/>
      <c r="AF56" s="608"/>
      <c r="AG56" s="608"/>
      <c r="AH56" s="608"/>
      <c r="AI56" s="608"/>
      <c r="AJ56"/>
      <c r="AK56" s="145"/>
    </row>
    <row r="57" spans="3:37" ht="16.5" hidden="1" thickTop="1">
      <c r="C57" s="225" t="s">
        <v>24</v>
      </c>
      <c r="D57" s="150">
        <f>IF('1. Tábla'!E12="M",0,'1. Tábla'!E12)-IF('2B Tábla'!D43="M",0,'2B Tábla'!D43)</f>
        <v>0</v>
      </c>
      <c r="E57" s="150">
        <f>IF('1. Tábla'!F12="M",0,'1. Tábla'!F12)-IF('2B Tábla'!E43="M",0,'2B Tábla'!E43)</f>
        <v>0</v>
      </c>
      <c r="F57" s="150">
        <f>IF('1. Tábla'!G12="M",0,'1. Tábla'!G12)-IF('2B Tábla'!F43="M",0,'2B Tábla'!F43)</f>
        <v>0</v>
      </c>
      <c r="G57" s="150">
        <f>IF('1. Tábla'!H12="M",0,'1. Tábla'!H12)-IF('2B Tábla'!G43="M",0,'2B Tábla'!G43)</f>
        <v>0</v>
      </c>
      <c r="H57" s="150">
        <f>IF('1. Tábla'!I12="M",0,'1. Tábla'!I12)-IF('2B Tábla'!H43="M",0,'2B Tábla'!H43)</f>
        <v>0</v>
      </c>
      <c r="I57" s="150">
        <f>IF('1. Tábla'!J12="M",0,'1. Tábla'!J12)-IF('2B Tábla'!I43="M",0,'2B Tábla'!I43)</f>
        <v>0</v>
      </c>
      <c r="J57" s="150">
        <f>IF('1. Tábla'!K12="M",0,'1. Tábla'!K12)-IF('2B Tábla'!J43="M",0,'2B Tábla'!J43)</f>
        <v>0</v>
      </c>
      <c r="K57" s="150">
        <f>IF('1. Tábla'!L12="M",0,'1. Tábla'!L12)-IF('2B Tábla'!K43="M",0,'2B Tábla'!K43)</f>
        <v>0</v>
      </c>
      <c r="L57" s="150">
        <f>IF('1. Tábla'!M12="M",0,'1. Tábla'!M12)-IF('2B Tábla'!L43="M",0,'2B Tábla'!L43)</f>
        <v>0</v>
      </c>
      <c r="M57" s="150">
        <f>IF('1. Tábla'!N12="M",0,'1. Tábla'!N12)-IF('2B Tábla'!M43="M",0,'2B Tábla'!M43)</f>
        <v>0</v>
      </c>
      <c r="N57" s="150">
        <f>IF('1. Tábla'!O12="M",0,'1. Tábla'!O12)-IF('2B Tábla'!N43="M",0,'2B Tábla'!N43)</f>
        <v>0</v>
      </c>
      <c r="O57" s="150">
        <f>IF('1. Tábla'!P12="M",0,'1. Tábla'!P12)-IF('2B Tábla'!O43="M",0,'2B Tábla'!O43)</f>
        <v>0</v>
      </c>
      <c r="P57" s="150">
        <f>IF('1. Tábla'!Q12="M",0,'1. Tábla'!Q12)-IF('2B Tábla'!P43="M",0,'2B Tábla'!P43)</f>
        <v>0</v>
      </c>
      <c r="Q57" s="150">
        <f>IF('1. Tábla'!R12="M",0,'1. Tábla'!R12)-IF('2B Tábla'!Q43="M",0,'2B Tábla'!Q43)</f>
        <v>0</v>
      </c>
      <c r="R57" s="150">
        <f>IF('1. Tábla'!S12="M",0,'1. Tábla'!S12)-IF('2B Tábla'!R43="M",0,'2B Tábla'!R43)</f>
        <v>0</v>
      </c>
      <c r="S57" s="150">
        <f>IF('1. Tábla'!T12="M",0,'1. Tábla'!T12)-IF('2B Tábla'!S43="M",0,'2B Tábla'!S43)</f>
        <v>0</v>
      </c>
      <c r="T57" s="150">
        <f>IF('1. Tábla'!U12="M",0,'1. Tábla'!U12)-IF('2B Tábla'!T43="M",0,'2B Tábla'!T43)</f>
        <v>0</v>
      </c>
      <c r="U57" s="150">
        <f>IF('1. Tábla'!V12="M",0,'1. Tábla'!V12)-IF('2B Tábla'!U43="M",0,'2B Tábla'!U43)</f>
        <v>0</v>
      </c>
      <c r="V57" s="150">
        <f>IF('1. Tábla'!W12="M",0,'1. Tábla'!W12)-IF('2B Tábla'!V43="M",0,'2B Tábla'!V43)</f>
        <v>0</v>
      </c>
      <c r="W57" s="150">
        <f>IF('1. Tábla'!X12="M",0,'1. Tábla'!X12)-IF('2B Tábla'!W43="M",0,'2B Tábla'!W43)</f>
        <v>0</v>
      </c>
      <c r="X57" s="150">
        <f>IF('1. Tábla'!Y12="M",0,'1. Tábla'!Y12)-IF('2B Tábla'!X43="M",0,'2B Tábla'!X43)</f>
        <v>0</v>
      </c>
      <c r="Y57" s="150">
        <f>IF('1. Tábla'!Z12="M",0,'1. Tábla'!Z12)-IF('2B Tábla'!Y43="M",0,'2B Tábla'!Y43)</f>
        <v>0</v>
      </c>
      <c r="Z57" s="150">
        <f>IF('1. Tábla'!AA12="M",0,'1. Tábla'!AA12)-IF('2B Tábla'!Z43="M",0,'2B Tábla'!Z43)</f>
        <v>0</v>
      </c>
      <c r="AA57" s="150"/>
      <c r="AB57" s="150">
        <f>IF('1. Tábla'!AC12="M",0,'1. Tábla'!AC12)-IF('2B Tábla'!AB43="M",0,'2B Tábla'!AB43)</f>
        <v>0</v>
      </c>
      <c r="AC57" s="609">
        <v>0</v>
      </c>
      <c r="AD57" s="609">
        <v>0</v>
      </c>
      <c r="AE57" s="609">
        <v>0</v>
      </c>
      <c r="AF57" s="609">
        <v>0</v>
      </c>
      <c r="AG57" s="609">
        <v>0</v>
      </c>
      <c r="AH57" s="609">
        <v>0</v>
      </c>
      <c r="AI57" s="609">
        <v>0</v>
      </c>
      <c r="AJ57" s="226"/>
      <c r="AK57" s="227"/>
    </row>
    <row r="58" spans="3:37" ht="15.75" thickTop="1"/>
  </sheetData>
  <sheetProtection formatColumns="0" formatRows="0" insertRows="0" insertHyperlinks="0" deleteRows="0"/>
  <mergeCells count="2">
    <mergeCell ref="D51:Z51"/>
    <mergeCell ref="D4:AC4"/>
  </mergeCells>
  <phoneticPr fontId="33" type="noConversion"/>
  <conditionalFormatting sqref="D51">
    <cfRule type="expression" dxfId="409" priority="479" stopIfTrue="1">
      <formula>COUNTA(D8:Z8,D11:Z16,D20:Z20,D24:Z24,D26:Z26,D29:Z29,D33:Z34,D38:Z38,D43:Z43)/255*100&lt;&gt;100</formula>
    </cfRule>
  </conditionalFormatting>
  <conditionalFormatting sqref="AB51">
    <cfRule type="expression" dxfId="408" priority="150" stopIfTrue="1">
      <formula>COUNTA(AB8:AZ8,AB11:AZ16,AB20:AZ20,AB24:AZ24,AB26:AZ26,AB29:AZ29,AB33:AZ34,AB38:AZ38,AB43:AZ43)/255*100&lt;&gt;100</formula>
    </cfRule>
  </conditionalFormatting>
  <conditionalFormatting sqref="E51:Y51">
    <cfRule type="expression" dxfId="407" priority="827" stopIfTrue="1">
      <formula>COUNTA(E8:AJ8,E11:AJ16,E20:AJ20,E24:AJ24,E26:AJ26,E29:AJ29,E33:AJ34,E38:AJ38,E43:AJ43)/255*100&lt;&gt;100</formula>
    </cfRule>
  </conditionalFormatting>
  <conditionalFormatting sqref="Z51:AA51">
    <cfRule type="expression" dxfId="406" priority="828" stopIfTrue="1">
      <formula>COUNTA(Z8:AY8,Z11:AY16,Z20:AY20,Z24:AY24,Z26:AY26,Z29:AY29,Z33:AY34,Z38:AY38,Z43:AY43)/255*100&lt;&gt;100</formula>
    </cfRule>
  </conditionalFormatting>
  <conditionalFormatting sqref="AD5:AI5 AC17:AI18 AC21:AI22 AD24:AI24 AC27:AI28 AC35:AI36 AC39:AI41 AD43:AI43 AD8:AI9 AD11:AI16 AD20:AI20 AD26:AI26 AC30:AI31 AD29:AI29 AD33:AI34 AD38:AI38">
    <cfRule type="expression" dxfId="405" priority="2">
      <formula>LEN(AC$5)=0</formula>
    </cfRule>
  </conditionalFormatting>
  <conditionalFormatting sqref="AC51:AI51">
    <cfRule type="containsText" dxfId="404" priority="1" operator="containsText" text="NOT">
      <formula>NOT(ISERROR(SEARCH("NOT",AC51)))</formula>
    </cfRule>
  </conditionalFormatting>
  <conditionalFormatting sqref="AD11:AI11">
    <cfRule type="cellIs" dxfId="403" priority="17" operator="equal">
      <formula>""</formula>
    </cfRule>
  </conditionalFormatting>
  <conditionalFormatting sqref="AD12:AI12">
    <cfRule type="cellIs" dxfId="402" priority="16" operator="equal">
      <formula>""</formula>
    </cfRule>
  </conditionalFormatting>
  <conditionalFormatting sqref="AD13:AI13">
    <cfRule type="cellIs" dxfId="401" priority="15" operator="equal">
      <formula>""</formula>
    </cfRule>
  </conditionalFormatting>
  <conditionalFormatting sqref="AD14:AI14">
    <cfRule type="cellIs" dxfId="400" priority="14" operator="equal">
      <formula>""</formula>
    </cfRule>
  </conditionalFormatting>
  <conditionalFormatting sqref="AD15:AI15">
    <cfRule type="cellIs" dxfId="399" priority="13" operator="equal">
      <formula>""</formula>
    </cfRule>
  </conditionalFormatting>
  <conditionalFormatting sqref="AD16:AI16">
    <cfRule type="cellIs" dxfId="398" priority="12" operator="equal">
      <formula>""</formula>
    </cfRule>
  </conditionalFormatting>
  <conditionalFormatting sqref="AD20:AI20">
    <cfRule type="cellIs" dxfId="397" priority="11" operator="equal">
      <formula>""</formula>
    </cfRule>
  </conditionalFormatting>
  <conditionalFormatting sqref="AD24:AI24">
    <cfRule type="cellIs" dxfId="396" priority="10" operator="equal">
      <formula>""</formula>
    </cfRule>
  </conditionalFormatting>
  <conditionalFormatting sqref="AD26:AI26">
    <cfRule type="cellIs" dxfId="395" priority="9" operator="equal">
      <formula>""</formula>
    </cfRule>
  </conditionalFormatting>
  <conditionalFormatting sqref="AD29:AI29">
    <cfRule type="cellIs" dxfId="394" priority="8" operator="equal">
      <formula>""</formula>
    </cfRule>
  </conditionalFormatting>
  <conditionalFormatting sqref="AD34:AI34">
    <cfRule type="cellIs" dxfId="393" priority="7" operator="equal">
      <formula>""</formula>
    </cfRule>
  </conditionalFormatting>
  <conditionalFormatting sqref="AD33:AI33">
    <cfRule type="cellIs" dxfId="392" priority="6" operator="equal">
      <formula>""</formula>
    </cfRule>
  </conditionalFormatting>
  <conditionalFormatting sqref="AD38:AI38">
    <cfRule type="cellIs" dxfId="391" priority="5" operator="equal">
      <formula>""</formula>
    </cfRule>
  </conditionalFormatting>
  <conditionalFormatting sqref="AD8:AI8">
    <cfRule type="cellIs" dxfId="390" priority="3" operator="equal">
      <formula>""</formula>
    </cfRule>
  </conditionalFormatting>
  <conditionalFormatting sqref="AD43:AI43">
    <cfRule type="cellIs" dxfId="389" priority="4" operator="equal">
      <formula>""</formula>
    </cfRule>
  </conditionalFormatting>
  <dataValidations count="2">
    <dataValidation type="list" errorStyle="warning" allowBlank="1" showInputMessage="1" showErrorMessage="1" errorTitle="Please select from the list only" error="Please select one option from the drop-down list only!" prompt="Please indicate accounting basis of the working balance:_x000a_----------------------_x000a_Please select one option from the drop-down list!_x000a_" sqref="D9:AC9" xr:uid="{00000000-0002-0000-0400-000000000000}">
      <formula1>$AL$1:$AL$4</formula1>
    </dataValidation>
    <dataValidation type="list" errorStyle="warning" allowBlank="1" showInputMessage="1" showErrorMessage="1" errorTitle="Please select from the list only" error="Please select one option from the drop-down list only!" prompt="Please indicate accounting basis of the working balance:_x000a_----------------------_x000a_Please select one option from the drop-down list!_x000a_" sqref="AD9:AI9" xr:uid="{F5D1189E-CA1C-4638-90E1-81715683BD12}">
      <formula1>$AM$1:$AM$4</formula1>
    </dataValidation>
  </dataValidations>
  <printOptions horizontalCentered="1" verticalCentered="1"/>
  <pageMargins left="0.31496062992125984" right="0.31496062992125984" top="0.19685039370078741" bottom="0.15748031496062992" header="0" footer="0"/>
  <pageSetup paperSize="9" scale="36" orientation="landscape" r:id="rId1"/>
  <headerFooter alignWithMargins="0"/>
  <ignoredErrors>
    <ignoredError sqref="AD9:AI9" numberStoredAsText="1"/>
  </ignoredErrors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transitionEvaluation="1" codeName="Sheet9">
    <tabColor rgb="FF00FF00"/>
    <pageSetUpPr fitToPage="1"/>
  </sheetPr>
  <dimension ref="A1:JW66"/>
  <sheetViews>
    <sheetView showGridLines="0" defaultGridColor="0" topLeftCell="B1" colorId="22" zoomScaleNormal="100" zoomScaleSheetLayoutView="80" workbookViewId="0">
      <pane xSplit="2" ySplit="7" topLeftCell="U8" activePane="bottomRight" state="frozen"/>
      <selection activeCell="E5" sqref="E5"/>
      <selection pane="topRight" activeCell="E5" sqref="E5"/>
      <selection pane="bottomLeft" activeCell="E5" sqref="E5"/>
      <selection pane="bottomRight" activeCell="Z13" sqref="Z13"/>
    </sheetView>
  </sheetViews>
  <sheetFormatPr defaultColWidth="9.77734375" defaultRowHeight="15"/>
  <cols>
    <col min="1" max="1" width="11.5546875" style="19" hidden="1" customWidth="1"/>
    <col min="2" max="2" width="41.5546875" style="19" hidden="1" customWidth="1"/>
    <col min="3" max="3" width="63.6640625" style="22" customWidth="1"/>
    <col min="4" max="28" width="12.77734375" style="9" customWidth="1"/>
    <col min="29" max="35" width="12.77734375" style="617" customWidth="1"/>
    <col min="36" max="36" width="72.88671875" style="9" bestFit="1" customWidth="1"/>
    <col min="37" max="37" width="5.33203125" style="9" customWidth="1"/>
    <col min="38" max="38" width="1" style="9" customWidth="1"/>
    <col min="39" max="39" width="2.5546875" style="9" customWidth="1"/>
    <col min="40" max="40" width="9.77734375" style="9"/>
    <col min="41" max="41" width="13.109375" style="9" customWidth="1"/>
    <col min="42" max="42" width="9.33203125" style="9" customWidth="1"/>
    <col min="43" max="64" width="9.77734375" style="9"/>
    <col min="66" max="16384" width="9.77734375" style="9"/>
  </cols>
  <sheetData>
    <row r="1" spans="1:57" ht="18">
      <c r="A1" s="200"/>
      <c r="B1" s="200"/>
      <c r="C1" s="207" t="s">
        <v>1077</v>
      </c>
      <c r="D1" s="164"/>
      <c r="E1"/>
      <c r="F1"/>
      <c r="G1"/>
      <c r="H1"/>
      <c r="I1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 s="610"/>
      <c r="AD1" s="610"/>
      <c r="AE1" s="610"/>
      <c r="AF1" s="610"/>
      <c r="AG1" s="610"/>
      <c r="AH1" s="610"/>
      <c r="AI1" s="610"/>
      <c r="AJ1"/>
      <c r="AK1"/>
      <c r="AM1" s="160" t="s">
        <v>337</v>
      </c>
      <c r="AN1" s="160" t="str">
        <f>Fedőlap!$N$1</f>
        <v>Oct.2016</v>
      </c>
      <c r="AO1" s="160">
        <v>3</v>
      </c>
      <c r="AP1" s="160">
        <v>4</v>
      </c>
      <c r="AQ1" s="160">
        <v>5</v>
      </c>
      <c r="AR1" s="160">
        <v>6</v>
      </c>
      <c r="AS1" s="160">
        <f>AR1+1</f>
        <v>7</v>
      </c>
      <c r="AT1" s="160">
        <f t="shared" ref="AT1:BE1" si="0">AS1+1</f>
        <v>8</v>
      </c>
      <c r="AU1" s="160">
        <f t="shared" si="0"/>
        <v>9</v>
      </c>
      <c r="AV1" s="160">
        <f t="shared" si="0"/>
        <v>10</v>
      </c>
      <c r="AW1" s="160">
        <f t="shared" si="0"/>
        <v>11</v>
      </c>
      <c r="AX1" s="160">
        <f t="shared" si="0"/>
        <v>12</v>
      </c>
      <c r="AY1" s="160">
        <f t="shared" si="0"/>
        <v>13</v>
      </c>
      <c r="AZ1" s="160">
        <f t="shared" si="0"/>
        <v>14</v>
      </c>
      <c r="BA1" s="160">
        <f t="shared" si="0"/>
        <v>15</v>
      </c>
      <c r="BB1" s="160">
        <f t="shared" si="0"/>
        <v>16</v>
      </c>
      <c r="BC1" s="160">
        <f t="shared" si="0"/>
        <v>17</v>
      </c>
      <c r="BD1" s="160">
        <f t="shared" si="0"/>
        <v>18</v>
      </c>
      <c r="BE1" s="160">
        <f t="shared" si="0"/>
        <v>19</v>
      </c>
    </row>
    <row r="2" spans="1:57" ht="32.25" thickBot="1">
      <c r="A2" s="200"/>
      <c r="B2" s="200"/>
      <c r="C2" s="208"/>
      <c r="D2" s="209"/>
      <c r="E2"/>
      <c r="F2"/>
      <c r="G2"/>
      <c r="H2"/>
      <c r="I2"/>
      <c r="J2"/>
      <c r="K2"/>
      <c r="L2"/>
      <c r="M2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 s="610"/>
      <c r="AD2" s="610"/>
      <c r="AE2" s="610"/>
      <c r="AF2" s="610"/>
      <c r="AG2" s="610"/>
      <c r="AH2" s="610"/>
      <c r="AI2" s="610"/>
      <c r="AJ2"/>
      <c r="AK2"/>
      <c r="AL2" s="12"/>
      <c r="AM2" s="160" t="s">
        <v>338</v>
      </c>
    </row>
    <row r="3" spans="1:57" ht="17.25" thickTop="1" thickBot="1">
      <c r="A3" s="201"/>
      <c r="B3" s="231"/>
      <c r="C3" s="210"/>
      <c r="D3" s="211"/>
      <c r="E3" s="212"/>
      <c r="F3" s="212"/>
      <c r="G3" s="212"/>
      <c r="H3" s="212"/>
      <c r="I3" s="212"/>
      <c r="J3" s="212"/>
      <c r="K3" s="212"/>
      <c r="L3" s="212"/>
      <c r="M3" s="212"/>
      <c r="N3" s="212"/>
      <c r="O3" s="212"/>
      <c r="P3" s="212"/>
      <c r="Q3" s="212"/>
      <c r="R3" s="212"/>
      <c r="S3" s="212"/>
      <c r="T3" s="212"/>
      <c r="U3" s="212"/>
      <c r="V3" s="212"/>
      <c r="W3" s="212"/>
      <c r="X3" s="212"/>
      <c r="Y3" s="212"/>
      <c r="Z3" s="212"/>
      <c r="AA3" s="212"/>
      <c r="AB3" s="212"/>
      <c r="AC3" s="611"/>
      <c r="AD3" s="611"/>
      <c r="AE3" s="611"/>
      <c r="AF3" s="611"/>
      <c r="AG3" s="611"/>
      <c r="AH3" s="611"/>
      <c r="AI3" s="611"/>
      <c r="AJ3" s="212"/>
      <c r="AK3" s="235"/>
      <c r="AL3" s="12"/>
      <c r="AM3" s="160" t="s">
        <v>339</v>
      </c>
    </row>
    <row r="4" spans="1:57" ht="16.5" thickBot="1">
      <c r="A4" s="173"/>
      <c r="B4" s="170"/>
      <c r="C4" s="487" t="s">
        <v>919</v>
      </c>
      <c r="D4" s="715" t="s">
        <v>0</v>
      </c>
      <c r="E4" s="716"/>
      <c r="F4" s="716"/>
      <c r="G4" s="716"/>
      <c r="H4" s="716"/>
      <c r="I4" s="716"/>
      <c r="J4" s="716"/>
      <c r="K4" s="716"/>
      <c r="L4" s="716"/>
      <c r="M4" s="716"/>
      <c r="N4" s="716"/>
      <c r="O4" s="716"/>
      <c r="P4" s="716"/>
      <c r="Q4" s="716"/>
      <c r="R4" s="716"/>
      <c r="S4" s="716"/>
      <c r="T4" s="716"/>
      <c r="U4" s="716"/>
      <c r="V4" s="716"/>
      <c r="W4" s="716"/>
      <c r="X4" s="716"/>
      <c r="Y4" s="716"/>
      <c r="Z4" s="716"/>
      <c r="AA4" s="716"/>
      <c r="AB4" s="716"/>
      <c r="AC4" s="717"/>
      <c r="AD4" s="604"/>
      <c r="AE4" s="604"/>
      <c r="AF4" s="604"/>
      <c r="AG4" s="604"/>
      <c r="AH4" s="604"/>
      <c r="AI4" s="605"/>
      <c r="AJ4" s="254"/>
      <c r="AK4" s="236"/>
      <c r="AM4" s="160" t="s">
        <v>340</v>
      </c>
      <c r="AP4" s="12"/>
    </row>
    <row r="5" spans="1:57" ht="15.75">
      <c r="A5" s="173" t="s">
        <v>17</v>
      </c>
      <c r="B5" s="232" t="s">
        <v>347</v>
      </c>
      <c r="C5" s="487" t="s">
        <v>920</v>
      </c>
      <c r="D5" s="213">
        <f>'1. Tábla'!E5</f>
        <v>1995</v>
      </c>
      <c r="E5" s="213">
        <f>D5+1</f>
        <v>1996</v>
      </c>
      <c r="F5" s="213">
        <f t="shared" ref="F5:T5" si="1">E5+1</f>
        <v>1997</v>
      </c>
      <c r="G5" s="213">
        <f t="shared" si="1"/>
        <v>1998</v>
      </c>
      <c r="H5" s="213">
        <f t="shared" si="1"/>
        <v>1999</v>
      </c>
      <c r="I5" s="213">
        <f t="shared" si="1"/>
        <v>2000</v>
      </c>
      <c r="J5" s="213">
        <f t="shared" si="1"/>
        <v>2001</v>
      </c>
      <c r="K5" s="213">
        <f t="shared" si="1"/>
        <v>2002</v>
      </c>
      <c r="L5" s="213">
        <f t="shared" si="1"/>
        <v>2003</v>
      </c>
      <c r="M5" s="213">
        <f t="shared" si="1"/>
        <v>2004</v>
      </c>
      <c r="N5" s="213">
        <f t="shared" si="1"/>
        <v>2005</v>
      </c>
      <c r="O5" s="213">
        <f t="shared" si="1"/>
        <v>2006</v>
      </c>
      <c r="P5" s="213">
        <f t="shared" si="1"/>
        <v>2007</v>
      </c>
      <c r="Q5" s="213">
        <f t="shared" si="1"/>
        <v>2008</v>
      </c>
      <c r="R5" s="213">
        <f t="shared" si="1"/>
        <v>2009</v>
      </c>
      <c r="S5" s="213">
        <f t="shared" si="1"/>
        <v>2010</v>
      </c>
      <c r="T5" s="213">
        <f t="shared" si="1"/>
        <v>2011</v>
      </c>
      <c r="U5" s="213">
        <f t="shared" ref="U5" si="2">T5+1</f>
        <v>2012</v>
      </c>
      <c r="V5" s="213">
        <v>2013</v>
      </c>
      <c r="W5" s="213">
        <v>2014</v>
      </c>
      <c r="X5" s="213">
        <v>2015</v>
      </c>
      <c r="Y5" s="213">
        <v>2016</v>
      </c>
      <c r="Z5" s="213">
        <v>2017</v>
      </c>
      <c r="AA5" s="213">
        <v>2018</v>
      </c>
      <c r="AB5" s="213">
        <v>2019</v>
      </c>
      <c r="AC5" s="213">
        <v>2020</v>
      </c>
      <c r="AD5" s="552" t="s">
        <v>1176</v>
      </c>
      <c r="AE5" s="552" t="s">
        <v>1176</v>
      </c>
      <c r="AF5" s="552" t="s">
        <v>1176</v>
      </c>
      <c r="AG5" s="552" t="s">
        <v>1176</v>
      </c>
      <c r="AH5" s="552" t="s">
        <v>1176</v>
      </c>
      <c r="AI5" s="552" t="s">
        <v>1176</v>
      </c>
      <c r="AJ5" s="237"/>
      <c r="AK5" s="236"/>
      <c r="AP5" s="12"/>
    </row>
    <row r="6" spans="1:57" ht="15.75">
      <c r="A6" s="173"/>
      <c r="B6" s="202"/>
      <c r="C6" s="466" t="str">
        <f>Fedőlap!E15</f>
        <v>Dátum: 2025.10.10.</v>
      </c>
      <c r="D6" s="214"/>
      <c r="E6" s="214"/>
      <c r="F6" s="214"/>
      <c r="G6" s="214"/>
      <c r="H6" s="214"/>
      <c r="I6" s="214"/>
      <c r="J6" s="214"/>
      <c r="K6" s="214"/>
      <c r="L6" s="214"/>
      <c r="M6" s="214"/>
      <c r="N6" s="214"/>
      <c r="O6" s="214"/>
      <c r="P6" s="214"/>
      <c r="Q6" s="214"/>
      <c r="R6" s="214"/>
      <c r="S6" s="214"/>
      <c r="T6" s="215"/>
      <c r="U6" s="215"/>
      <c r="V6" s="215"/>
      <c r="W6" s="215"/>
      <c r="X6" s="215"/>
      <c r="Y6" s="215"/>
      <c r="Z6" s="215"/>
      <c r="AA6" s="215"/>
      <c r="AB6" s="215"/>
      <c r="AC6" s="215"/>
      <c r="AD6" s="612"/>
      <c r="AE6" s="612"/>
      <c r="AF6" s="612"/>
      <c r="AG6" s="612"/>
      <c r="AH6" s="612"/>
      <c r="AI6" s="612"/>
      <c r="AJ6" s="238"/>
      <c r="AK6" s="236"/>
      <c r="AP6" s="12"/>
    </row>
    <row r="7" spans="1:57" ht="10.5" customHeight="1" thickBot="1">
      <c r="A7" s="173"/>
      <c r="B7" s="203"/>
      <c r="C7" s="206"/>
      <c r="D7" s="216"/>
      <c r="E7" s="216"/>
      <c r="F7" s="216"/>
      <c r="G7" s="216"/>
      <c r="H7" s="216"/>
      <c r="I7" s="216"/>
      <c r="J7" s="216"/>
      <c r="K7" s="216"/>
      <c r="L7" s="216"/>
      <c r="M7" s="216"/>
      <c r="N7" s="216"/>
      <c r="O7" s="216"/>
      <c r="P7" s="216"/>
      <c r="Q7" s="216"/>
      <c r="R7" s="216"/>
      <c r="S7" s="216"/>
      <c r="T7" s="347"/>
      <c r="U7" s="347"/>
      <c r="V7" s="347"/>
      <c r="W7" s="347"/>
      <c r="X7" s="347"/>
      <c r="Y7" s="347"/>
      <c r="Z7" s="347"/>
      <c r="AA7" s="347"/>
      <c r="AB7" s="347"/>
      <c r="AC7" s="347"/>
      <c r="AD7" s="613"/>
      <c r="AE7" s="613"/>
      <c r="AF7" s="613"/>
      <c r="AG7" s="613"/>
      <c r="AH7" s="613"/>
      <c r="AI7" s="613"/>
      <c r="AJ7" s="239"/>
      <c r="AK7" s="236"/>
      <c r="AP7" s="12"/>
    </row>
    <row r="8" spans="1:57" ht="17.25" thickTop="1" thickBot="1">
      <c r="A8" s="204" t="s">
        <v>134</v>
      </c>
      <c r="B8" s="289" t="s">
        <v>564</v>
      </c>
      <c r="C8" s="488" t="s">
        <v>1063</v>
      </c>
      <c r="D8" s="601">
        <v>-4063</v>
      </c>
      <c r="E8" s="602">
        <v>22988</v>
      </c>
      <c r="F8" s="602">
        <v>4814</v>
      </c>
      <c r="G8" s="602">
        <v>-8769</v>
      </c>
      <c r="H8" s="602">
        <v>22993</v>
      </c>
      <c r="I8" s="602">
        <v>4970</v>
      </c>
      <c r="J8" s="602">
        <v>1291</v>
      </c>
      <c r="K8" s="602">
        <v>-104968</v>
      </c>
      <c r="L8" s="602">
        <v>-31671</v>
      </c>
      <c r="M8" s="602">
        <v>-16464</v>
      </c>
      <c r="N8" s="602">
        <v>-81375</v>
      </c>
      <c r="O8" s="602">
        <v>-156510</v>
      </c>
      <c r="P8" s="602">
        <v>-53858</v>
      </c>
      <c r="Q8" s="602">
        <v>15566</v>
      </c>
      <c r="R8" s="602">
        <v>-82537</v>
      </c>
      <c r="S8" s="602">
        <v>-231989</v>
      </c>
      <c r="T8" s="602">
        <v>141614</v>
      </c>
      <c r="U8" s="600">
        <v>90339</v>
      </c>
      <c r="V8" s="600">
        <v>114817</v>
      </c>
      <c r="W8" s="600">
        <v>89510.400000000373</v>
      </c>
      <c r="X8" s="600">
        <v>13554.399999999907</v>
      </c>
      <c r="Y8" s="600">
        <v>284790.10000000009</v>
      </c>
      <c r="Z8" s="600">
        <v>518929.79999999981</v>
      </c>
      <c r="AA8" s="600">
        <v>249451</v>
      </c>
      <c r="AB8" s="600">
        <v>-76334</v>
      </c>
      <c r="AC8" s="695">
        <v>-111204</v>
      </c>
      <c r="AD8" s="600"/>
      <c r="AE8" s="600"/>
      <c r="AF8" s="600"/>
      <c r="AG8" s="600"/>
      <c r="AH8" s="600"/>
      <c r="AI8" s="600"/>
      <c r="AJ8" s="10"/>
      <c r="AK8" s="40"/>
      <c r="AP8" s="12"/>
    </row>
    <row r="9" spans="1:57" ht="16.5" thickTop="1">
      <c r="A9" s="204"/>
      <c r="B9" s="105"/>
      <c r="C9" s="489" t="s">
        <v>945</v>
      </c>
      <c r="D9" s="99" t="s">
        <v>1046</v>
      </c>
      <c r="E9" s="99" t="s">
        <v>1046</v>
      </c>
      <c r="F9" s="99" t="s">
        <v>1046</v>
      </c>
      <c r="G9" s="99" t="s">
        <v>1046</v>
      </c>
      <c r="H9" s="99" t="s">
        <v>1046</v>
      </c>
      <c r="I9" s="99" t="s">
        <v>1046</v>
      </c>
      <c r="J9" s="99" t="s">
        <v>1046</v>
      </c>
      <c r="K9" s="99" t="s">
        <v>1046</v>
      </c>
      <c r="L9" s="99" t="s">
        <v>1046</v>
      </c>
      <c r="M9" s="99" t="s">
        <v>1046</v>
      </c>
      <c r="N9" s="99" t="s">
        <v>1046</v>
      </c>
      <c r="O9" s="99" t="s">
        <v>1046</v>
      </c>
      <c r="P9" s="99" t="s">
        <v>1046</v>
      </c>
      <c r="Q9" s="99" t="s">
        <v>1047</v>
      </c>
      <c r="R9" s="99" t="s">
        <v>1047</v>
      </c>
      <c r="S9" s="99" t="s">
        <v>1047</v>
      </c>
      <c r="T9" s="99" t="s">
        <v>1047</v>
      </c>
      <c r="U9" s="99" t="s">
        <v>1047</v>
      </c>
      <c r="V9" s="99" t="s">
        <v>1046</v>
      </c>
      <c r="W9" s="99" t="s">
        <v>1046</v>
      </c>
      <c r="X9" s="99" t="s">
        <v>1046</v>
      </c>
      <c r="Y9" s="99" t="s">
        <v>1046</v>
      </c>
      <c r="Z9" s="99" t="s">
        <v>1046</v>
      </c>
      <c r="AA9" s="99" t="s">
        <v>1046</v>
      </c>
      <c r="AB9" s="99" t="s">
        <v>1046</v>
      </c>
      <c r="AC9" s="691" t="s">
        <v>1046</v>
      </c>
      <c r="AD9" s="614" t="s">
        <v>1</v>
      </c>
      <c r="AE9" s="614" t="s">
        <v>1</v>
      </c>
      <c r="AF9" s="614" t="s">
        <v>1</v>
      </c>
      <c r="AG9" s="614" t="s">
        <v>1</v>
      </c>
      <c r="AH9" s="614" t="s">
        <v>1</v>
      </c>
      <c r="AI9" s="614" t="s">
        <v>1</v>
      </c>
      <c r="AJ9" s="401"/>
      <c r="AK9" s="41"/>
      <c r="AP9" s="12"/>
    </row>
    <row r="10" spans="1:57" ht="15.75">
      <c r="A10" s="204"/>
      <c r="B10" s="105"/>
      <c r="C10" s="489"/>
      <c r="D10" s="381"/>
      <c r="E10" s="18"/>
      <c r="F10" s="18"/>
      <c r="G10" s="18"/>
      <c r="H10" s="18"/>
      <c r="I10" s="18"/>
      <c r="J10" s="18"/>
      <c r="K10" s="18"/>
      <c r="L10" s="18"/>
      <c r="M10" s="18"/>
      <c r="N10" s="18"/>
      <c r="O10" s="18"/>
      <c r="P10" s="18"/>
      <c r="Q10" s="18"/>
      <c r="R10" s="18"/>
      <c r="S10" s="382"/>
      <c r="T10" s="381"/>
      <c r="U10" s="18"/>
      <c r="V10" s="18"/>
      <c r="W10" s="382"/>
      <c r="X10" s="382"/>
      <c r="Y10" s="382"/>
      <c r="Z10" s="382"/>
      <c r="AA10" s="382"/>
      <c r="AB10" s="382"/>
      <c r="AC10" s="615"/>
      <c r="AD10" s="615"/>
      <c r="AE10" s="615"/>
      <c r="AF10" s="615"/>
      <c r="AG10" s="615"/>
      <c r="AH10" s="615"/>
      <c r="AI10" s="615"/>
      <c r="AJ10" s="383"/>
      <c r="AK10" s="41"/>
      <c r="AP10" s="12"/>
    </row>
    <row r="11" spans="1:57" ht="15.75">
      <c r="A11" s="204" t="s">
        <v>135</v>
      </c>
      <c r="B11" s="289" t="s">
        <v>565</v>
      </c>
      <c r="C11" s="490" t="s">
        <v>946</v>
      </c>
      <c r="D11" s="592">
        <v>-8533</v>
      </c>
      <c r="E11" s="592">
        <v>-5007</v>
      </c>
      <c r="F11" s="592">
        <v>-19093</v>
      </c>
      <c r="G11" s="592">
        <v>-14460</v>
      </c>
      <c r="H11" s="592">
        <v>-14539</v>
      </c>
      <c r="I11" s="592">
        <v>-19235</v>
      </c>
      <c r="J11" s="592">
        <v>-913</v>
      </c>
      <c r="K11" s="592">
        <v>-12803</v>
      </c>
      <c r="L11" s="592">
        <v>-8658</v>
      </c>
      <c r="M11" s="592">
        <v>-7754</v>
      </c>
      <c r="N11" s="592">
        <v>-16985</v>
      </c>
      <c r="O11" s="592">
        <v>-10839</v>
      </c>
      <c r="P11" s="592">
        <v>-25311</v>
      </c>
      <c r="Q11" s="592">
        <v>-16580</v>
      </c>
      <c r="R11" s="592">
        <v>-1019</v>
      </c>
      <c r="S11" s="592">
        <v>621</v>
      </c>
      <c r="T11" s="592">
        <v>-26302</v>
      </c>
      <c r="U11" s="593">
        <v>25125</v>
      </c>
      <c r="V11" s="593">
        <v>8407</v>
      </c>
      <c r="W11" s="593">
        <v>-46790.97</v>
      </c>
      <c r="X11" s="593">
        <v>-6172.71450000001</v>
      </c>
      <c r="Y11" s="593">
        <v>-11170.0970524</v>
      </c>
      <c r="Z11" s="593">
        <v>-11314.474475999999</v>
      </c>
      <c r="AA11" s="593">
        <v>-17617</v>
      </c>
      <c r="AB11" s="593">
        <v>-2680</v>
      </c>
      <c r="AC11" s="696">
        <v>-6473.76</v>
      </c>
      <c r="AD11" s="593"/>
      <c r="AE11" s="593"/>
      <c r="AF11" s="593"/>
      <c r="AG11" s="593"/>
      <c r="AH11" s="593"/>
      <c r="AI11" s="593"/>
      <c r="AJ11" s="385"/>
      <c r="AK11" s="41"/>
      <c r="AP11" s="12"/>
    </row>
    <row r="12" spans="1:57" ht="15.75">
      <c r="A12" s="204" t="s">
        <v>136</v>
      </c>
      <c r="B12" s="289" t="s">
        <v>566</v>
      </c>
      <c r="C12" s="491" t="s">
        <v>1056</v>
      </c>
      <c r="D12" s="592">
        <v>32879</v>
      </c>
      <c r="E12" s="592">
        <v>33231</v>
      </c>
      <c r="F12" s="592">
        <v>35835</v>
      </c>
      <c r="G12" s="592">
        <v>-12362</v>
      </c>
      <c r="H12" s="592">
        <v>-6264</v>
      </c>
      <c r="I12" s="592">
        <v>-5015</v>
      </c>
      <c r="J12" s="592">
        <v>-3188</v>
      </c>
      <c r="K12" s="592">
        <v>-8254</v>
      </c>
      <c r="L12" s="592">
        <v>-7970</v>
      </c>
      <c r="M12" s="592">
        <v>-5101</v>
      </c>
      <c r="N12" s="592">
        <v>-6194</v>
      </c>
      <c r="O12" s="592">
        <v>-5430</v>
      </c>
      <c r="P12" s="592">
        <v>-6547</v>
      </c>
      <c r="Q12" s="592">
        <v>-7434</v>
      </c>
      <c r="R12" s="592">
        <v>-4609</v>
      </c>
      <c r="S12" s="592">
        <v>-1982</v>
      </c>
      <c r="T12" s="592">
        <v>-3140</v>
      </c>
      <c r="U12" s="593">
        <v>12039</v>
      </c>
      <c r="V12" s="593">
        <v>-1710</v>
      </c>
      <c r="W12" s="593">
        <v>-3192</v>
      </c>
      <c r="X12" s="593">
        <v>-8352.3320000000094</v>
      </c>
      <c r="Y12" s="593">
        <v>-7208.0402439999998</v>
      </c>
      <c r="Z12" s="593">
        <v>-22482.775248999998</v>
      </c>
      <c r="AA12" s="593">
        <v>-8391</v>
      </c>
      <c r="AB12" s="593">
        <v>-1763</v>
      </c>
      <c r="AC12" s="696">
        <v>-2305</v>
      </c>
      <c r="AD12" s="593"/>
      <c r="AE12" s="593"/>
      <c r="AF12" s="593"/>
      <c r="AG12" s="593"/>
      <c r="AH12" s="593"/>
      <c r="AI12" s="593"/>
      <c r="AJ12" s="385"/>
      <c r="AK12" s="41"/>
      <c r="AP12" s="12"/>
    </row>
    <row r="13" spans="1:57" ht="15.75">
      <c r="A13" s="204" t="s">
        <v>137</v>
      </c>
      <c r="B13" s="289" t="s">
        <v>567</v>
      </c>
      <c r="C13" s="492" t="s">
        <v>1057</v>
      </c>
      <c r="D13" s="592">
        <v>-18343</v>
      </c>
      <c r="E13" s="592">
        <v>-20844</v>
      </c>
      <c r="F13" s="592">
        <v>-71207</v>
      </c>
      <c r="G13" s="592">
        <v>561</v>
      </c>
      <c r="H13" s="592">
        <v>-11680</v>
      </c>
      <c r="I13" s="592">
        <v>-20781</v>
      </c>
      <c r="J13" s="592">
        <v>738</v>
      </c>
      <c r="K13" s="592">
        <v>-5817</v>
      </c>
      <c r="L13" s="592">
        <v>1463</v>
      </c>
      <c r="M13" s="592">
        <v>-3914</v>
      </c>
      <c r="N13" s="592">
        <v>-10633</v>
      </c>
      <c r="O13" s="592">
        <v>-7711</v>
      </c>
      <c r="P13" s="592">
        <v>-18207</v>
      </c>
      <c r="Q13" s="592">
        <v>-16270</v>
      </c>
      <c r="R13" s="592">
        <v>3017</v>
      </c>
      <c r="S13" s="592">
        <v>1476</v>
      </c>
      <c r="T13" s="592">
        <v>2360</v>
      </c>
      <c r="U13" s="593">
        <v>4669</v>
      </c>
      <c r="V13" s="593">
        <v>8119</v>
      </c>
      <c r="W13" s="593">
        <v>-42401.97</v>
      </c>
      <c r="X13" s="593">
        <v>-952.29550000000017</v>
      </c>
      <c r="Y13" s="593">
        <v>-4922.4967964000007</v>
      </c>
      <c r="Z13" s="593">
        <v>13095.686974999999</v>
      </c>
      <c r="AA13" s="593">
        <v>-2911</v>
      </c>
      <c r="AB13" s="593">
        <v>3725</v>
      </c>
      <c r="AC13" s="696">
        <v>-2082.7600000000002</v>
      </c>
      <c r="AD13" s="593"/>
      <c r="AE13" s="593"/>
      <c r="AF13" s="593"/>
      <c r="AG13" s="593"/>
      <c r="AH13" s="593"/>
      <c r="AI13" s="593"/>
      <c r="AJ13" s="385"/>
      <c r="AK13" s="41"/>
      <c r="AP13" s="12"/>
    </row>
    <row r="14" spans="1:57" ht="15.75">
      <c r="A14" s="204" t="s">
        <v>138</v>
      </c>
      <c r="B14" s="289" t="s">
        <v>568</v>
      </c>
      <c r="C14" s="492" t="s">
        <v>1058</v>
      </c>
      <c r="D14" s="592">
        <v>-23069</v>
      </c>
      <c r="E14" s="592">
        <v>-17394</v>
      </c>
      <c r="F14" s="592">
        <v>16279</v>
      </c>
      <c r="G14" s="592">
        <v>-2659</v>
      </c>
      <c r="H14" s="592">
        <v>3405</v>
      </c>
      <c r="I14" s="592">
        <v>6561</v>
      </c>
      <c r="J14" s="592">
        <v>1537</v>
      </c>
      <c r="K14" s="592">
        <v>1268</v>
      </c>
      <c r="L14" s="592">
        <v>-2151</v>
      </c>
      <c r="M14" s="592">
        <v>1261</v>
      </c>
      <c r="N14" s="592">
        <v>-158</v>
      </c>
      <c r="O14" s="592">
        <v>2302</v>
      </c>
      <c r="P14" s="592">
        <v>-557</v>
      </c>
      <c r="Q14" s="592">
        <v>7124</v>
      </c>
      <c r="R14" s="592">
        <v>573</v>
      </c>
      <c r="S14" s="592">
        <v>1127</v>
      </c>
      <c r="T14" s="592">
        <v>-25522</v>
      </c>
      <c r="U14" s="593">
        <v>8417</v>
      </c>
      <c r="V14" s="593">
        <v>1998</v>
      </c>
      <c r="W14" s="593">
        <v>-1197</v>
      </c>
      <c r="X14" s="593">
        <v>3131.9129999999996</v>
      </c>
      <c r="Y14" s="593">
        <v>960.43998799999997</v>
      </c>
      <c r="Z14" s="593">
        <v>-1927.3862019999999</v>
      </c>
      <c r="AA14" s="593">
        <v>-6315</v>
      </c>
      <c r="AB14" s="593">
        <v>-4642</v>
      </c>
      <c r="AC14" s="696">
        <v>-2086</v>
      </c>
      <c r="AD14" s="593"/>
      <c r="AE14" s="593"/>
      <c r="AF14" s="593"/>
      <c r="AG14" s="593"/>
      <c r="AH14" s="593"/>
      <c r="AI14" s="593"/>
      <c r="AJ14" s="385"/>
      <c r="AK14" s="41"/>
      <c r="AP14" s="12"/>
    </row>
    <row r="15" spans="1:57" ht="16.5" thickBot="1">
      <c r="A15" s="204" t="s">
        <v>139</v>
      </c>
      <c r="B15" s="289" t="s">
        <v>569</v>
      </c>
      <c r="C15" s="493" t="s">
        <v>975</v>
      </c>
      <c r="D15" s="592" t="s">
        <v>832</v>
      </c>
      <c r="E15" s="592" t="s">
        <v>832</v>
      </c>
      <c r="F15" s="592" t="s">
        <v>832</v>
      </c>
      <c r="G15" s="592" t="s">
        <v>832</v>
      </c>
      <c r="H15" s="592" t="s">
        <v>832</v>
      </c>
      <c r="I15" s="592" t="s">
        <v>832</v>
      </c>
      <c r="J15" s="592" t="s">
        <v>832</v>
      </c>
      <c r="K15" s="592" t="s">
        <v>832</v>
      </c>
      <c r="L15" s="592" t="s">
        <v>832</v>
      </c>
      <c r="M15" s="592" t="s">
        <v>832</v>
      </c>
      <c r="N15" s="592" t="s">
        <v>832</v>
      </c>
      <c r="O15" s="592" t="s">
        <v>832</v>
      </c>
      <c r="P15" s="592" t="s">
        <v>832</v>
      </c>
      <c r="Q15" s="592">
        <v>0</v>
      </c>
      <c r="R15" s="592">
        <v>0</v>
      </c>
      <c r="S15" s="592">
        <v>0</v>
      </c>
      <c r="T15" s="592">
        <v>0</v>
      </c>
      <c r="U15" s="593">
        <v>0</v>
      </c>
      <c r="V15" s="593">
        <v>0</v>
      </c>
      <c r="W15" s="593">
        <v>0</v>
      </c>
      <c r="X15" s="593">
        <v>0</v>
      </c>
      <c r="Y15" s="593">
        <v>0</v>
      </c>
      <c r="Z15" s="593">
        <v>0</v>
      </c>
      <c r="AA15" s="593">
        <v>0</v>
      </c>
      <c r="AB15" s="593">
        <v>0</v>
      </c>
      <c r="AC15" s="696">
        <v>0</v>
      </c>
      <c r="AD15" s="593"/>
      <c r="AE15" s="593"/>
      <c r="AF15" s="593"/>
      <c r="AG15" s="593"/>
      <c r="AH15" s="593"/>
      <c r="AI15" s="593"/>
      <c r="AJ15" s="385"/>
      <c r="AK15" s="41"/>
      <c r="AP15" s="12"/>
    </row>
    <row r="16" spans="1:57" ht="16.5" thickBot="1">
      <c r="A16" s="205" t="s">
        <v>351</v>
      </c>
      <c r="B16" s="289" t="s">
        <v>570</v>
      </c>
      <c r="C16" s="495" t="s">
        <v>976</v>
      </c>
      <c r="D16" s="592" t="s">
        <v>831</v>
      </c>
      <c r="E16" s="592" t="s">
        <v>831</v>
      </c>
      <c r="F16" s="592" t="s">
        <v>831</v>
      </c>
      <c r="G16" s="592" t="s">
        <v>831</v>
      </c>
      <c r="H16" s="592" t="s">
        <v>831</v>
      </c>
      <c r="I16" s="592" t="s">
        <v>831</v>
      </c>
      <c r="J16" s="592" t="s">
        <v>831</v>
      </c>
      <c r="K16" s="592" t="s">
        <v>831</v>
      </c>
      <c r="L16" s="592" t="s">
        <v>831</v>
      </c>
      <c r="M16" s="592" t="s">
        <v>831</v>
      </c>
      <c r="N16" s="592" t="s">
        <v>831</v>
      </c>
      <c r="O16" s="592" t="s">
        <v>831</v>
      </c>
      <c r="P16" s="592" t="s">
        <v>831</v>
      </c>
      <c r="Q16" s="592" t="s">
        <v>831</v>
      </c>
      <c r="R16" s="592" t="s">
        <v>831</v>
      </c>
      <c r="S16" s="592" t="s">
        <v>831</v>
      </c>
      <c r="T16" s="592" t="s">
        <v>831</v>
      </c>
      <c r="U16" s="593" t="s">
        <v>831</v>
      </c>
      <c r="V16" s="593" t="s">
        <v>831</v>
      </c>
      <c r="W16" s="593" t="s">
        <v>831</v>
      </c>
      <c r="X16" s="593" t="s">
        <v>831</v>
      </c>
      <c r="Y16" s="593" t="s">
        <v>831</v>
      </c>
      <c r="Z16" s="593" t="s">
        <v>831</v>
      </c>
      <c r="AA16" s="593" t="s">
        <v>831</v>
      </c>
      <c r="AB16" s="593" t="s">
        <v>831</v>
      </c>
      <c r="AC16" s="696" t="s">
        <v>831</v>
      </c>
      <c r="AD16" s="593"/>
      <c r="AE16" s="593"/>
      <c r="AF16" s="593"/>
      <c r="AG16" s="593"/>
      <c r="AH16" s="593"/>
      <c r="AI16" s="593"/>
      <c r="AJ16" s="385"/>
      <c r="AK16" s="41"/>
      <c r="AP16" s="12"/>
    </row>
    <row r="17" spans="1:65" ht="15.75">
      <c r="A17" s="114" t="s">
        <v>140</v>
      </c>
      <c r="B17" s="289" t="s">
        <v>571</v>
      </c>
      <c r="C17" s="505" t="s">
        <v>1064</v>
      </c>
      <c r="D17" s="594"/>
      <c r="E17" s="594">
        <v>-17929</v>
      </c>
      <c r="F17" s="594">
        <v>15950</v>
      </c>
      <c r="G17" s="594"/>
      <c r="H17" s="594"/>
      <c r="I17" s="594"/>
      <c r="J17" s="594"/>
      <c r="K17" s="594"/>
      <c r="L17" s="594"/>
      <c r="M17" s="594"/>
      <c r="N17" s="594"/>
      <c r="O17" s="594"/>
      <c r="P17" s="594"/>
      <c r="Q17" s="594"/>
      <c r="R17" s="594"/>
      <c r="S17" s="594"/>
      <c r="T17" s="594"/>
      <c r="U17" s="594"/>
      <c r="V17" s="594"/>
      <c r="W17" s="594"/>
      <c r="X17" s="594"/>
      <c r="Y17" s="594"/>
      <c r="Z17" s="594"/>
      <c r="AA17" s="594"/>
      <c r="AB17" s="594"/>
      <c r="AC17" s="594"/>
      <c r="AD17" s="594"/>
      <c r="AE17" s="594"/>
      <c r="AF17" s="594"/>
      <c r="AG17" s="594"/>
      <c r="AH17" s="594"/>
      <c r="AI17" s="594"/>
      <c r="AJ17" s="386" t="s">
        <v>1076</v>
      </c>
      <c r="AK17" s="41"/>
      <c r="AP17" s="12"/>
    </row>
    <row r="18" spans="1:65" ht="15.75">
      <c r="A18" s="114" t="s">
        <v>141</v>
      </c>
      <c r="B18" s="289" t="s">
        <v>572</v>
      </c>
      <c r="C18" s="505" t="s">
        <v>952</v>
      </c>
      <c r="D18" s="594"/>
      <c r="E18" s="594"/>
      <c r="F18" s="594"/>
      <c r="G18" s="594"/>
      <c r="H18" s="594"/>
      <c r="I18" s="594"/>
      <c r="J18" s="594"/>
      <c r="K18" s="594"/>
      <c r="L18" s="594"/>
      <c r="M18" s="594"/>
      <c r="N18" s="594"/>
      <c r="O18" s="594"/>
      <c r="P18" s="594"/>
      <c r="Q18" s="594"/>
      <c r="R18" s="594"/>
      <c r="S18" s="594"/>
      <c r="T18" s="594"/>
      <c r="U18" s="594"/>
      <c r="V18" s="594"/>
      <c r="W18" s="594"/>
      <c r="X18" s="594"/>
      <c r="Y18" s="594"/>
      <c r="Z18" s="594"/>
      <c r="AA18" s="594"/>
      <c r="AB18" s="594"/>
      <c r="AC18" s="594"/>
      <c r="AD18" s="594"/>
      <c r="AE18" s="594"/>
      <c r="AF18" s="594"/>
      <c r="AG18" s="594"/>
      <c r="AH18" s="594"/>
      <c r="AI18" s="594"/>
      <c r="AJ18" s="402"/>
      <c r="AK18" s="41"/>
      <c r="AP18" s="12"/>
    </row>
    <row r="19" spans="1:65" ht="15.75">
      <c r="A19" s="204"/>
      <c r="B19" s="105"/>
      <c r="C19" s="516"/>
      <c r="D19" s="398"/>
      <c r="E19" s="403"/>
      <c r="F19" s="403"/>
      <c r="G19" s="403"/>
      <c r="H19" s="403"/>
      <c r="I19" s="403"/>
      <c r="J19" s="403"/>
      <c r="K19" s="403"/>
      <c r="L19" s="403"/>
      <c r="M19" s="403"/>
      <c r="N19" s="403"/>
      <c r="O19" s="403"/>
      <c r="P19" s="403"/>
      <c r="Q19" s="403"/>
      <c r="R19" s="403"/>
      <c r="S19" s="398"/>
      <c r="T19" s="403"/>
      <c r="U19" s="403"/>
      <c r="V19" s="403"/>
      <c r="W19" s="403"/>
      <c r="X19" s="403"/>
      <c r="Y19" s="403"/>
      <c r="Z19" s="403"/>
      <c r="AA19" s="403"/>
      <c r="AB19" s="403"/>
      <c r="AC19" s="596"/>
      <c r="AD19" s="596"/>
      <c r="AE19" s="596"/>
      <c r="AF19" s="596"/>
      <c r="AG19" s="596"/>
      <c r="AH19" s="596"/>
      <c r="AI19" s="596"/>
      <c r="AJ19" s="385"/>
      <c r="AK19" s="41"/>
      <c r="AP19" s="12"/>
    </row>
    <row r="20" spans="1:65" ht="15.75">
      <c r="A20" s="204" t="s">
        <v>142</v>
      </c>
      <c r="B20" s="289" t="s">
        <v>579</v>
      </c>
      <c r="C20" s="490" t="s">
        <v>950</v>
      </c>
      <c r="D20" s="592" t="s">
        <v>831</v>
      </c>
      <c r="E20" s="592" t="s">
        <v>831</v>
      </c>
      <c r="F20" s="592" t="s">
        <v>831</v>
      </c>
      <c r="G20" s="592" t="s">
        <v>831</v>
      </c>
      <c r="H20" s="592" t="s">
        <v>831</v>
      </c>
      <c r="I20" s="592" t="s">
        <v>831</v>
      </c>
      <c r="J20" s="592" t="s">
        <v>831</v>
      </c>
      <c r="K20" s="592" t="s">
        <v>831</v>
      </c>
      <c r="L20" s="592" t="s">
        <v>831</v>
      </c>
      <c r="M20" s="592" t="s">
        <v>831</v>
      </c>
      <c r="N20" s="592" t="s">
        <v>831</v>
      </c>
      <c r="O20" s="592" t="s">
        <v>831</v>
      </c>
      <c r="P20" s="592" t="s">
        <v>831</v>
      </c>
      <c r="Q20" s="592" t="s">
        <v>831</v>
      </c>
      <c r="R20" s="592" t="s">
        <v>831</v>
      </c>
      <c r="S20" s="592" t="s">
        <v>831</v>
      </c>
      <c r="T20" s="592" t="s">
        <v>831</v>
      </c>
      <c r="U20" s="593" t="s">
        <v>831</v>
      </c>
      <c r="V20" s="593" t="s">
        <v>831</v>
      </c>
      <c r="W20" s="593" t="s">
        <v>831</v>
      </c>
      <c r="X20" s="593">
        <v>50.263000000268221</v>
      </c>
      <c r="Y20" s="593">
        <v>192.0966579997912</v>
      </c>
      <c r="Z20" s="593">
        <v>0</v>
      </c>
      <c r="AA20" s="593">
        <v>0</v>
      </c>
      <c r="AB20" s="593" t="s">
        <v>831</v>
      </c>
      <c r="AC20" s="696" t="s">
        <v>831</v>
      </c>
      <c r="AD20" s="593"/>
      <c r="AE20" s="593"/>
      <c r="AF20" s="593"/>
      <c r="AG20" s="593"/>
      <c r="AH20" s="593"/>
      <c r="AI20" s="593"/>
      <c r="AJ20" s="385"/>
      <c r="AK20" s="41"/>
      <c r="AP20" s="12"/>
    </row>
    <row r="21" spans="1:65" ht="15.75">
      <c r="A21" s="114" t="s">
        <v>143</v>
      </c>
      <c r="B21" s="289" t="s">
        <v>580</v>
      </c>
      <c r="C21" s="505" t="s">
        <v>951</v>
      </c>
      <c r="D21" s="594"/>
      <c r="E21" s="594"/>
      <c r="F21" s="594"/>
      <c r="G21" s="594"/>
      <c r="H21" s="594"/>
      <c r="I21" s="594"/>
      <c r="J21" s="594"/>
      <c r="K21" s="594"/>
      <c r="L21" s="594"/>
      <c r="M21" s="594"/>
      <c r="N21" s="594"/>
      <c r="O21" s="594"/>
      <c r="P21" s="594"/>
      <c r="Q21" s="594"/>
      <c r="R21" s="594"/>
      <c r="S21" s="594"/>
      <c r="T21" s="594"/>
      <c r="U21" s="594"/>
      <c r="V21" s="594"/>
      <c r="W21" s="594"/>
      <c r="X21" s="594">
        <v>50.263000000268221</v>
      </c>
      <c r="Y21" s="594">
        <v>192.0966579997912</v>
      </c>
      <c r="Z21" s="594">
        <v>0</v>
      </c>
      <c r="AA21" s="594">
        <v>0</v>
      </c>
      <c r="AB21" s="594" t="s">
        <v>831</v>
      </c>
      <c r="AC21" s="594" t="s">
        <v>831</v>
      </c>
      <c r="AD21" s="594"/>
      <c r="AE21" s="594"/>
      <c r="AF21" s="594"/>
      <c r="AG21" s="594"/>
      <c r="AH21" s="594"/>
      <c r="AI21" s="594"/>
      <c r="AJ21" s="402"/>
      <c r="AK21" s="41"/>
      <c r="AP21" s="12"/>
    </row>
    <row r="22" spans="1:65" ht="15.75">
      <c r="A22" s="114" t="s">
        <v>144</v>
      </c>
      <c r="B22" s="289" t="s">
        <v>581</v>
      </c>
      <c r="C22" s="505" t="s">
        <v>952</v>
      </c>
      <c r="D22" s="594"/>
      <c r="E22" s="594"/>
      <c r="F22" s="594"/>
      <c r="G22" s="594"/>
      <c r="H22" s="594"/>
      <c r="I22" s="594"/>
      <c r="J22" s="594"/>
      <c r="K22" s="594"/>
      <c r="L22" s="594"/>
      <c r="M22" s="594"/>
      <c r="N22" s="594"/>
      <c r="O22" s="594"/>
      <c r="P22" s="594"/>
      <c r="Q22" s="594"/>
      <c r="R22" s="594"/>
      <c r="S22" s="594"/>
      <c r="T22" s="594"/>
      <c r="U22" s="594"/>
      <c r="V22" s="594"/>
      <c r="W22" s="594"/>
      <c r="X22" s="594"/>
      <c r="Y22" s="594"/>
      <c r="Z22" s="594"/>
      <c r="AA22" s="594"/>
      <c r="AB22" s="594"/>
      <c r="AC22" s="594"/>
      <c r="AD22" s="594"/>
      <c r="AE22" s="594"/>
      <c r="AF22" s="594"/>
      <c r="AG22" s="594"/>
      <c r="AH22" s="594"/>
      <c r="AI22" s="594"/>
      <c r="AJ22" s="402"/>
      <c r="AK22" s="41"/>
      <c r="AP22" s="12"/>
    </row>
    <row r="23" spans="1:65" ht="15.75">
      <c r="A23" s="204"/>
      <c r="B23" s="108"/>
      <c r="C23" s="506"/>
      <c r="D23" s="94"/>
      <c r="E23" s="95"/>
      <c r="F23" s="95"/>
      <c r="G23" s="95"/>
      <c r="H23" s="95"/>
      <c r="I23" s="95"/>
      <c r="J23" s="95"/>
      <c r="K23" s="95"/>
      <c r="L23" s="95"/>
      <c r="M23" s="95"/>
      <c r="N23" s="95"/>
      <c r="O23" s="95"/>
      <c r="P23" s="95"/>
      <c r="Q23" s="95"/>
      <c r="R23" s="95"/>
      <c r="S23" s="95"/>
      <c r="T23" s="95"/>
      <c r="U23" s="95"/>
      <c r="V23" s="95"/>
      <c r="W23" s="418"/>
      <c r="X23" s="418"/>
      <c r="Y23" s="418"/>
      <c r="Z23" s="418"/>
      <c r="AA23" s="418"/>
      <c r="AB23" s="418"/>
      <c r="AC23" s="596"/>
      <c r="AD23" s="596"/>
      <c r="AE23" s="596"/>
      <c r="AF23" s="596"/>
      <c r="AG23" s="596"/>
      <c r="AH23" s="596"/>
      <c r="AI23" s="596"/>
      <c r="AJ23" s="89"/>
      <c r="AK23" s="41"/>
      <c r="AP23" s="12"/>
    </row>
    <row r="24" spans="1:65" ht="15.75">
      <c r="A24" s="204" t="s">
        <v>145</v>
      </c>
      <c r="B24" s="289" t="s">
        <v>584</v>
      </c>
      <c r="C24" s="497" t="s">
        <v>979</v>
      </c>
      <c r="D24" s="592">
        <v>0</v>
      </c>
      <c r="E24" s="592">
        <v>0</v>
      </c>
      <c r="F24" s="592">
        <v>0</v>
      </c>
      <c r="G24" s="592">
        <v>0</v>
      </c>
      <c r="H24" s="592">
        <v>0</v>
      </c>
      <c r="I24" s="592">
        <v>0</v>
      </c>
      <c r="J24" s="592">
        <v>262</v>
      </c>
      <c r="K24" s="592">
        <v>202</v>
      </c>
      <c r="L24" s="592">
        <v>-461</v>
      </c>
      <c r="M24" s="592">
        <v>463</v>
      </c>
      <c r="N24" s="592">
        <v>-255</v>
      </c>
      <c r="O24" s="592">
        <v>-1094</v>
      </c>
      <c r="P24" s="592">
        <v>-860</v>
      </c>
      <c r="Q24" s="592">
        <v>-1795</v>
      </c>
      <c r="R24" s="592">
        <v>0</v>
      </c>
      <c r="S24" s="592">
        <v>0</v>
      </c>
      <c r="T24" s="592">
        <v>0</v>
      </c>
      <c r="U24" s="593">
        <v>0</v>
      </c>
      <c r="V24" s="593">
        <v>0</v>
      </c>
      <c r="W24" s="593">
        <v>0</v>
      </c>
      <c r="X24" s="593">
        <v>0</v>
      </c>
      <c r="Y24" s="593">
        <v>0</v>
      </c>
      <c r="Z24" s="593">
        <v>0</v>
      </c>
      <c r="AA24" s="593">
        <v>0</v>
      </c>
      <c r="AB24" s="593">
        <v>0</v>
      </c>
      <c r="AC24" s="696">
        <v>0</v>
      </c>
      <c r="AD24" s="593"/>
      <c r="AE24" s="593"/>
      <c r="AF24" s="593"/>
      <c r="AG24" s="593"/>
      <c r="AH24" s="593"/>
      <c r="AI24" s="593"/>
      <c r="AJ24" s="385"/>
      <c r="AK24" s="41"/>
      <c r="AP24" s="12"/>
    </row>
    <row r="25" spans="1:65" ht="15.75">
      <c r="A25" s="204"/>
      <c r="B25" s="108"/>
      <c r="C25" s="519"/>
      <c r="D25" s="595"/>
      <c r="E25" s="596"/>
      <c r="F25" s="596"/>
      <c r="G25" s="596"/>
      <c r="H25" s="596"/>
      <c r="I25" s="596"/>
      <c r="J25" s="596"/>
      <c r="K25" s="596"/>
      <c r="L25" s="596"/>
      <c r="M25" s="596"/>
      <c r="N25" s="596"/>
      <c r="O25" s="596"/>
      <c r="P25" s="596"/>
      <c r="Q25" s="596"/>
      <c r="R25" s="596"/>
      <c r="S25" s="596"/>
      <c r="T25" s="596"/>
      <c r="U25" s="596"/>
      <c r="V25" s="596"/>
      <c r="W25" s="596"/>
      <c r="X25" s="596"/>
      <c r="Y25" s="596"/>
      <c r="Z25" s="596"/>
      <c r="AA25" s="596"/>
      <c r="AB25" s="596"/>
      <c r="AC25" s="596"/>
      <c r="AD25" s="596"/>
      <c r="AE25" s="596"/>
      <c r="AF25" s="596"/>
      <c r="AG25" s="596"/>
      <c r="AH25" s="596"/>
      <c r="AI25" s="596"/>
      <c r="AJ25" s="385"/>
      <c r="AK25" s="41"/>
      <c r="AP25" s="12"/>
    </row>
    <row r="26" spans="1:65" ht="15.75">
      <c r="A26" s="204" t="s">
        <v>403</v>
      </c>
      <c r="B26" s="289" t="s">
        <v>591</v>
      </c>
      <c r="C26" s="490" t="s">
        <v>953</v>
      </c>
      <c r="D26" s="592">
        <v>0</v>
      </c>
      <c r="E26" s="592">
        <v>0</v>
      </c>
      <c r="F26" s="592">
        <v>0</v>
      </c>
      <c r="G26" s="592">
        <v>0</v>
      </c>
      <c r="H26" s="592">
        <v>0</v>
      </c>
      <c r="I26" s="592">
        <v>0</v>
      </c>
      <c r="J26" s="592">
        <v>0</v>
      </c>
      <c r="K26" s="592">
        <v>-420</v>
      </c>
      <c r="L26" s="592">
        <v>1858</v>
      </c>
      <c r="M26" s="592">
        <v>2651</v>
      </c>
      <c r="N26" s="592">
        <v>3178</v>
      </c>
      <c r="O26" s="592">
        <v>574</v>
      </c>
      <c r="P26" s="592">
        <v>903</v>
      </c>
      <c r="Q26" s="592">
        <v>-23335</v>
      </c>
      <c r="R26" s="592">
        <v>-1484</v>
      </c>
      <c r="S26" s="592">
        <v>5423</v>
      </c>
      <c r="T26" s="592">
        <v>4667</v>
      </c>
      <c r="U26" s="593">
        <v>2877</v>
      </c>
      <c r="V26" s="593">
        <v>12910</v>
      </c>
      <c r="W26" s="593">
        <v>-9336</v>
      </c>
      <c r="X26" s="593">
        <v>9951.0869999998922</v>
      </c>
      <c r="Y26" s="593">
        <v>-172677.51500700007</v>
      </c>
      <c r="Z26" s="593">
        <v>-472727.19231300009</v>
      </c>
      <c r="AA26" s="593">
        <v>-197614</v>
      </c>
      <c r="AB26" s="593">
        <v>61397</v>
      </c>
      <c r="AC26" s="696">
        <v>126911</v>
      </c>
      <c r="AD26" s="593"/>
      <c r="AE26" s="593"/>
      <c r="AF26" s="593"/>
      <c r="AG26" s="593"/>
      <c r="AH26" s="593"/>
      <c r="AI26" s="593"/>
      <c r="AJ26" s="385"/>
      <c r="AK26" s="41"/>
      <c r="AP26" s="12"/>
    </row>
    <row r="27" spans="1:65" ht="15.75">
      <c r="A27" s="204"/>
      <c r="B27" s="289"/>
      <c r="C27" s="688" t="s">
        <v>955</v>
      </c>
      <c r="D27" s="689"/>
      <c r="E27" s="689"/>
      <c r="F27" s="689"/>
      <c r="G27" s="689"/>
      <c r="H27" s="689"/>
      <c r="I27" s="689"/>
      <c r="J27" s="689"/>
      <c r="K27" s="689"/>
      <c r="L27" s="689"/>
      <c r="M27" s="689"/>
      <c r="N27" s="689"/>
      <c r="O27" s="689"/>
      <c r="P27" s="689"/>
      <c r="Q27" s="689"/>
      <c r="R27" s="689"/>
      <c r="S27" s="689"/>
      <c r="T27" s="689"/>
      <c r="U27" s="689"/>
      <c r="V27" s="689"/>
      <c r="W27" s="689"/>
      <c r="X27" s="689"/>
      <c r="Y27" s="689"/>
      <c r="Z27" s="689"/>
      <c r="AA27" s="689"/>
      <c r="AB27" s="689"/>
      <c r="AC27" s="689">
        <v>25964</v>
      </c>
      <c r="AD27" s="593"/>
      <c r="AE27" s="593"/>
      <c r="AF27" s="593"/>
      <c r="AG27" s="593"/>
      <c r="AH27" s="593"/>
      <c r="AI27" s="593"/>
      <c r="AJ27" s="383"/>
      <c r="AK27" s="41"/>
      <c r="AP27" s="12"/>
      <c r="BM27" s="682"/>
    </row>
    <row r="28" spans="1:65" ht="15.75">
      <c r="A28" s="114" t="s">
        <v>404</v>
      </c>
      <c r="B28" s="289" t="s">
        <v>592</v>
      </c>
      <c r="C28" s="505" t="s">
        <v>954</v>
      </c>
      <c r="D28" s="594"/>
      <c r="E28" s="594"/>
      <c r="F28" s="594"/>
      <c r="G28" s="594"/>
      <c r="H28" s="594"/>
      <c r="I28" s="594"/>
      <c r="J28" s="594"/>
      <c r="K28" s="594">
        <v>-420</v>
      </c>
      <c r="L28" s="594">
        <v>1858</v>
      </c>
      <c r="M28" s="594">
        <v>2651</v>
      </c>
      <c r="N28" s="594">
        <v>3178</v>
      </c>
      <c r="O28" s="594">
        <v>574</v>
      </c>
      <c r="P28" s="594">
        <v>903</v>
      </c>
      <c r="Q28" s="594">
        <v>826</v>
      </c>
      <c r="R28" s="594">
        <v>-674</v>
      </c>
      <c r="S28" s="594">
        <v>2702</v>
      </c>
      <c r="T28" s="594">
        <v>-902</v>
      </c>
      <c r="U28" s="594">
        <v>1712</v>
      </c>
      <c r="V28" s="594">
        <v>11911</v>
      </c>
      <c r="W28" s="594">
        <v>-9901</v>
      </c>
      <c r="X28" s="594">
        <v>10599</v>
      </c>
      <c r="Y28" s="594">
        <v>-125</v>
      </c>
      <c r="Z28" s="594">
        <v>568</v>
      </c>
      <c r="AA28" s="594">
        <v>1790</v>
      </c>
      <c r="AB28" s="594">
        <v>12044</v>
      </c>
      <c r="AC28" s="689">
        <v>-6744</v>
      </c>
      <c r="AD28" s="594"/>
      <c r="AE28" s="594"/>
      <c r="AF28" s="594"/>
      <c r="AG28" s="594"/>
      <c r="AH28" s="594"/>
      <c r="AI28" s="594"/>
      <c r="AJ28" s="386"/>
      <c r="AK28" s="41"/>
      <c r="AP28" s="12"/>
    </row>
    <row r="29" spans="1:65" ht="15.75">
      <c r="A29" s="114" t="s">
        <v>405</v>
      </c>
      <c r="B29" s="289" t="s">
        <v>593</v>
      </c>
      <c r="C29" s="505" t="s">
        <v>960</v>
      </c>
      <c r="D29" s="594"/>
      <c r="E29" s="594"/>
      <c r="F29" s="594"/>
      <c r="G29" s="594"/>
      <c r="H29" s="594"/>
      <c r="I29" s="594"/>
      <c r="J29" s="594"/>
      <c r="K29" s="594"/>
      <c r="L29" s="594"/>
      <c r="M29" s="594"/>
      <c r="N29" s="594"/>
      <c r="O29" s="594"/>
      <c r="P29" s="594"/>
      <c r="Q29" s="594">
        <v>-24161</v>
      </c>
      <c r="R29" s="594">
        <v>-810</v>
      </c>
      <c r="S29" s="594">
        <v>2721</v>
      </c>
      <c r="T29" s="594">
        <v>5569</v>
      </c>
      <c r="U29" s="594">
        <v>1165</v>
      </c>
      <c r="V29" s="594">
        <v>999</v>
      </c>
      <c r="W29" s="594">
        <v>565</v>
      </c>
      <c r="X29" s="594">
        <v>-647.91300000010722</v>
      </c>
      <c r="Y29" s="594">
        <v>-14586.515007000076</v>
      </c>
      <c r="Z29" s="594">
        <v>2527.8076869999168</v>
      </c>
      <c r="AA29" s="594">
        <v>267</v>
      </c>
      <c r="AB29" s="594">
        <v>-52</v>
      </c>
      <c r="AC29" s="689">
        <v>1029</v>
      </c>
      <c r="AD29" s="594"/>
      <c r="AE29" s="594"/>
      <c r="AF29" s="594"/>
      <c r="AG29" s="594"/>
      <c r="AH29" s="594"/>
      <c r="AI29" s="594"/>
      <c r="AJ29" s="386" t="s">
        <v>1051</v>
      </c>
      <c r="AK29" s="41"/>
      <c r="AP29" s="12"/>
    </row>
    <row r="30" spans="1:65" ht="15.75">
      <c r="A30" s="114"/>
      <c r="B30" s="289" t="s">
        <v>899</v>
      </c>
      <c r="C30" s="496" t="s">
        <v>1065</v>
      </c>
      <c r="D30" s="594"/>
      <c r="E30" s="594"/>
      <c r="F30" s="594"/>
      <c r="G30" s="594"/>
      <c r="H30" s="594"/>
      <c r="I30" s="594"/>
      <c r="J30" s="594"/>
      <c r="K30" s="594"/>
      <c r="L30" s="594"/>
      <c r="M30" s="594"/>
      <c r="N30" s="594"/>
      <c r="O30" s="594"/>
      <c r="P30" s="594"/>
      <c r="Q30" s="594"/>
      <c r="R30" s="594"/>
      <c r="S30" s="594"/>
      <c r="T30" s="594"/>
      <c r="U30" s="594"/>
      <c r="V30" s="594"/>
      <c r="W30" s="594"/>
      <c r="X30" s="594"/>
      <c r="Y30" s="594">
        <v>-157966</v>
      </c>
      <c r="Z30" s="594">
        <v>-475823</v>
      </c>
      <c r="AA30" s="594">
        <v>-199671</v>
      </c>
      <c r="AB30" s="594">
        <v>49405</v>
      </c>
      <c r="AC30" s="689">
        <v>106662</v>
      </c>
      <c r="AD30" s="594"/>
      <c r="AE30" s="594"/>
      <c r="AF30" s="594"/>
      <c r="AG30" s="594"/>
      <c r="AH30" s="594"/>
      <c r="AI30" s="594"/>
      <c r="AJ30" s="386"/>
      <c r="AK30" s="41"/>
      <c r="AP30" s="12"/>
    </row>
    <row r="31" spans="1:65" ht="15.75">
      <c r="A31" s="204" t="s">
        <v>406</v>
      </c>
      <c r="B31" s="289" t="s">
        <v>600</v>
      </c>
      <c r="C31" s="490" t="s">
        <v>984</v>
      </c>
      <c r="D31" s="592">
        <v>-6702</v>
      </c>
      <c r="E31" s="592">
        <v>-3710</v>
      </c>
      <c r="F31" s="592">
        <v>6318</v>
      </c>
      <c r="G31" s="592">
        <v>-12305</v>
      </c>
      <c r="H31" s="592">
        <v>-12322</v>
      </c>
      <c r="I31" s="592">
        <v>-27432</v>
      </c>
      <c r="J31" s="592">
        <v>-25728</v>
      </c>
      <c r="K31" s="592">
        <v>-47515</v>
      </c>
      <c r="L31" s="592">
        <v>-2138</v>
      </c>
      <c r="M31" s="592">
        <v>-42024</v>
      </c>
      <c r="N31" s="592">
        <v>-29789.615384615376</v>
      </c>
      <c r="O31" s="592">
        <v>-28482</v>
      </c>
      <c r="P31" s="592">
        <v>54051</v>
      </c>
      <c r="Q31" s="592">
        <v>40249</v>
      </c>
      <c r="R31" s="592">
        <v>-18674</v>
      </c>
      <c r="S31" s="592">
        <v>-13247</v>
      </c>
      <c r="T31" s="592">
        <v>-10456</v>
      </c>
      <c r="U31" s="593">
        <v>31514</v>
      </c>
      <c r="V31" s="593">
        <v>18457</v>
      </c>
      <c r="W31" s="593">
        <v>8393.75</v>
      </c>
      <c r="X31" s="593">
        <v>41547</v>
      </c>
      <c r="Y31" s="593">
        <v>-2533.6120400000364</v>
      </c>
      <c r="Z31" s="593">
        <v>-11215.980316000001</v>
      </c>
      <c r="AA31" s="593">
        <v>-9987</v>
      </c>
      <c r="AB31" s="593">
        <v>-11735</v>
      </c>
      <c r="AC31" s="696">
        <v>16185.617013999999</v>
      </c>
      <c r="AD31" s="593"/>
      <c r="AE31" s="593"/>
      <c r="AF31" s="593"/>
      <c r="AG31" s="593"/>
      <c r="AH31" s="593"/>
      <c r="AI31" s="593"/>
      <c r="AJ31" s="390"/>
      <c r="AK31" s="41"/>
      <c r="AP31" s="12"/>
    </row>
    <row r="32" spans="1:65" ht="15.75">
      <c r="A32" s="114" t="s">
        <v>407</v>
      </c>
      <c r="B32" s="289" t="s">
        <v>601</v>
      </c>
      <c r="C32" s="505" t="s">
        <v>961</v>
      </c>
      <c r="D32" s="594">
        <v>0</v>
      </c>
      <c r="E32" s="594">
        <v>0</v>
      </c>
      <c r="F32" s="594">
        <v>0</v>
      </c>
      <c r="G32" s="594">
        <v>0</v>
      </c>
      <c r="H32" s="594">
        <v>0</v>
      </c>
      <c r="I32" s="594">
        <v>0</v>
      </c>
      <c r="J32" s="594">
        <v>-54</v>
      </c>
      <c r="K32" s="594">
        <v>488</v>
      </c>
      <c r="L32" s="594">
        <v>-4440</v>
      </c>
      <c r="M32" s="594">
        <v>-4468</v>
      </c>
      <c r="N32" s="594">
        <v>-9910</v>
      </c>
      <c r="O32" s="594">
        <v>-8902</v>
      </c>
      <c r="P32" s="594">
        <v>4603</v>
      </c>
      <c r="Q32" s="594">
        <v>7346</v>
      </c>
      <c r="R32" s="594">
        <v>-16444</v>
      </c>
      <c r="S32" s="594">
        <v>-11047</v>
      </c>
      <c r="T32" s="594">
        <v>-3836</v>
      </c>
      <c r="U32" s="594">
        <v>15065</v>
      </c>
      <c r="V32" s="594">
        <v>962</v>
      </c>
      <c r="W32" s="594">
        <v>12893</v>
      </c>
      <c r="X32" s="594">
        <v>-10980</v>
      </c>
      <c r="Y32" s="594">
        <v>8922</v>
      </c>
      <c r="Z32" s="594">
        <v>-31989</v>
      </c>
      <c r="AA32" s="594">
        <v>9805</v>
      </c>
      <c r="AB32" s="594">
        <v>-4016</v>
      </c>
      <c r="AC32" s="689">
        <v>604.56726399999638</v>
      </c>
      <c r="AD32" s="594"/>
      <c r="AE32" s="594"/>
      <c r="AF32" s="594"/>
      <c r="AG32" s="594"/>
      <c r="AH32" s="594"/>
      <c r="AI32" s="594"/>
      <c r="AJ32" s="386"/>
      <c r="AK32" s="41"/>
      <c r="AP32" s="12"/>
    </row>
    <row r="33" spans="1:42" ht="15.75">
      <c r="A33" s="114"/>
      <c r="B33" s="289" t="s">
        <v>602</v>
      </c>
      <c r="C33" s="505" t="s">
        <v>962</v>
      </c>
      <c r="D33" s="594">
        <v>0</v>
      </c>
      <c r="E33" s="594">
        <v>0</v>
      </c>
      <c r="F33" s="594">
        <v>0</v>
      </c>
      <c r="G33" s="594">
        <v>0</v>
      </c>
      <c r="H33" s="594">
        <v>0</v>
      </c>
      <c r="I33" s="594">
        <v>-10219</v>
      </c>
      <c r="J33" s="594">
        <v>-38961</v>
      </c>
      <c r="K33" s="594">
        <v>-31927</v>
      </c>
      <c r="L33" s="594">
        <v>1175</v>
      </c>
      <c r="M33" s="594">
        <v>-25503</v>
      </c>
      <c r="N33" s="594">
        <v>-10923</v>
      </c>
      <c r="O33" s="594">
        <v>-616</v>
      </c>
      <c r="P33" s="594">
        <v>43202</v>
      </c>
      <c r="Q33" s="594">
        <v>33021</v>
      </c>
      <c r="R33" s="594">
        <v>-4944</v>
      </c>
      <c r="S33" s="594">
        <v>14</v>
      </c>
      <c r="T33" s="594">
        <v>-2608</v>
      </c>
      <c r="U33" s="594">
        <v>20837</v>
      </c>
      <c r="V33" s="594">
        <v>26377</v>
      </c>
      <c r="W33" s="594">
        <v>-3696</v>
      </c>
      <c r="X33" s="594">
        <v>-8177</v>
      </c>
      <c r="Y33" s="594">
        <v>-3049</v>
      </c>
      <c r="Z33" s="594">
        <v>-1673</v>
      </c>
      <c r="AA33" s="594">
        <v>-4362</v>
      </c>
      <c r="AB33" s="594">
        <v>-3779</v>
      </c>
      <c r="AC33" s="689">
        <v>7081</v>
      </c>
      <c r="AD33" s="594"/>
      <c r="AE33" s="594"/>
      <c r="AF33" s="594"/>
      <c r="AG33" s="594"/>
      <c r="AH33" s="594"/>
      <c r="AI33" s="594"/>
      <c r="AJ33" s="386"/>
      <c r="AK33" s="41"/>
      <c r="AP33" s="12"/>
    </row>
    <row r="34" spans="1:42" ht="15.75">
      <c r="A34" s="114"/>
      <c r="B34" s="289" t="s">
        <v>873</v>
      </c>
      <c r="C34" s="505" t="s">
        <v>1066</v>
      </c>
      <c r="D34" s="594"/>
      <c r="E34" s="594"/>
      <c r="F34" s="594"/>
      <c r="G34" s="594"/>
      <c r="H34" s="594"/>
      <c r="I34" s="594"/>
      <c r="J34" s="594"/>
      <c r="K34" s="594"/>
      <c r="L34" s="594"/>
      <c r="M34" s="594"/>
      <c r="N34" s="594"/>
      <c r="O34" s="594"/>
      <c r="P34" s="594"/>
      <c r="Q34" s="594"/>
      <c r="R34" s="594"/>
      <c r="S34" s="594"/>
      <c r="T34" s="594"/>
      <c r="U34" s="594">
        <v>-7</v>
      </c>
      <c r="V34" s="594">
        <v>-2250</v>
      </c>
      <c r="W34" s="594">
        <v>-2706.25</v>
      </c>
      <c r="X34" s="594">
        <v>0</v>
      </c>
      <c r="Y34" s="594">
        <v>0</v>
      </c>
      <c r="Z34" s="594">
        <v>0</v>
      </c>
      <c r="AA34" s="594">
        <v>0</v>
      </c>
      <c r="AB34" s="594">
        <v>0</v>
      </c>
      <c r="AC34" s="689">
        <v>0</v>
      </c>
      <c r="AD34" s="594"/>
      <c r="AE34" s="594"/>
      <c r="AF34" s="594"/>
      <c r="AG34" s="594"/>
      <c r="AH34" s="594"/>
      <c r="AI34" s="594"/>
      <c r="AJ34" s="386"/>
      <c r="AK34" s="41"/>
      <c r="AP34" s="12"/>
    </row>
    <row r="35" spans="1:42" ht="15.75">
      <c r="A35" s="114" t="s">
        <v>408</v>
      </c>
      <c r="B35" s="289" t="s">
        <v>878</v>
      </c>
      <c r="C35" s="505" t="s">
        <v>965</v>
      </c>
      <c r="D35" s="594"/>
      <c r="E35" s="594"/>
      <c r="F35" s="594"/>
      <c r="G35" s="594"/>
      <c r="H35" s="594"/>
      <c r="I35" s="594"/>
      <c r="J35" s="594"/>
      <c r="K35" s="594"/>
      <c r="L35" s="594"/>
      <c r="M35" s="594"/>
      <c r="N35" s="594"/>
      <c r="O35" s="594"/>
      <c r="P35" s="594">
        <v>0</v>
      </c>
      <c r="Q35" s="594">
        <v>-118</v>
      </c>
      <c r="R35" s="594">
        <v>2714</v>
      </c>
      <c r="S35" s="594">
        <v>-2214</v>
      </c>
      <c r="T35" s="594">
        <v>-4012</v>
      </c>
      <c r="U35" s="594">
        <v>-4381</v>
      </c>
      <c r="V35" s="594">
        <v>-6632</v>
      </c>
      <c r="W35" s="594">
        <v>1903</v>
      </c>
      <c r="X35" s="594">
        <v>60704</v>
      </c>
      <c r="Y35" s="594">
        <v>-8406.6120400000364</v>
      </c>
      <c r="Z35" s="594">
        <v>22446.019683999999</v>
      </c>
      <c r="AA35" s="594">
        <v>-15430</v>
      </c>
      <c r="AB35" s="594">
        <v>-3940</v>
      </c>
      <c r="AC35" s="689">
        <v>8500.0497500000019</v>
      </c>
      <c r="AD35" s="594"/>
      <c r="AE35" s="594"/>
      <c r="AF35" s="594"/>
      <c r="AG35" s="594"/>
      <c r="AH35" s="594"/>
      <c r="AI35" s="594"/>
      <c r="AJ35" s="386"/>
      <c r="AK35" s="41"/>
      <c r="AP35" s="12"/>
    </row>
    <row r="36" spans="1:42" ht="15.75">
      <c r="A36" s="204"/>
      <c r="B36" s="108"/>
      <c r="C36" s="507"/>
      <c r="D36" s="595"/>
      <c r="E36" s="596"/>
      <c r="F36" s="596"/>
      <c r="G36" s="596"/>
      <c r="H36" s="596"/>
      <c r="I36" s="596"/>
      <c r="J36" s="596"/>
      <c r="K36" s="596"/>
      <c r="L36" s="596"/>
      <c r="M36" s="596"/>
      <c r="N36" s="596"/>
      <c r="O36" s="596"/>
      <c r="P36" s="596"/>
      <c r="Q36" s="596"/>
      <c r="R36" s="596"/>
      <c r="S36" s="596"/>
      <c r="T36" s="596"/>
      <c r="U36" s="596"/>
      <c r="V36" s="596"/>
      <c r="W36" s="596"/>
      <c r="X36" s="596"/>
      <c r="Y36" s="596"/>
      <c r="Z36" s="596"/>
      <c r="AA36" s="596"/>
      <c r="AB36" s="596"/>
      <c r="AC36" s="596"/>
      <c r="AD36" s="596"/>
      <c r="AE36" s="596"/>
      <c r="AF36" s="596"/>
      <c r="AG36" s="596"/>
      <c r="AH36" s="596"/>
      <c r="AI36" s="596"/>
      <c r="AJ36" s="385"/>
      <c r="AK36" s="41"/>
      <c r="AP36" s="12"/>
    </row>
    <row r="37" spans="1:42" ht="30.75">
      <c r="A37" s="204" t="s">
        <v>146</v>
      </c>
      <c r="B37" s="289" t="s">
        <v>611</v>
      </c>
      <c r="C37" s="517" t="s">
        <v>1067</v>
      </c>
      <c r="D37" s="592" t="s">
        <v>831</v>
      </c>
      <c r="E37" s="592" t="s">
        <v>831</v>
      </c>
      <c r="F37" s="592" t="s">
        <v>831</v>
      </c>
      <c r="G37" s="592" t="s">
        <v>831</v>
      </c>
      <c r="H37" s="592" t="s">
        <v>831</v>
      </c>
      <c r="I37" s="592" t="s">
        <v>831</v>
      </c>
      <c r="J37" s="592" t="s">
        <v>831</v>
      </c>
      <c r="K37" s="592" t="s">
        <v>831</v>
      </c>
      <c r="L37" s="592" t="s">
        <v>831</v>
      </c>
      <c r="M37" s="592" t="s">
        <v>831</v>
      </c>
      <c r="N37" s="592" t="s">
        <v>831</v>
      </c>
      <c r="O37" s="592" t="s">
        <v>831</v>
      </c>
      <c r="P37" s="592" t="s">
        <v>831</v>
      </c>
      <c r="Q37" s="592" t="s">
        <v>831</v>
      </c>
      <c r="R37" s="592" t="s">
        <v>831</v>
      </c>
      <c r="S37" s="592" t="s">
        <v>831</v>
      </c>
      <c r="T37" s="592" t="s">
        <v>831</v>
      </c>
      <c r="U37" s="593" t="s">
        <v>831</v>
      </c>
      <c r="V37" s="593" t="s">
        <v>831</v>
      </c>
      <c r="W37" s="593" t="s">
        <v>831</v>
      </c>
      <c r="X37" s="593" t="s">
        <v>831</v>
      </c>
      <c r="Y37" s="593" t="s">
        <v>831</v>
      </c>
      <c r="Z37" s="593" t="s">
        <v>831</v>
      </c>
      <c r="AA37" s="593" t="s">
        <v>831</v>
      </c>
      <c r="AB37" s="593" t="s">
        <v>831</v>
      </c>
      <c r="AC37" s="696" t="s">
        <v>831</v>
      </c>
      <c r="AD37" s="593"/>
      <c r="AE37" s="593"/>
      <c r="AF37" s="593"/>
      <c r="AG37" s="593"/>
      <c r="AH37" s="593"/>
      <c r="AI37" s="593"/>
      <c r="AJ37" s="385"/>
      <c r="AK37" s="41"/>
      <c r="AP37" s="12"/>
    </row>
    <row r="38" spans="1:42" ht="30.75">
      <c r="A38" s="204" t="s">
        <v>147</v>
      </c>
      <c r="B38" s="289" t="s">
        <v>612</v>
      </c>
      <c r="C38" s="517" t="s">
        <v>1068</v>
      </c>
      <c r="D38" s="592" t="s">
        <v>831</v>
      </c>
      <c r="E38" s="592" t="s">
        <v>831</v>
      </c>
      <c r="F38" s="592" t="s">
        <v>831</v>
      </c>
      <c r="G38" s="592" t="s">
        <v>831</v>
      </c>
      <c r="H38" s="592" t="s">
        <v>831</v>
      </c>
      <c r="I38" s="592" t="s">
        <v>831</v>
      </c>
      <c r="J38" s="592" t="s">
        <v>831</v>
      </c>
      <c r="K38" s="592" t="s">
        <v>831</v>
      </c>
      <c r="L38" s="592" t="s">
        <v>831</v>
      </c>
      <c r="M38" s="592" t="s">
        <v>831</v>
      </c>
      <c r="N38" s="592" t="s">
        <v>831</v>
      </c>
      <c r="O38" s="592" t="s">
        <v>831</v>
      </c>
      <c r="P38" s="592">
        <v>-297</v>
      </c>
      <c r="Q38" s="592">
        <v>-1560</v>
      </c>
      <c r="R38" s="592">
        <v>-3371</v>
      </c>
      <c r="S38" s="592">
        <v>4982</v>
      </c>
      <c r="T38" s="592">
        <v>112</v>
      </c>
      <c r="U38" s="593">
        <v>-11299</v>
      </c>
      <c r="V38" s="593">
        <v>2451</v>
      </c>
      <c r="W38" s="593">
        <v>-2821.607</v>
      </c>
      <c r="X38" s="593">
        <v>-2919</v>
      </c>
      <c r="Y38" s="593">
        <v>1692</v>
      </c>
      <c r="Z38" s="593">
        <v>-5712</v>
      </c>
      <c r="AA38" s="593">
        <v>5714</v>
      </c>
      <c r="AB38" s="593">
        <v>-13637.25816700014</v>
      </c>
      <c r="AC38" s="696">
        <v>25784.173031176571</v>
      </c>
      <c r="AD38" s="593"/>
      <c r="AE38" s="593"/>
      <c r="AF38" s="593"/>
      <c r="AG38" s="593"/>
      <c r="AH38" s="593"/>
      <c r="AI38" s="593"/>
      <c r="AJ38" s="385"/>
      <c r="AK38" s="41"/>
      <c r="AP38" s="12"/>
    </row>
    <row r="39" spans="1:42" ht="15.75">
      <c r="A39" s="114" t="s">
        <v>148</v>
      </c>
      <c r="B39" s="289" t="s">
        <v>613</v>
      </c>
      <c r="C39" s="505" t="s">
        <v>1069</v>
      </c>
      <c r="D39" s="594"/>
      <c r="E39" s="594"/>
      <c r="F39" s="594"/>
      <c r="G39" s="594"/>
      <c r="H39" s="594"/>
      <c r="I39" s="594"/>
      <c r="J39" s="594"/>
      <c r="K39" s="594"/>
      <c r="L39" s="594"/>
      <c r="M39" s="594"/>
      <c r="N39" s="594"/>
      <c r="O39" s="594"/>
      <c r="P39" s="594">
        <v>-297</v>
      </c>
      <c r="Q39" s="594">
        <v>118</v>
      </c>
      <c r="R39" s="594">
        <v>-197</v>
      </c>
      <c r="S39" s="594">
        <v>-633</v>
      </c>
      <c r="T39" s="594">
        <v>24</v>
      </c>
      <c r="U39" s="594">
        <v>-37</v>
      </c>
      <c r="V39" s="594">
        <v>-400</v>
      </c>
      <c r="W39" s="594">
        <v>-1042.6069999999997</v>
      </c>
      <c r="X39" s="594">
        <v>-834</v>
      </c>
      <c r="Y39" s="594">
        <v>1890</v>
      </c>
      <c r="Z39" s="594">
        <v>-5950</v>
      </c>
      <c r="AA39" s="594">
        <v>6168</v>
      </c>
      <c r="AB39" s="594">
        <v>-13503.51800000014</v>
      </c>
      <c r="AC39" s="689">
        <v>26028.173031176571</v>
      </c>
      <c r="AD39" s="594"/>
      <c r="AE39" s="594"/>
      <c r="AF39" s="594"/>
      <c r="AG39" s="594"/>
      <c r="AH39" s="594"/>
      <c r="AI39" s="594"/>
      <c r="AJ39" s="404"/>
      <c r="AK39" s="41"/>
      <c r="AP39" s="12"/>
    </row>
    <row r="40" spans="1:42" ht="15.75">
      <c r="A40" s="114" t="s">
        <v>149</v>
      </c>
      <c r="B40" s="289" t="s">
        <v>614</v>
      </c>
      <c r="C40" s="505" t="s">
        <v>1070</v>
      </c>
      <c r="D40" s="594"/>
      <c r="E40" s="594"/>
      <c r="F40" s="594"/>
      <c r="G40" s="594"/>
      <c r="H40" s="594"/>
      <c r="I40" s="594"/>
      <c r="J40" s="594"/>
      <c r="K40" s="594"/>
      <c r="L40" s="594"/>
      <c r="M40" s="594"/>
      <c r="N40" s="594"/>
      <c r="O40" s="594"/>
      <c r="P40" s="594"/>
      <c r="Q40" s="594">
        <v>-1678</v>
      </c>
      <c r="R40" s="594">
        <v>-3174</v>
      </c>
      <c r="S40" s="594">
        <v>5615</v>
      </c>
      <c r="T40" s="594">
        <v>88</v>
      </c>
      <c r="U40" s="594">
        <v>-11262</v>
      </c>
      <c r="V40" s="594">
        <v>2851</v>
      </c>
      <c r="W40" s="594">
        <v>-1779</v>
      </c>
      <c r="X40" s="594">
        <v>-2085</v>
      </c>
      <c r="Y40" s="594">
        <v>-198</v>
      </c>
      <c r="Z40" s="594">
        <v>238</v>
      </c>
      <c r="AA40" s="594">
        <v>-454</v>
      </c>
      <c r="AB40" s="594">
        <v>-133.74016700000007</v>
      </c>
      <c r="AC40" s="689">
        <v>-244</v>
      </c>
      <c r="AD40" s="594"/>
      <c r="AE40" s="594"/>
      <c r="AF40" s="594"/>
      <c r="AG40" s="594"/>
      <c r="AH40" s="594"/>
      <c r="AI40" s="594"/>
      <c r="AJ40" s="386"/>
      <c r="AK40" s="41"/>
      <c r="AP40" s="12"/>
    </row>
    <row r="41" spans="1:42" ht="15.75">
      <c r="A41" s="204"/>
      <c r="B41" s="296"/>
      <c r="C41" s="507"/>
      <c r="D41" s="595"/>
      <c r="E41" s="596"/>
      <c r="F41" s="596"/>
      <c r="G41" s="596"/>
      <c r="H41" s="596"/>
      <c r="I41" s="596"/>
      <c r="J41" s="596"/>
      <c r="K41" s="596"/>
      <c r="L41" s="596"/>
      <c r="M41" s="596"/>
      <c r="N41" s="596"/>
      <c r="O41" s="596"/>
      <c r="P41" s="596"/>
      <c r="Q41" s="596"/>
      <c r="R41" s="596"/>
      <c r="S41" s="596"/>
      <c r="T41" s="596"/>
      <c r="U41" s="596"/>
      <c r="V41" s="596"/>
      <c r="W41" s="596"/>
      <c r="X41" s="596"/>
      <c r="Y41" s="596"/>
      <c r="Z41" s="596"/>
      <c r="AA41" s="596"/>
      <c r="AB41" s="596"/>
      <c r="AC41" s="596"/>
      <c r="AD41" s="596"/>
      <c r="AE41" s="596"/>
      <c r="AF41" s="596"/>
      <c r="AG41" s="596"/>
      <c r="AH41" s="596"/>
      <c r="AI41" s="596"/>
      <c r="AJ41" s="385"/>
      <c r="AK41" s="41"/>
      <c r="AP41" s="12"/>
    </row>
    <row r="42" spans="1:42" ht="15.75">
      <c r="A42" s="204" t="s">
        <v>150</v>
      </c>
      <c r="B42" s="289" t="s">
        <v>623</v>
      </c>
      <c r="C42" s="490" t="s">
        <v>969</v>
      </c>
      <c r="D42" s="592">
        <v>27095</v>
      </c>
      <c r="E42" s="592">
        <v>12705</v>
      </c>
      <c r="F42" s="592">
        <v>6153</v>
      </c>
      <c r="G42" s="592">
        <v>4501</v>
      </c>
      <c r="H42" s="592">
        <v>4120</v>
      </c>
      <c r="I42" s="592">
        <v>5852</v>
      </c>
      <c r="J42" s="592">
        <v>42618</v>
      </c>
      <c r="K42" s="592">
        <v>15944</v>
      </c>
      <c r="L42" s="592">
        <v>11798</v>
      </c>
      <c r="M42" s="592">
        <v>4201</v>
      </c>
      <c r="N42" s="592">
        <v>4617</v>
      </c>
      <c r="O42" s="592">
        <v>4686</v>
      </c>
      <c r="P42" s="592">
        <v>-3389</v>
      </c>
      <c r="Q42" s="592">
        <v>5801</v>
      </c>
      <c r="R42" s="592">
        <v>3740</v>
      </c>
      <c r="S42" s="592">
        <v>3191</v>
      </c>
      <c r="T42" s="592">
        <v>60346</v>
      </c>
      <c r="U42" s="593">
        <v>1144</v>
      </c>
      <c r="V42" s="593">
        <v>594354</v>
      </c>
      <c r="W42" s="593">
        <v>402898.25</v>
      </c>
      <c r="X42" s="593">
        <v>1535</v>
      </c>
      <c r="Y42" s="593">
        <v>2884</v>
      </c>
      <c r="Z42" s="593">
        <v>2578</v>
      </c>
      <c r="AA42" s="593">
        <v>0</v>
      </c>
      <c r="AB42" s="593">
        <v>0</v>
      </c>
      <c r="AC42" s="696">
        <v>0</v>
      </c>
      <c r="AD42" s="593"/>
      <c r="AE42" s="593"/>
      <c r="AF42" s="593"/>
      <c r="AG42" s="593"/>
      <c r="AH42" s="593"/>
      <c r="AI42" s="593"/>
      <c r="AJ42" s="385"/>
      <c r="AK42" s="41"/>
      <c r="AP42" s="12"/>
    </row>
    <row r="43" spans="1:42" ht="15.75">
      <c r="A43" s="114" t="s">
        <v>151</v>
      </c>
      <c r="B43" s="289" t="s">
        <v>624</v>
      </c>
      <c r="C43" s="505" t="s">
        <v>1002</v>
      </c>
      <c r="D43" s="594"/>
      <c r="E43" s="594"/>
      <c r="F43" s="594"/>
      <c r="G43" s="594"/>
      <c r="H43" s="594"/>
      <c r="I43" s="594"/>
      <c r="J43" s="594">
        <v>4028</v>
      </c>
      <c r="K43" s="594">
        <v>9289</v>
      </c>
      <c r="L43" s="594"/>
      <c r="M43" s="594"/>
      <c r="N43" s="594"/>
      <c r="O43" s="594"/>
      <c r="P43" s="594"/>
      <c r="Q43" s="594"/>
      <c r="R43" s="594"/>
      <c r="S43" s="594"/>
      <c r="T43" s="594"/>
      <c r="U43" s="594"/>
      <c r="V43" s="594"/>
      <c r="W43" s="594"/>
      <c r="X43" s="594"/>
      <c r="Y43" s="594"/>
      <c r="Z43" s="594"/>
      <c r="AA43" s="594"/>
      <c r="AB43" s="594"/>
      <c r="AC43" s="594"/>
      <c r="AD43" s="594"/>
      <c r="AE43" s="594"/>
      <c r="AF43" s="594"/>
      <c r="AG43" s="594"/>
      <c r="AH43" s="594"/>
      <c r="AI43" s="594"/>
      <c r="AJ43" s="386"/>
      <c r="AK43" s="41"/>
      <c r="AP43" s="12"/>
    </row>
    <row r="44" spans="1:42" ht="15.75">
      <c r="A44" s="114"/>
      <c r="B44" s="289" t="s">
        <v>625</v>
      </c>
      <c r="C44" s="505" t="s">
        <v>1071</v>
      </c>
      <c r="D44" s="594"/>
      <c r="E44" s="594"/>
      <c r="F44" s="594"/>
      <c r="G44" s="594"/>
      <c r="H44" s="594"/>
      <c r="I44" s="594"/>
      <c r="J44" s="594">
        <v>30266</v>
      </c>
      <c r="K44" s="594"/>
      <c r="L44" s="594">
        <v>7870</v>
      </c>
      <c r="M44" s="594"/>
      <c r="N44" s="594"/>
      <c r="O44" s="594"/>
      <c r="P44" s="594"/>
      <c r="Q44" s="594">
        <v>0</v>
      </c>
      <c r="R44" s="594"/>
      <c r="S44" s="594"/>
      <c r="T44" s="594"/>
      <c r="U44" s="594"/>
      <c r="V44" s="594"/>
      <c r="W44" s="594"/>
      <c r="X44" s="594"/>
      <c r="Y44" s="594"/>
      <c r="Z44" s="594"/>
      <c r="AA44" s="594"/>
      <c r="AB44" s="594"/>
      <c r="AC44" s="594"/>
      <c r="AD44" s="594"/>
      <c r="AE44" s="594"/>
      <c r="AF44" s="594"/>
      <c r="AG44" s="594"/>
      <c r="AH44" s="594"/>
      <c r="AI44" s="594"/>
      <c r="AJ44" s="386"/>
      <c r="AK44" s="41"/>
      <c r="AP44" s="12"/>
    </row>
    <row r="45" spans="1:42" ht="15.75">
      <c r="A45" s="114"/>
      <c r="B45" s="289" t="s">
        <v>626</v>
      </c>
      <c r="C45" s="505" t="s">
        <v>1072</v>
      </c>
      <c r="D45" s="594">
        <v>27095</v>
      </c>
      <c r="E45" s="594">
        <v>12705</v>
      </c>
      <c r="F45" s="594">
        <v>6153</v>
      </c>
      <c r="G45" s="594">
        <v>4501</v>
      </c>
      <c r="H45" s="594">
        <v>4120</v>
      </c>
      <c r="I45" s="594">
        <v>5852</v>
      </c>
      <c r="J45" s="594">
        <v>8324</v>
      </c>
      <c r="K45" s="594">
        <v>6655</v>
      </c>
      <c r="L45" s="594">
        <v>3928</v>
      </c>
      <c r="M45" s="594">
        <v>4201</v>
      </c>
      <c r="N45" s="594">
        <v>4617</v>
      </c>
      <c r="O45" s="594">
        <v>4686</v>
      </c>
      <c r="P45" s="594">
        <v>3561</v>
      </c>
      <c r="Q45" s="594">
        <v>5801</v>
      </c>
      <c r="R45" s="594">
        <v>3740</v>
      </c>
      <c r="S45" s="594">
        <v>3191</v>
      </c>
      <c r="T45" s="594">
        <v>1329</v>
      </c>
      <c r="U45" s="594">
        <v>1144</v>
      </c>
      <c r="V45" s="594">
        <v>1790</v>
      </c>
      <c r="W45" s="594">
        <v>1419.25</v>
      </c>
      <c r="X45" s="594">
        <v>1535</v>
      </c>
      <c r="Y45" s="594">
        <v>2884</v>
      </c>
      <c r="Z45" s="594">
        <v>2578</v>
      </c>
      <c r="AA45" s="594">
        <v>0</v>
      </c>
      <c r="AB45" s="594"/>
      <c r="AC45" s="594"/>
      <c r="AD45" s="594"/>
      <c r="AE45" s="594"/>
      <c r="AF45" s="594"/>
      <c r="AG45" s="594"/>
      <c r="AH45" s="594"/>
      <c r="AI45" s="594"/>
      <c r="AJ45" s="386"/>
      <c r="AK45" s="41"/>
      <c r="AP45" s="12"/>
    </row>
    <row r="46" spans="1:42" ht="15.75">
      <c r="A46" s="114" t="s">
        <v>152</v>
      </c>
      <c r="B46" s="289" t="s">
        <v>874</v>
      </c>
      <c r="C46" s="505" t="s">
        <v>1073</v>
      </c>
      <c r="D46" s="594"/>
      <c r="E46" s="594"/>
      <c r="F46" s="594"/>
      <c r="G46" s="594"/>
      <c r="H46" s="594"/>
      <c r="I46" s="594"/>
      <c r="J46" s="594"/>
      <c r="K46" s="594"/>
      <c r="L46" s="594"/>
      <c r="M46" s="594"/>
      <c r="N46" s="594"/>
      <c r="O46" s="594"/>
      <c r="P46" s="594">
        <v>-6950</v>
      </c>
      <c r="Q46" s="594"/>
      <c r="R46" s="594"/>
      <c r="S46" s="594"/>
      <c r="T46" s="594"/>
      <c r="U46" s="594"/>
      <c r="V46" s="594"/>
      <c r="W46" s="594"/>
      <c r="X46" s="594"/>
      <c r="Y46" s="594"/>
      <c r="Z46" s="594"/>
      <c r="AA46" s="594"/>
      <c r="AB46" s="594"/>
      <c r="AC46" s="594"/>
      <c r="AD46" s="594"/>
      <c r="AE46" s="594"/>
      <c r="AF46" s="594"/>
      <c r="AG46" s="594"/>
      <c r="AH46" s="594"/>
      <c r="AI46" s="594"/>
      <c r="AJ46" s="404"/>
      <c r="AK46" s="41"/>
      <c r="AP46" s="12"/>
    </row>
    <row r="47" spans="1:42" ht="15.75">
      <c r="A47" s="114" t="s">
        <v>153</v>
      </c>
      <c r="B47" s="289" t="s">
        <v>875</v>
      </c>
      <c r="C47" s="505" t="s">
        <v>1074</v>
      </c>
      <c r="D47" s="594"/>
      <c r="E47" s="594"/>
      <c r="F47" s="594"/>
      <c r="G47" s="594"/>
      <c r="H47" s="594"/>
      <c r="I47" s="594"/>
      <c r="J47" s="594"/>
      <c r="K47" s="594"/>
      <c r="L47" s="594"/>
      <c r="M47" s="594"/>
      <c r="N47" s="594"/>
      <c r="O47" s="594"/>
      <c r="P47" s="594"/>
      <c r="Q47" s="594"/>
      <c r="R47" s="594"/>
      <c r="S47" s="594"/>
      <c r="T47" s="594">
        <v>59017</v>
      </c>
      <c r="U47" s="594"/>
      <c r="V47" s="594">
        <v>592564</v>
      </c>
      <c r="W47" s="594">
        <v>401479</v>
      </c>
      <c r="X47" s="594"/>
      <c r="Y47" s="594"/>
      <c r="Z47" s="594"/>
      <c r="AA47" s="594"/>
      <c r="AB47" s="594"/>
      <c r="AC47" s="594"/>
      <c r="AD47" s="594"/>
      <c r="AE47" s="594"/>
      <c r="AF47" s="594"/>
      <c r="AG47" s="594"/>
      <c r="AH47" s="594"/>
      <c r="AI47" s="594"/>
      <c r="AJ47" s="404"/>
      <c r="AK47" s="41"/>
      <c r="AP47" s="12"/>
    </row>
    <row r="48" spans="1:42" ht="16.5" thickBot="1">
      <c r="A48" s="204"/>
      <c r="B48" s="105"/>
      <c r="C48" s="507"/>
      <c r="D48" s="598"/>
      <c r="E48" s="599"/>
      <c r="F48" s="599"/>
      <c r="G48" s="599"/>
      <c r="H48" s="599"/>
      <c r="I48" s="599"/>
      <c r="J48" s="599"/>
      <c r="K48" s="599"/>
      <c r="L48" s="599"/>
      <c r="M48" s="599"/>
      <c r="N48" s="599"/>
      <c r="O48" s="599"/>
      <c r="P48" s="599"/>
      <c r="Q48" s="599"/>
      <c r="R48" s="599"/>
      <c r="S48" s="599"/>
      <c r="T48" s="599"/>
      <c r="U48" s="599"/>
      <c r="V48" s="599"/>
      <c r="W48" s="599"/>
      <c r="X48" s="599"/>
      <c r="Y48" s="599"/>
      <c r="Z48" s="599"/>
      <c r="AA48" s="599"/>
      <c r="AB48" s="599"/>
      <c r="AC48" s="599"/>
      <c r="AD48" s="599"/>
      <c r="AE48" s="599"/>
      <c r="AF48" s="599"/>
      <c r="AG48" s="599"/>
      <c r="AH48" s="599"/>
      <c r="AI48" s="599"/>
      <c r="AJ48" s="390"/>
      <c r="AK48" s="41"/>
      <c r="AP48" s="12"/>
    </row>
    <row r="49" spans="1:283" ht="17.25" thickTop="1" thickBot="1">
      <c r="A49" s="204" t="s">
        <v>154</v>
      </c>
      <c r="B49" s="289" t="s">
        <v>629</v>
      </c>
      <c r="C49" s="500" t="s">
        <v>1075</v>
      </c>
      <c r="D49" s="563">
        <v>7797</v>
      </c>
      <c r="E49" s="563">
        <v>26976</v>
      </c>
      <c r="F49" s="563">
        <v>-1808</v>
      </c>
      <c r="G49" s="563">
        <v>-31033</v>
      </c>
      <c r="H49" s="563">
        <v>252</v>
      </c>
      <c r="I49" s="563">
        <v>-35845</v>
      </c>
      <c r="J49" s="563">
        <v>17530</v>
      </c>
      <c r="K49" s="563">
        <v>-149560</v>
      </c>
      <c r="L49" s="563">
        <v>-29272</v>
      </c>
      <c r="M49" s="563">
        <v>-58927</v>
      </c>
      <c r="N49" s="563">
        <v>-120609.61538461538</v>
      </c>
      <c r="O49" s="563">
        <v>-191665</v>
      </c>
      <c r="P49" s="563">
        <v>-28761</v>
      </c>
      <c r="Q49" s="563">
        <v>18346</v>
      </c>
      <c r="R49" s="563">
        <v>-103345</v>
      </c>
      <c r="S49" s="563">
        <v>-231019</v>
      </c>
      <c r="T49" s="563">
        <v>169981</v>
      </c>
      <c r="U49" s="600">
        <v>139700</v>
      </c>
      <c r="V49" s="600">
        <v>751396</v>
      </c>
      <c r="W49" s="600">
        <v>441853.82300000038</v>
      </c>
      <c r="X49" s="600">
        <v>57546.035500000056</v>
      </c>
      <c r="Y49" s="600">
        <v>103176.97255859978</v>
      </c>
      <c r="Z49" s="600">
        <v>20538.152894999715</v>
      </c>
      <c r="AA49" s="600">
        <v>29947</v>
      </c>
      <c r="AB49" s="600">
        <v>-42989.258167000138</v>
      </c>
      <c r="AC49" s="695">
        <v>51203.03004517658</v>
      </c>
      <c r="AD49" s="600"/>
      <c r="AE49" s="600"/>
      <c r="AF49" s="600"/>
      <c r="AG49" s="600"/>
      <c r="AH49" s="600"/>
      <c r="AI49" s="600"/>
      <c r="AJ49" s="3"/>
      <c r="AK49" s="40"/>
      <c r="AP49" s="12"/>
    </row>
    <row r="50" spans="1:283" ht="16.5" thickTop="1">
      <c r="A50" s="180"/>
      <c r="B50" s="170"/>
      <c r="C50" s="501" t="s">
        <v>972</v>
      </c>
      <c r="D50" s="394"/>
      <c r="E50" s="394"/>
      <c r="F50" s="394"/>
      <c r="G50" s="394"/>
      <c r="H50" s="394"/>
      <c r="I50" s="394"/>
      <c r="J50" s="394"/>
      <c r="K50" s="394"/>
      <c r="L50" s="394"/>
      <c r="M50" s="394"/>
      <c r="N50" s="394"/>
      <c r="O50" s="394"/>
      <c r="P50" s="394"/>
      <c r="Q50" s="394"/>
      <c r="R50" s="394"/>
      <c r="S50" s="394"/>
      <c r="T50" s="394"/>
      <c r="U50" s="394"/>
      <c r="V50" s="394"/>
      <c r="W50" s="423"/>
      <c r="X50" s="423"/>
      <c r="Y50" s="423"/>
      <c r="Z50" s="423"/>
      <c r="AA50" s="423"/>
      <c r="AB50" s="455"/>
      <c r="AC50" s="606"/>
      <c r="AD50" s="606"/>
      <c r="AE50" s="606"/>
      <c r="AF50" s="606"/>
      <c r="AG50" s="606"/>
      <c r="AH50" s="606"/>
      <c r="AI50" s="606"/>
      <c r="AJ50" s="19"/>
      <c r="AK50" s="41"/>
      <c r="AL50" s="12"/>
    </row>
    <row r="51" spans="1:283" ht="9" customHeight="1">
      <c r="A51" s="180"/>
      <c r="B51" s="170"/>
      <c r="C51" s="518"/>
      <c r="D51" s="46"/>
      <c r="E51" s="19"/>
      <c r="F51" s="19"/>
      <c r="G51" s="19"/>
      <c r="H51" s="19"/>
      <c r="I51" s="19"/>
      <c r="J51" s="19"/>
      <c r="K51" s="19"/>
      <c r="L51" s="19"/>
      <c r="M51" s="19"/>
      <c r="N51" s="19"/>
      <c r="O51" s="19"/>
      <c r="P51" s="19"/>
      <c r="Q51" s="19"/>
      <c r="R51" s="19"/>
      <c r="S51" s="19"/>
      <c r="T51" s="19"/>
      <c r="U51" s="19"/>
      <c r="V51" s="19"/>
      <c r="W51" s="424"/>
      <c r="X51" s="424"/>
      <c r="Y51" s="424"/>
      <c r="Z51" s="424"/>
      <c r="AA51" s="424"/>
      <c r="AB51" s="456"/>
      <c r="AC51" s="606"/>
      <c r="AD51" s="606"/>
      <c r="AE51" s="606"/>
      <c r="AF51" s="606"/>
      <c r="AG51" s="606"/>
      <c r="AH51" s="606"/>
      <c r="AI51" s="606"/>
      <c r="AJ51" s="19"/>
      <c r="AK51" s="41"/>
      <c r="AL51" s="12"/>
    </row>
    <row r="52" spans="1:283" s="20" customFormat="1" ht="15.75">
      <c r="A52" s="180"/>
      <c r="B52" s="181"/>
      <c r="C52" s="484" t="s">
        <v>1044</v>
      </c>
      <c r="D52" s="395"/>
      <c r="E52" s="395"/>
      <c r="F52" s="395"/>
      <c r="G52" s="395"/>
      <c r="H52" s="395"/>
      <c r="I52" s="395"/>
      <c r="J52" s="395"/>
      <c r="K52" s="395"/>
      <c r="L52" s="395"/>
      <c r="M52" s="395"/>
      <c r="N52" s="395"/>
      <c r="O52" s="395"/>
      <c r="P52" s="395"/>
      <c r="Q52" s="395"/>
      <c r="R52" s="395"/>
      <c r="S52" s="395"/>
      <c r="T52" s="395"/>
      <c r="U52" s="395"/>
      <c r="V52" s="395"/>
      <c r="W52" s="395"/>
      <c r="X52" s="395"/>
      <c r="Y52" s="395"/>
      <c r="Z52" s="395"/>
      <c r="AA52" s="395"/>
      <c r="AB52" s="395"/>
      <c r="AC52" s="606"/>
      <c r="AD52" s="606"/>
      <c r="AE52" s="606"/>
      <c r="AF52" s="606"/>
      <c r="AG52" s="606"/>
      <c r="AH52" s="606"/>
      <c r="AI52" s="606"/>
      <c r="AJ52" s="23"/>
      <c r="AK52" s="41"/>
      <c r="AL52" s="23"/>
      <c r="AM52" s="23"/>
      <c r="AN52" s="23"/>
      <c r="AO52" s="23"/>
      <c r="AP52" s="23"/>
      <c r="AQ52" s="23"/>
      <c r="AR52" s="23"/>
      <c r="AS52" s="23"/>
      <c r="AT52" s="23"/>
      <c r="AU52" s="23"/>
      <c r="AV52" s="23"/>
      <c r="AW52" s="23"/>
      <c r="AX52" s="23"/>
      <c r="AY52" s="23"/>
      <c r="AZ52" s="23"/>
      <c r="BA52" s="23"/>
      <c r="BB52" s="23"/>
      <c r="BC52" s="23"/>
      <c r="BD52" s="23"/>
      <c r="BE52" s="23"/>
      <c r="BF52" s="23"/>
      <c r="BG52" s="23"/>
      <c r="BH52" s="23"/>
      <c r="BI52" s="23"/>
      <c r="BJ52" s="23"/>
      <c r="BK52" s="23"/>
      <c r="BL52" s="23"/>
      <c r="BM52" s="165"/>
      <c r="BN52" s="23"/>
      <c r="BO52" s="23"/>
      <c r="BP52" s="23"/>
      <c r="BQ52" s="23"/>
      <c r="BR52" s="23"/>
      <c r="BS52" s="23"/>
      <c r="BT52" s="23"/>
      <c r="BU52" s="23"/>
      <c r="BV52" s="23"/>
      <c r="BW52" s="23"/>
      <c r="BX52" s="23"/>
      <c r="BY52" s="23"/>
      <c r="BZ52" s="23"/>
      <c r="CA52" s="23"/>
      <c r="CB52" s="23"/>
      <c r="CC52" s="23"/>
      <c r="CD52" s="23"/>
      <c r="CE52" s="23"/>
      <c r="CF52" s="23"/>
      <c r="CG52" s="23"/>
      <c r="CH52" s="23"/>
      <c r="CI52" s="23"/>
      <c r="CJ52" s="23"/>
      <c r="CK52" s="23"/>
      <c r="CL52" s="23"/>
      <c r="CM52" s="23"/>
      <c r="CN52" s="23"/>
      <c r="CO52" s="23"/>
      <c r="CP52" s="23"/>
      <c r="CQ52" s="23"/>
      <c r="CR52" s="23"/>
      <c r="CS52" s="23"/>
      <c r="CT52" s="23"/>
      <c r="CU52" s="23"/>
      <c r="CV52" s="23"/>
      <c r="CW52" s="23"/>
      <c r="CX52" s="23"/>
      <c r="CY52" s="23"/>
      <c r="CZ52" s="23"/>
      <c r="DA52" s="23"/>
      <c r="DB52" s="23"/>
      <c r="DC52" s="23"/>
      <c r="DD52" s="23"/>
      <c r="DE52" s="23"/>
      <c r="DF52" s="23"/>
      <c r="DG52" s="23"/>
      <c r="DH52" s="23"/>
      <c r="DI52" s="23"/>
      <c r="DJ52" s="23"/>
      <c r="DK52" s="23"/>
      <c r="DL52" s="23"/>
      <c r="DM52" s="23"/>
      <c r="DN52" s="23"/>
      <c r="DO52" s="23"/>
      <c r="DP52" s="23"/>
      <c r="DQ52" s="23"/>
      <c r="DR52" s="23"/>
      <c r="DS52" s="23"/>
      <c r="DT52" s="23"/>
      <c r="DU52" s="23"/>
      <c r="DV52" s="23"/>
      <c r="DW52" s="23"/>
      <c r="DX52" s="23"/>
      <c r="DY52" s="23"/>
      <c r="DZ52" s="23"/>
      <c r="EA52" s="23"/>
      <c r="EB52" s="23"/>
      <c r="EC52" s="23"/>
      <c r="ED52" s="23"/>
      <c r="EE52" s="23"/>
      <c r="EF52" s="23"/>
      <c r="EG52" s="23"/>
      <c r="EH52" s="23"/>
      <c r="EI52" s="23"/>
      <c r="EJ52" s="23"/>
      <c r="EK52" s="23"/>
      <c r="EL52" s="23"/>
      <c r="EM52" s="23"/>
      <c r="EN52" s="23"/>
      <c r="EO52" s="23"/>
      <c r="EP52" s="23"/>
      <c r="EQ52" s="23"/>
      <c r="ER52" s="23"/>
      <c r="ES52" s="23"/>
      <c r="ET52" s="23"/>
      <c r="EU52" s="23"/>
      <c r="EV52" s="23"/>
      <c r="EW52" s="23"/>
      <c r="EX52" s="23"/>
      <c r="EY52" s="23"/>
      <c r="EZ52" s="23"/>
      <c r="FA52" s="23"/>
      <c r="FB52" s="23"/>
      <c r="FC52" s="23"/>
      <c r="FD52" s="23"/>
      <c r="FE52" s="23"/>
      <c r="FF52" s="23"/>
      <c r="FG52" s="23"/>
      <c r="FH52" s="23"/>
      <c r="FI52" s="23"/>
      <c r="FJ52" s="23"/>
      <c r="FK52" s="23"/>
      <c r="FL52" s="23"/>
      <c r="FM52" s="23"/>
      <c r="FN52" s="23"/>
      <c r="FO52" s="23"/>
      <c r="FP52" s="23"/>
      <c r="FQ52" s="23"/>
      <c r="FR52" s="23"/>
      <c r="FS52" s="23"/>
      <c r="FT52" s="23"/>
      <c r="FU52" s="23"/>
      <c r="FV52" s="23"/>
      <c r="FW52" s="23"/>
      <c r="FX52" s="23"/>
      <c r="FY52" s="23"/>
      <c r="FZ52" s="23"/>
      <c r="GA52" s="23"/>
      <c r="GB52" s="23"/>
      <c r="GC52" s="23"/>
      <c r="GD52" s="23"/>
      <c r="GE52" s="23"/>
      <c r="GF52" s="23"/>
      <c r="GG52" s="23"/>
      <c r="GH52" s="23"/>
      <c r="GI52" s="23"/>
      <c r="GJ52" s="23"/>
      <c r="GK52" s="23"/>
      <c r="GL52" s="23"/>
      <c r="GM52" s="23"/>
      <c r="GN52" s="23"/>
      <c r="GO52" s="23"/>
      <c r="GP52" s="23"/>
      <c r="GQ52" s="23"/>
      <c r="GR52" s="23"/>
      <c r="GS52" s="23"/>
      <c r="GT52" s="23"/>
      <c r="GU52" s="23"/>
      <c r="GV52" s="23"/>
      <c r="GW52" s="23"/>
      <c r="GX52" s="23"/>
      <c r="GY52" s="23"/>
      <c r="GZ52" s="23"/>
      <c r="HA52" s="23"/>
      <c r="HB52" s="23"/>
      <c r="HC52" s="23"/>
      <c r="HD52" s="23"/>
      <c r="HE52" s="23"/>
      <c r="HF52" s="23"/>
      <c r="HG52" s="23"/>
      <c r="HH52" s="23"/>
      <c r="HI52" s="23"/>
      <c r="HJ52" s="23"/>
      <c r="HK52" s="23"/>
      <c r="HL52" s="23"/>
      <c r="HM52" s="23"/>
      <c r="HN52" s="23"/>
      <c r="HO52" s="23"/>
      <c r="HP52" s="23"/>
      <c r="HQ52" s="23"/>
      <c r="HR52" s="23"/>
      <c r="HS52" s="23"/>
      <c r="HT52" s="23"/>
      <c r="HU52" s="23"/>
      <c r="HV52" s="23"/>
      <c r="HW52" s="23"/>
      <c r="HX52" s="23"/>
      <c r="HY52" s="23"/>
      <c r="HZ52" s="23"/>
      <c r="IA52" s="23"/>
      <c r="IB52" s="23"/>
      <c r="IC52" s="23"/>
      <c r="ID52" s="23"/>
      <c r="IE52" s="23"/>
      <c r="IF52" s="23"/>
      <c r="IG52" s="23"/>
      <c r="IH52" s="23"/>
      <c r="II52" s="23"/>
      <c r="IJ52" s="23"/>
      <c r="IK52" s="23"/>
      <c r="IL52" s="23"/>
      <c r="IM52" s="23"/>
      <c r="IN52" s="23"/>
      <c r="IO52" s="23"/>
      <c r="IP52" s="23"/>
      <c r="IQ52" s="23"/>
      <c r="IR52" s="23"/>
      <c r="IS52" s="23"/>
      <c r="IT52" s="23"/>
      <c r="IU52" s="23"/>
      <c r="IV52" s="23"/>
      <c r="IW52" s="23"/>
      <c r="IX52" s="23"/>
      <c r="IY52" s="23"/>
      <c r="IZ52" s="23"/>
      <c r="JA52" s="23"/>
      <c r="JB52" s="23"/>
      <c r="JC52" s="23"/>
      <c r="JD52" s="23"/>
      <c r="JE52" s="23"/>
      <c r="JF52" s="23"/>
      <c r="JG52" s="23"/>
      <c r="JH52" s="23"/>
      <c r="JI52" s="23"/>
      <c r="JJ52" s="23"/>
      <c r="JK52" s="23"/>
      <c r="JL52" s="23"/>
      <c r="JM52" s="23"/>
      <c r="JN52" s="23"/>
      <c r="JO52" s="23"/>
      <c r="JP52" s="23"/>
      <c r="JQ52" s="23"/>
      <c r="JR52" s="23"/>
      <c r="JS52" s="23"/>
      <c r="JT52" s="23"/>
      <c r="JU52" s="23"/>
      <c r="JV52" s="23"/>
      <c r="JW52" s="23"/>
    </row>
    <row r="53" spans="1:283" ht="15.75">
      <c r="A53" s="180"/>
      <c r="B53" s="170"/>
      <c r="C53" s="511" t="s">
        <v>1045</v>
      </c>
      <c r="D53" s="146"/>
      <c r="E53" s="161"/>
      <c r="F53" s="161"/>
      <c r="G53" s="161"/>
      <c r="H53" s="161"/>
      <c r="I53" s="161"/>
      <c r="J53" s="161"/>
      <c r="K53" s="161"/>
      <c r="L53" s="161"/>
      <c r="M53" s="161"/>
      <c r="N53" s="161"/>
      <c r="O53" s="161"/>
      <c r="P53" s="161"/>
      <c r="Q53" s="161"/>
      <c r="R53" s="161"/>
      <c r="S53" s="161"/>
      <c r="T53" s="161"/>
      <c r="U53" s="161"/>
      <c r="V53" s="161"/>
      <c r="W53" s="161"/>
      <c r="X53" s="161"/>
      <c r="Y53" s="161"/>
      <c r="Z53" s="161"/>
      <c r="AA53" s="161"/>
      <c r="AB53" s="161"/>
      <c r="AC53" s="606"/>
      <c r="AD53" s="606"/>
      <c r="AE53" s="606"/>
      <c r="AF53" s="606"/>
      <c r="AG53" s="606"/>
      <c r="AH53" s="606"/>
      <c r="AI53" s="606"/>
      <c r="AJ53" s="19"/>
      <c r="AK53" s="41"/>
      <c r="AL53" s="12"/>
    </row>
    <row r="54" spans="1:283" ht="16.5" thickBot="1">
      <c r="A54" s="233"/>
      <c r="B54" s="234"/>
      <c r="C54" s="116"/>
      <c r="D54" s="42"/>
      <c r="E54" s="42"/>
      <c r="F54" s="42"/>
      <c r="G54" s="42"/>
      <c r="H54" s="42"/>
      <c r="I54" s="42"/>
      <c r="J54" s="42"/>
      <c r="K54" s="42"/>
      <c r="L54" s="42"/>
      <c r="M54" s="42"/>
      <c r="N54" s="42"/>
      <c r="O54" s="42"/>
      <c r="P54" s="42"/>
      <c r="Q54" s="42"/>
      <c r="R54" s="42"/>
      <c r="S54" s="42"/>
      <c r="T54" s="42"/>
      <c r="U54" s="42"/>
      <c r="V54" s="42"/>
      <c r="W54" s="42"/>
      <c r="X54" s="42"/>
      <c r="Y54" s="42"/>
      <c r="Z54" s="42"/>
      <c r="AA54" s="42"/>
      <c r="AB54" s="42"/>
      <c r="AC54" s="616"/>
      <c r="AD54" s="616"/>
      <c r="AE54" s="616"/>
      <c r="AF54" s="616"/>
      <c r="AG54" s="616"/>
      <c r="AH54" s="616"/>
      <c r="AI54" s="616"/>
      <c r="AJ54" s="42"/>
      <c r="AK54" s="43"/>
      <c r="AM54" s="12"/>
    </row>
    <row r="55" spans="1:283" ht="16.5" hidden="1" thickTop="1">
      <c r="B55" s="21"/>
      <c r="AM55" s="12"/>
    </row>
    <row r="56" spans="1:283" ht="15.75" hidden="1" thickTop="1"/>
    <row r="57" spans="1:283" ht="30" hidden="1" customHeight="1">
      <c r="C57" s="228" t="s">
        <v>13</v>
      </c>
      <c r="D57" s="719" t="str">
        <f>IF(COUNTA(D8:Z8,D11:Z16,D20:Z20,D24:Z24,D26:Z26,D31:Z31,D37:Z38,D42:Z42,D49:Z49)/255*100=100,"OK - Table 2B is fully completed","WARNING - Table 2B is not fully completed, please fill in figure, L, M or 0")</f>
        <v>WARNING - Table 2B is not fully completed, please fill in figure, L, M or 0</v>
      </c>
      <c r="E57" s="719"/>
      <c r="F57" s="719"/>
      <c r="G57" s="719"/>
      <c r="H57" s="719"/>
      <c r="I57" s="719"/>
      <c r="J57" s="719"/>
      <c r="K57" s="719"/>
      <c r="L57" s="719"/>
      <c r="M57" s="719"/>
      <c r="N57" s="719"/>
      <c r="O57" s="719"/>
      <c r="P57" s="719"/>
      <c r="Q57" s="719"/>
      <c r="R57" s="719"/>
      <c r="S57" s="719"/>
      <c r="T57" s="719"/>
      <c r="U57" s="719"/>
      <c r="V57" s="719"/>
      <c r="W57" s="719"/>
      <c r="X57" s="719"/>
      <c r="Y57" s="719"/>
      <c r="Z57" s="719"/>
      <c r="AA57" s="449"/>
      <c r="AB57" s="439"/>
      <c r="AC57" s="548" t="s">
        <v>1177</v>
      </c>
      <c r="AD57" s="548" t="s">
        <v>1177</v>
      </c>
      <c r="AE57" s="548" t="s">
        <v>1177</v>
      </c>
      <c r="AF57" s="548" t="s">
        <v>1177</v>
      </c>
      <c r="AG57" s="548" t="s">
        <v>1177</v>
      </c>
      <c r="AH57" s="548" t="s">
        <v>1177</v>
      </c>
      <c r="AI57" s="548" t="s">
        <v>1177</v>
      </c>
      <c r="AJ57" s="221"/>
      <c r="AK57" s="143"/>
    </row>
    <row r="58" spans="1:283" ht="16.5" hidden="1" thickTop="1">
      <c r="C58" s="144" t="s">
        <v>14</v>
      </c>
      <c r="D58" s="229"/>
      <c r="E58"/>
      <c r="F58"/>
      <c r="G58"/>
      <c r="H58"/>
      <c r="I58"/>
      <c r="J58"/>
      <c r="K58"/>
      <c r="L58"/>
      <c r="M58"/>
      <c r="N58"/>
      <c r="O58"/>
      <c r="P58"/>
      <c r="Q58"/>
      <c r="R58"/>
      <c r="S58"/>
      <c r="T58"/>
      <c r="U58"/>
      <c r="V58"/>
      <c r="W58"/>
      <c r="X58"/>
      <c r="Y58"/>
      <c r="Z58"/>
      <c r="AA58"/>
      <c r="AB58"/>
      <c r="AC58" s="562">
        <v>2020</v>
      </c>
      <c r="AD58" s="562">
        <v>2021</v>
      </c>
      <c r="AE58" s="562">
        <v>2022</v>
      </c>
      <c r="AF58" s="562">
        <v>2023</v>
      </c>
      <c r="AG58" s="562">
        <v>2024</v>
      </c>
      <c r="AH58" s="562">
        <v>2025</v>
      </c>
      <c r="AI58" s="562">
        <v>2026</v>
      </c>
      <c r="AJ58"/>
      <c r="AK58" s="145"/>
    </row>
    <row r="59" spans="1:283" ht="24" hidden="1" thickTop="1">
      <c r="C59" s="222" t="s">
        <v>409</v>
      </c>
      <c r="D59" s="223">
        <f>IF(D49="M",0,D49)-IF(D8="M",0,D8)-IF(D11="M",0,D11)-IF(D20="M",0,D20)-IF(D24="M",0,D24)-IF(D26="M",0,D26)-IF(D31="M",0,D31)-IF(D37="M",0,D37)-IF(D38="M",0,D38)-IF(D42="M",0,D42)</f>
        <v>0</v>
      </c>
      <c r="E59" s="223">
        <f t="shared" ref="E59:AB59" si="3">IF(E49="M",0,E49)-IF(E8="M",0,E8)-IF(E11="M",0,E11)-IF(E20="M",0,E20)-IF(E24="M",0,E24)-IF(E26="M",0,E26)-IF(E31="M",0,E31)-IF(E37="M",0,E37)-IF(E38="M",0,E38)-IF(E42="M",0,E42)</f>
        <v>0</v>
      </c>
      <c r="F59" s="223">
        <f t="shared" si="3"/>
        <v>0</v>
      </c>
      <c r="G59" s="223">
        <f t="shared" si="3"/>
        <v>0</v>
      </c>
      <c r="H59" s="223">
        <f t="shared" si="3"/>
        <v>0</v>
      </c>
      <c r="I59" s="223">
        <f t="shared" si="3"/>
        <v>0</v>
      </c>
      <c r="J59" s="223">
        <f t="shared" si="3"/>
        <v>0</v>
      </c>
      <c r="K59" s="223">
        <f t="shared" si="3"/>
        <v>0</v>
      </c>
      <c r="L59" s="223">
        <f t="shared" si="3"/>
        <v>0</v>
      </c>
      <c r="M59" s="223">
        <f t="shared" si="3"/>
        <v>0</v>
      </c>
      <c r="N59" s="223">
        <f t="shared" si="3"/>
        <v>0</v>
      </c>
      <c r="O59" s="223">
        <f t="shared" si="3"/>
        <v>0</v>
      </c>
      <c r="P59" s="223">
        <f t="shared" si="3"/>
        <v>0</v>
      </c>
      <c r="Q59" s="223">
        <f t="shared" si="3"/>
        <v>0</v>
      </c>
      <c r="R59" s="223">
        <f t="shared" si="3"/>
        <v>0</v>
      </c>
      <c r="S59" s="223">
        <f t="shared" si="3"/>
        <v>0</v>
      </c>
      <c r="T59" s="223">
        <f t="shared" si="3"/>
        <v>0</v>
      </c>
      <c r="U59" s="223">
        <f t="shared" si="3"/>
        <v>0</v>
      </c>
      <c r="V59" s="223">
        <f t="shared" si="3"/>
        <v>0</v>
      </c>
      <c r="W59" s="223">
        <f t="shared" si="3"/>
        <v>0</v>
      </c>
      <c r="X59" s="223">
        <f t="shared" si="3"/>
        <v>0</v>
      </c>
      <c r="Y59" s="223">
        <f t="shared" si="3"/>
        <v>0</v>
      </c>
      <c r="Z59" s="223">
        <f t="shared" si="3"/>
        <v>0</v>
      </c>
      <c r="AA59" s="223"/>
      <c r="AB59" s="223">
        <f t="shared" si="3"/>
        <v>1.8189894035458565E-12</v>
      </c>
      <c r="AC59" s="607">
        <v>0</v>
      </c>
      <c r="AD59" s="607">
        <v>0</v>
      </c>
      <c r="AE59" s="607">
        <v>0</v>
      </c>
      <c r="AF59" s="607">
        <v>0</v>
      </c>
      <c r="AG59" s="607">
        <v>0</v>
      </c>
      <c r="AH59" s="607">
        <v>0</v>
      </c>
      <c r="AI59" s="607">
        <v>0</v>
      </c>
      <c r="AJ59"/>
      <c r="AK59" s="145"/>
    </row>
    <row r="60" spans="1:283" ht="16.5" hidden="1" thickTop="1">
      <c r="C60" s="222" t="s">
        <v>41</v>
      </c>
      <c r="D60" s="223">
        <f>IF(D11="M",0,D11)-IF(D12="M",0,D12)-IF(D13="M",0,D13)-IF(D14="M",0,D14)</f>
        <v>0</v>
      </c>
      <c r="E60" s="223">
        <f t="shared" ref="E60:AB60" si="4">IF(E11="M",0,E11)-IF(E12="M",0,E12)-IF(E13="M",0,E13)-IF(E14="M",0,E14)</f>
        <v>0</v>
      </c>
      <c r="F60" s="223">
        <f t="shared" si="4"/>
        <v>0</v>
      </c>
      <c r="G60" s="223">
        <f t="shared" si="4"/>
        <v>0</v>
      </c>
      <c r="H60" s="223">
        <f t="shared" si="4"/>
        <v>0</v>
      </c>
      <c r="I60" s="223">
        <f t="shared" si="4"/>
        <v>0</v>
      </c>
      <c r="J60" s="223">
        <f t="shared" si="4"/>
        <v>0</v>
      </c>
      <c r="K60" s="223">
        <f t="shared" si="4"/>
        <v>0</v>
      </c>
      <c r="L60" s="223">
        <f t="shared" si="4"/>
        <v>0</v>
      </c>
      <c r="M60" s="223">
        <f t="shared" si="4"/>
        <v>0</v>
      </c>
      <c r="N60" s="223">
        <f t="shared" si="4"/>
        <v>0</v>
      </c>
      <c r="O60" s="223">
        <f t="shared" si="4"/>
        <v>0</v>
      </c>
      <c r="P60" s="223">
        <f t="shared" si="4"/>
        <v>0</v>
      </c>
      <c r="Q60" s="223">
        <f t="shared" si="4"/>
        <v>0</v>
      </c>
      <c r="R60" s="223">
        <f t="shared" si="4"/>
        <v>0</v>
      </c>
      <c r="S60" s="223">
        <f t="shared" si="4"/>
        <v>0</v>
      </c>
      <c r="T60" s="223">
        <f t="shared" si="4"/>
        <v>0</v>
      </c>
      <c r="U60" s="223">
        <f t="shared" si="4"/>
        <v>0</v>
      </c>
      <c r="V60" s="223">
        <f t="shared" si="4"/>
        <v>0</v>
      </c>
      <c r="W60" s="223">
        <f t="shared" si="4"/>
        <v>0</v>
      </c>
      <c r="X60" s="223">
        <f t="shared" si="4"/>
        <v>0</v>
      </c>
      <c r="Y60" s="223">
        <f t="shared" si="4"/>
        <v>0</v>
      </c>
      <c r="Z60" s="223">
        <f t="shared" si="4"/>
        <v>0</v>
      </c>
      <c r="AA60" s="223"/>
      <c r="AB60" s="223">
        <f t="shared" si="4"/>
        <v>0</v>
      </c>
      <c r="AC60" s="607">
        <v>0</v>
      </c>
      <c r="AD60" s="607">
        <v>0</v>
      </c>
      <c r="AE60" s="607">
        <v>0</v>
      </c>
      <c r="AF60" s="607">
        <v>0</v>
      </c>
      <c r="AG60" s="607">
        <v>0</v>
      </c>
      <c r="AH60" s="607">
        <v>0</v>
      </c>
      <c r="AI60" s="607">
        <v>0</v>
      </c>
      <c r="AJ60"/>
      <c r="AK60" s="145"/>
    </row>
    <row r="61" spans="1:283" ht="16.5" hidden="1" thickTop="1">
      <c r="C61" s="222" t="s">
        <v>42</v>
      </c>
      <c r="D61" s="223">
        <f>D42-SUM(D43:D48)</f>
        <v>0</v>
      </c>
      <c r="E61" s="223">
        <f t="shared" ref="E61:AB61" si="5">E42-SUM(E43:E48)</f>
        <v>0</v>
      </c>
      <c r="F61" s="223">
        <f t="shared" si="5"/>
        <v>0</v>
      </c>
      <c r="G61" s="223">
        <f t="shared" si="5"/>
        <v>0</v>
      </c>
      <c r="H61" s="223">
        <f t="shared" si="5"/>
        <v>0</v>
      </c>
      <c r="I61" s="223">
        <f t="shared" si="5"/>
        <v>0</v>
      </c>
      <c r="J61" s="223">
        <f t="shared" si="5"/>
        <v>0</v>
      </c>
      <c r="K61" s="223">
        <f t="shared" si="5"/>
        <v>0</v>
      </c>
      <c r="L61" s="223">
        <f t="shared" si="5"/>
        <v>0</v>
      </c>
      <c r="M61" s="223">
        <f t="shared" si="5"/>
        <v>0</v>
      </c>
      <c r="N61" s="223">
        <f t="shared" si="5"/>
        <v>0</v>
      </c>
      <c r="O61" s="223">
        <f t="shared" si="5"/>
        <v>0</v>
      </c>
      <c r="P61" s="223">
        <f t="shared" si="5"/>
        <v>0</v>
      </c>
      <c r="Q61" s="223">
        <f t="shared" si="5"/>
        <v>0</v>
      </c>
      <c r="R61" s="223">
        <f t="shared" si="5"/>
        <v>0</v>
      </c>
      <c r="S61" s="223">
        <f t="shared" si="5"/>
        <v>0</v>
      </c>
      <c r="T61" s="223">
        <f t="shared" si="5"/>
        <v>0</v>
      </c>
      <c r="U61" s="223">
        <f t="shared" si="5"/>
        <v>0</v>
      </c>
      <c r="V61" s="223">
        <f t="shared" si="5"/>
        <v>0</v>
      </c>
      <c r="W61" s="223">
        <f t="shared" si="5"/>
        <v>0</v>
      </c>
      <c r="X61" s="223">
        <f t="shared" si="5"/>
        <v>0</v>
      </c>
      <c r="Y61" s="223">
        <f t="shared" si="5"/>
        <v>0</v>
      </c>
      <c r="Z61" s="223">
        <f t="shared" si="5"/>
        <v>0</v>
      </c>
      <c r="AA61" s="223"/>
      <c r="AB61" s="223">
        <f t="shared" si="5"/>
        <v>0</v>
      </c>
      <c r="AC61" s="607">
        <v>0</v>
      </c>
      <c r="AD61" s="607">
        <v>0</v>
      </c>
      <c r="AE61" s="607">
        <v>0</v>
      </c>
      <c r="AF61" s="607">
        <v>0</v>
      </c>
      <c r="AG61" s="607">
        <v>0</v>
      </c>
      <c r="AH61" s="607">
        <v>0</v>
      </c>
      <c r="AI61" s="607">
        <v>0</v>
      </c>
      <c r="AJ61"/>
      <c r="AK61" s="145"/>
    </row>
    <row r="62" spans="1:283" ht="16.5" hidden="1" thickTop="1">
      <c r="C62" s="224" t="s">
        <v>20</v>
      </c>
      <c r="D62" s="147"/>
      <c r="E62" s="147"/>
      <c r="F62" s="147"/>
      <c r="G62" s="147"/>
      <c r="H62" s="147"/>
      <c r="I62" s="147"/>
      <c r="J62" s="147"/>
      <c r="K62" s="147"/>
      <c r="L62" s="147"/>
      <c r="M62" s="147"/>
      <c r="N62" s="147"/>
      <c r="O62" s="147"/>
      <c r="P62" s="147"/>
      <c r="Q62" s="147"/>
      <c r="R62" s="147"/>
      <c r="S62" s="147"/>
      <c r="T62" s="147"/>
      <c r="U62" s="147"/>
      <c r="V62" s="147"/>
      <c r="W62" s="147"/>
      <c r="X62" s="147"/>
      <c r="Y62" s="147"/>
      <c r="Z62" s="147"/>
      <c r="AA62" s="147"/>
      <c r="AB62" s="147"/>
      <c r="AC62" s="608"/>
      <c r="AD62" s="608"/>
      <c r="AE62" s="608"/>
      <c r="AF62" s="608"/>
      <c r="AG62" s="608"/>
      <c r="AH62" s="608"/>
      <c r="AI62" s="608"/>
      <c r="AJ62"/>
      <c r="AK62" s="145"/>
    </row>
    <row r="63" spans="1:283" ht="16.5" hidden="1" thickTop="1">
      <c r="A63" s="21"/>
      <c r="C63" s="225" t="s">
        <v>43</v>
      </c>
      <c r="D63" s="150">
        <f>IF('1. Tábla'!E13="M",0,'1. Tábla'!E13)-IF('2C Tábla'!D49="M",0,'2C Tábla'!D49)</f>
        <v>0</v>
      </c>
      <c r="E63" s="150">
        <f>IF('1. Tábla'!F13="M",0,'1. Tábla'!F13)-IF('2C Tábla'!E49="M",0,'2C Tábla'!E49)</f>
        <v>0</v>
      </c>
      <c r="F63" s="150">
        <f>IF('1. Tábla'!G13="M",0,'1. Tábla'!G13)-IF('2C Tábla'!F49="M",0,'2C Tábla'!F49)</f>
        <v>0</v>
      </c>
      <c r="G63" s="150">
        <f>IF('1. Tábla'!H13="M",0,'1. Tábla'!H13)-IF('2C Tábla'!G49="M",0,'2C Tábla'!G49)</f>
        <v>0</v>
      </c>
      <c r="H63" s="150">
        <f>IF('1. Tábla'!I13="M",0,'1. Tábla'!I13)-IF('2C Tábla'!H49="M",0,'2C Tábla'!H49)</f>
        <v>0</v>
      </c>
      <c r="I63" s="150">
        <f>IF('1. Tábla'!J13="M",0,'1. Tábla'!J13)-IF('2C Tábla'!I49="M",0,'2C Tábla'!I49)</f>
        <v>0</v>
      </c>
      <c r="J63" s="150">
        <f>IF('1. Tábla'!K13="M",0,'1. Tábla'!K13)-IF('2C Tábla'!J49="M",0,'2C Tábla'!J49)</f>
        <v>0</v>
      </c>
      <c r="K63" s="150">
        <f>IF('1. Tábla'!L13="M",0,'1. Tábla'!L13)-IF('2C Tábla'!K49="M",0,'2C Tábla'!K49)</f>
        <v>0</v>
      </c>
      <c r="L63" s="150">
        <f>IF('1. Tábla'!M13="M",0,'1. Tábla'!M13)-IF('2C Tábla'!L49="M",0,'2C Tábla'!L49)</f>
        <v>0</v>
      </c>
      <c r="M63" s="150">
        <f>IF('1. Tábla'!N13="M",0,'1. Tábla'!N13)-IF('2C Tábla'!M49="M",0,'2C Tábla'!M49)</f>
        <v>0</v>
      </c>
      <c r="N63" s="150">
        <f>IF('1. Tábla'!O13="M",0,'1. Tábla'!O13)-IF('2C Tábla'!N49="M",0,'2C Tábla'!N49)</f>
        <v>0</v>
      </c>
      <c r="O63" s="150">
        <f>IF('1. Tábla'!P13="M",0,'1. Tábla'!P13)-IF('2C Tábla'!O49="M",0,'2C Tábla'!O49)</f>
        <v>0</v>
      </c>
      <c r="P63" s="150">
        <f>IF('1. Tábla'!Q13="M",0,'1. Tábla'!Q13)-IF('2C Tábla'!P49="M",0,'2C Tábla'!P49)</f>
        <v>0</v>
      </c>
      <c r="Q63" s="150">
        <f>IF('1. Tábla'!R13="M",0,'1. Tábla'!R13)-IF('2C Tábla'!Q49="M",0,'2C Tábla'!Q49)</f>
        <v>0</v>
      </c>
      <c r="R63" s="150">
        <f>IF('1. Tábla'!S13="M",0,'1. Tábla'!S13)-IF('2C Tábla'!R49="M",0,'2C Tábla'!R49)</f>
        <v>0</v>
      </c>
      <c r="S63" s="150">
        <f>IF('1. Tábla'!T13="M",0,'1. Tábla'!T13)-IF('2C Tábla'!S49="M",0,'2C Tábla'!S49)</f>
        <v>0</v>
      </c>
      <c r="T63" s="150">
        <f>IF('1. Tábla'!U13="M",0,'1. Tábla'!U13)-IF('2C Tábla'!T49="M",0,'2C Tábla'!T49)</f>
        <v>0</v>
      </c>
      <c r="U63" s="150">
        <f>IF('1. Tábla'!V13="M",0,'1. Tábla'!V13)-IF('2C Tábla'!U49="M",0,'2C Tábla'!U49)</f>
        <v>0</v>
      </c>
      <c r="V63" s="150">
        <f>IF('1. Tábla'!W13="M",0,'1. Tábla'!W13)-IF('2C Tábla'!V49="M",0,'2C Tábla'!V49)</f>
        <v>0</v>
      </c>
      <c r="W63" s="150">
        <f>IF('1. Tábla'!X13="M",0,'1. Tábla'!X13)-IF('2C Tábla'!W49="M",0,'2C Tábla'!W49)</f>
        <v>0</v>
      </c>
      <c r="X63" s="150">
        <f>IF('1. Tábla'!Y13="M",0,'1. Tábla'!Y13)-IF('2C Tábla'!X49="M",0,'2C Tábla'!X49)</f>
        <v>0</v>
      </c>
      <c r="Y63" s="150">
        <f>IF('1. Tábla'!Z13="M",0,'1. Tábla'!Z13)-IF('2C Tábla'!Y49="M",0,'2C Tábla'!Y49)</f>
        <v>0</v>
      </c>
      <c r="Z63" s="150">
        <f>IF('1. Tábla'!AA13="M",0,'1. Tábla'!AA13)-IF('2C Tábla'!Z49="M",0,'2C Tábla'!Z49)</f>
        <v>0</v>
      </c>
      <c r="AA63" s="150"/>
      <c r="AB63" s="150">
        <f>IF('1. Tábla'!AC13="M",0,'1. Tábla'!AC13)-IF('2C Tábla'!AB49="M",0,'2C Tábla'!AB49)</f>
        <v>0</v>
      </c>
      <c r="AC63" s="609">
        <v>0</v>
      </c>
      <c r="AD63" s="609">
        <v>0</v>
      </c>
      <c r="AE63" s="609">
        <v>0</v>
      </c>
      <c r="AF63" s="609">
        <v>0</v>
      </c>
      <c r="AG63" s="609">
        <v>0</v>
      </c>
      <c r="AH63" s="609">
        <v>0</v>
      </c>
      <c r="AI63" s="609">
        <v>0</v>
      </c>
      <c r="AJ63" s="226"/>
      <c r="AK63" s="227"/>
    </row>
    <row r="64" spans="1:283" ht="15.75" thickTop="1">
      <c r="A64" s="21"/>
    </row>
    <row r="65" spans="1:1">
      <c r="A65" s="21"/>
    </row>
    <row r="66" spans="1:1">
      <c r="A66" s="21"/>
    </row>
  </sheetData>
  <sheetProtection formatColumns="0" formatRows="0" insertRows="0" insertHyperlinks="0" deleteRows="0"/>
  <mergeCells count="2">
    <mergeCell ref="D57:Z57"/>
    <mergeCell ref="D4:AC4"/>
  </mergeCells>
  <phoneticPr fontId="33" type="noConversion"/>
  <conditionalFormatting sqref="D57">
    <cfRule type="expression" dxfId="388" priority="621" stopIfTrue="1">
      <formula>COUNTA(D8:Z8,D11:Z16,D20:Z20,D24:Z24,D26:Z26,D31:Z31,D37:Z38,D42:Z42,D49:Z49)/255*100&lt;&gt;100</formula>
    </cfRule>
  </conditionalFormatting>
  <conditionalFormatting sqref="AB57">
    <cfRule type="expression" dxfId="387" priority="289" stopIfTrue="1">
      <formula>COUNTA(AB8:AZ8,AB11:AZ16,AB20:AZ20,AB24:AZ24,AB26:AZ26,AB31:AZ31,AB37:AZ38,AB42:AZ42,AB49:AZ49)/255*100&lt;&gt;100</formula>
    </cfRule>
  </conditionalFormatting>
  <conditionalFormatting sqref="U8:AB8">
    <cfRule type="expression" dxfId="386" priority="171">
      <formula>LEN(U$5)=0</formula>
    </cfRule>
  </conditionalFormatting>
  <conditionalFormatting sqref="D8:X8">
    <cfRule type="cellIs" dxfId="385" priority="175" operator="equal">
      <formula>""</formula>
    </cfRule>
  </conditionalFormatting>
  <conditionalFormatting sqref="Y8:AB8">
    <cfRule type="cellIs" dxfId="384" priority="174" operator="equal">
      <formula>""</formula>
    </cfRule>
  </conditionalFormatting>
  <conditionalFormatting sqref="U8:V8">
    <cfRule type="cellIs" dxfId="383" priority="173" operator="equal">
      <formula>""</formula>
    </cfRule>
  </conditionalFormatting>
  <conditionalFormatting sqref="U8:AB8">
    <cfRule type="cellIs" dxfId="382" priority="172" operator="equal">
      <formula>""</formula>
    </cfRule>
  </conditionalFormatting>
  <conditionalFormatting sqref="E57:Y57">
    <cfRule type="expression" dxfId="381" priority="795" stopIfTrue="1">
      <formula>COUNTA(E8:AJ8,E11:AJ16,E20:AJ20,E24:AJ24,E26:AJ26,E31:AJ31,E37:AJ38,E42:AJ42,E49:AJ49)/255*100&lt;&gt;100</formula>
    </cfRule>
  </conditionalFormatting>
  <conditionalFormatting sqref="Z57:AA57">
    <cfRule type="expression" dxfId="380" priority="796" stopIfTrue="1">
      <formula>COUNTA(Z8:AY8,Z11:AY16,Z20:AY20,Z24:AY24,Z26:AY26,Z31:AY31,Z37:AY38,Z42:AY42,Z49:AY49)/255*100&lt;&gt;100</formula>
    </cfRule>
  </conditionalFormatting>
  <conditionalFormatting sqref="AD5:AI5 AC17:AI18 AC22:AI22 AD24:AI24 AC43:AI47 AD49:AI49 AD8:AI9 AD11:AI16 AD20:AI21 AD26:AI35 AD37:AI40 AD42:AI42">
    <cfRule type="expression" dxfId="379" priority="110">
      <formula>LEN(AC$5)=0</formula>
    </cfRule>
  </conditionalFormatting>
  <conditionalFormatting sqref="AC57:AI57">
    <cfRule type="containsText" dxfId="378" priority="109" operator="containsText" text="NOT">
      <formula>NOT(ISERROR(SEARCH("NOT",AC57)))</formula>
    </cfRule>
  </conditionalFormatting>
  <conditionalFormatting sqref="AD8:AI8">
    <cfRule type="cellIs" dxfId="377" priority="139" operator="equal">
      <formula>""</formula>
    </cfRule>
  </conditionalFormatting>
  <conditionalFormatting sqref="AD11:AI11 AD49:AI49">
    <cfRule type="cellIs" dxfId="376" priority="138" operator="equal">
      <formula>""</formula>
    </cfRule>
  </conditionalFormatting>
  <conditionalFormatting sqref="AD12:AI12">
    <cfRule type="cellIs" dxfId="375" priority="137" operator="equal">
      <formula>""</formula>
    </cfRule>
  </conditionalFormatting>
  <conditionalFormatting sqref="AD13:AI13">
    <cfRule type="cellIs" dxfId="374" priority="136" operator="equal">
      <formula>""</formula>
    </cfRule>
  </conditionalFormatting>
  <conditionalFormatting sqref="AD14:AI14">
    <cfRule type="cellIs" dxfId="373" priority="135" operator="equal">
      <formula>""</formula>
    </cfRule>
  </conditionalFormatting>
  <conditionalFormatting sqref="AD15:AI15">
    <cfRule type="cellIs" dxfId="372" priority="134" operator="equal">
      <formula>""</formula>
    </cfRule>
  </conditionalFormatting>
  <conditionalFormatting sqref="AD16:AI16">
    <cfRule type="cellIs" dxfId="371" priority="133" operator="equal">
      <formula>""</formula>
    </cfRule>
  </conditionalFormatting>
  <conditionalFormatting sqref="AD20:AI20">
    <cfRule type="cellIs" dxfId="370" priority="132" operator="equal">
      <formula>""</formula>
    </cfRule>
  </conditionalFormatting>
  <conditionalFormatting sqref="AD24:AI24">
    <cfRule type="cellIs" dxfId="369" priority="131" operator="equal">
      <formula>""</formula>
    </cfRule>
  </conditionalFormatting>
  <conditionalFormatting sqref="AD26:AI27">
    <cfRule type="cellIs" dxfId="368" priority="130" operator="equal">
      <formula>""</formula>
    </cfRule>
  </conditionalFormatting>
  <conditionalFormatting sqref="AD31:AI31">
    <cfRule type="cellIs" dxfId="367" priority="129" operator="equal">
      <formula>""</formula>
    </cfRule>
  </conditionalFormatting>
  <conditionalFormatting sqref="AD37:AI37">
    <cfRule type="cellIs" dxfId="366" priority="128" operator="equal">
      <formula>""</formula>
    </cfRule>
  </conditionalFormatting>
  <conditionalFormatting sqref="AD38:AI38">
    <cfRule type="cellIs" dxfId="365" priority="127" operator="equal">
      <formula>""</formula>
    </cfRule>
  </conditionalFormatting>
  <conditionalFormatting sqref="AD42:AI42">
    <cfRule type="cellIs" dxfId="364" priority="126" operator="equal">
      <formula>""</formula>
    </cfRule>
  </conditionalFormatting>
  <conditionalFormatting sqref="AD11:AI11">
    <cfRule type="cellIs" dxfId="363" priority="125" operator="equal">
      <formula>""</formula>
    </cfRule>
  </conditionalFormatting>
  <conditionalFormatting sqref="AD12:AI12">
    <cfRule type="cellIs" dxfId="362" priority="124" operator="equal">
      <formula>""</formula>
    </cfRule>
  </conditionalFormatting>
  <conditionalFormatting sqref="AD13:AI13">
    <cfRule type="cellIs" dxfId="361" priority="123" operator="equal">
      <formula>""</formula>
    </cfRule>
  </conditionalFormatting>
  <conditionalFormatting sqref="AD14:AI14">
    <cfRule type="cellIs" dxfId="360" priority="122" operator="equal">
      <formula>""</formula>
    </cfRule>
  </conditionalFormatting>
  <conditionalFormatting sqref="AD15:AI15">
    <cfRule type="cellIs" dxfId="359" priority="121" operator="equal">
      <formula>""</formula>
    </cfRule>
  </conditionalFormatting>
  <conditionalFormatting sqref="AD16:AI16">
    <cfRule type="cellIs" dxfId="358" priority="120" operator="equal">
      <formula>""</formula>
    </cfRule>
  </conditionalFormatting>
  <conditionalFormatting sqref="AD20:AI20">
    <cfRule type="cellIs" dxfId="357" priority="119" operator="equal">
      <formula>""</formula>
    </cfRule>
  </conditionalFormatting>
  <conditionalFormatting sqref="AD24:AI24">
    <cfRule type="cellIs" dxfId="356" priority="118" operator="equal">
      <formula>""</formula>
    </cfRule>
  </conditionalFormatting>
  <conditionalFormatting sqref="AD26:AI27">
    <cfRule type="cellIs" dxfId="355" priority="117" operator="equal">
      <formula>""</formula>
    </cfRule>
  </conditionalFormatting>
  <conditionalFormatting sqref="AD31:AI31">
    <cfRule type="cellIs" dxfId="354" priority="116" operator="equal">
      <formula>""</formula>
    </cfRule>
  </conditionalFormatting>
  <conditionalFormatting sqref="AD38:AI38">
    <cfRule type="cellIs" dxfId="353" priority="115" operator="equal">
      <formula>""</formula>
    </cfRule>
  </conditionalFormatting>
  <conditionalFormatting sqref="AD37:AI37">
    <cfRule type="cellIs" dxfId="352" priority="114" operator="equal">
      <formula>""</formula>
    </cfRule>
  </conditionalFormatting>
  <conditionalFormatting sqref="AD42:AI42">
    <cfRule type="cellIs" dxfId="351" priority="113" operator="equal">
      <formula>""</formula>
    </cfRule>
  </conditionalFormatting>
  <conditionalFormatting sqref="AD8:AI8">
    <cfRule type="cellIs" dxfId="350" priority="111" operator="equal">
      <formula>""</formula>
    </cfRule>
  </conditionalFormatting>
  <conditionalFormatting sqref="AD49:AI49">
    <cfRule type="cellIs" dxfId="349" priority="112" operator="equal">
      <formula>""</formula>
    </cfRule>
  </conditionalFormatting>
  <conditionalFormatting sqref="U24:AB24 U26:AB26 U37:AB40 U42:AB47 U49:AB49 U28:AB35">
    <cfRule type="expression" dxfId="348" priority="23">
      <formula>LEN(U$5)=0</formula>
    </cfRule>
  </conditionalFormatting>
  <conditionalFormatting sqref="D11:V11">
    <cfRule type="cellIs" dxfId="347" priority="108" operator="equal">
      <formula>""</formula>
    </cfRule>
  </conditionalFormatting>
  <conditionalFormatting sqref="W11:X11">
    <cfRule type="cellIs" dxfId="346" priority="107" operator="equal">
      <formula>""</formula>
    </cfRule>
  </conditionalFormatting>
  <conditionalFormatting sqref="D12:V12">
    <cfRule type="cellIs" dxfId="345" priority="106" operator="equal">
      <formula>""</formula>
    </cfRule>
  </conditionalFormatting>
  <conditionalFormatting sqref="W12:X12">
    <cfRule type="cellIs" dxfId="344" priority="105" operator="equal">
      <formula>""</formula>
    </cfRule>
  </conditionalFormatting>
  <conditionalFormatting sqref="D13:V13">
    <cfRule type="cellIs" dxfId="343" priority="104" operator="equal">
      <formula>""</formula>
    </cfRule>
  </conditionalFormatting>
  <conditionalFormatting sqref="W13:X13">
    <cfRule type="cellIs" dxfId="342" priority="103" operator="equal">
      <formula>""</formula>
    </cfRule>
  </conditionalFormatting>
  <conditionalFormatting sqref="D14:V14">
    <cfRule type="cellIs" dxfId="341" priority="102" operator="equal">
      <formula>""</formula>
    </cfRule>
  </conditionalFormatting>
  <conditionalFormatting sqref="W14:X14">
    <cfRule type="cellIs" dxfId="340" priority="101" operator="equal">
      <formula>""</formula>
    </cfRule>
  </conditionalFormatting>
  <conditionalFormatting sqref="D15:V15">
    <cfRule type="cellIs" dxfId="339" priority="100" operator="equal">
      <formula>""</formula>
    </cfRule>
  </conditionalFormatting>
  <conditionalFormatting sqref="W15:X15">
    <cfRule type="cellIs" dxfId="338" priority="99" operator="equal">
      <formula>""</formula>
    </cfRule>
  </conditionalFormatting>
  <conditionalFormatting sqref="D16:V16">
    <cfRule type="cellIs" dxfId="337" priority="98" operator="equal">
      <formula>""</formula>
    </cfRule>
  </conditionalFormatting>
  <conditionalFormatting sqref="W16:X16">
    <cfRule type="cellIs" dxfId="336" priority="97" operator="equal">
      <formula>""</formula>
    </cfRule>
  </conditionalFormatting>
  <conditionalFormatting sqref="Y11:AB11">
    <cfRule type="cellIs" dxfId="335" priority="96" operator="equal">
      <formula>""</formula>
    </cfRule>
  </conditionalFormatting>
  <conditionalFormatting sqref="Y12:AB12">
    <cfRule type="cellIs" dxfId="334" priority="95" operator="equal">
      <formula>""</formula>
    </cfRule>
  </conditionalFormatting>
  <conditionalFormatting sqref="Y13:AB13">
    <cfRule type="cellIs" dxfId="333" priority="94" operator="equal">
      <formula>""</formula>
    </cfRule>
  </conditionalFormatting>
  <conditionalFormatting sqref="Y14:AB14">
    <cfRule type="cellIs" dxfId="332" priority="93" operator="equal">
      <formula>""</formula>
    </cfRule>
  </conditionalFormatting>
  <conditionalFormatting sqref="Y15:AB15">
    <cfRule type="cellIs" dxfId="331" priority="92" operator="equal">
      <formula>""</formula>
    </cfRule>
  </conditionalFormatting>
  <conditionalFormatting sqref="Y16:AB16">
    <cfRule type="cellIs" dxfId="330" priority="91" operator="equal">
      <formula>""</formula>
    </cfRule>
  </conditionalFormatting>
  <conditionalFormatting sqref="U11:V11">
    <cfRule type="cellIs" dxfId="329" priority="90" operator="equal">
      <formula>""</formula>
    </cfRule>
  </conditionalFormatting>
  <conditionalFormatting sqref="W11">
    <cfRule type="cellIs" dxfId="328" priority="89" operator="equal">
      <formula>""</formula>
    </cfRule>
  </conditionalFormatting>
  <conditionalFormatting sqref="U11:AB11">
    <cfRule type="cellIs" dxfId="327" priority="88" operator="equal">
      <formula>""</formula>
    </cfRule>
  </conditionalFormatting>
  <conditionalFormatting sqref="U12:V12">
    <cfRule type="cellIs" dxfId="326" priority="87" operator="equal">
      <formula>""</formula>
    </cfRule>
  </conditionalFormatting>
  <conditionalFormatting sqref="W12">
    <cfRule type="cellIs" dxfId="325" priority="86" operator="equal">
      <formula>""</formula>
    </cfRule>
  </conditionalFormatting>
  <conditionalFormatting sqref="U12:AB12">
    <cfRule type="cellIs" dxfId="324" priority="85" operator="equal">
      <formula>""</formula>
    </cfRule>
  </conditionalFormatting>
  <conditionalFormatting sqref="U13:V13">
    <cfRule type="cellIs" dxfId="323" priority="84" operator="equal">
      <formula>""</formula>
    </cfRule>
  </conditionalFormatting>
  <conditionalFormatting sqref="W13">
    <cfRule type="cellIs" dxfId="322" priority="83" operator="equal">
      <formula>""</formula>
    </cfRule>
  </conditionalFormatting>
  <conditionalFormatting sqref="U13:AB13">
    <cfRule type="cellIs" dxfId="321" priority="82" operator="equal">
      <formula>""</formula>
    </cfRule>
  </conditionalFormatting>
  <conditionalFormatting sqref="U14:V14">
    <cfRule type="cellIs" dxfId="320" priority="81" operator="equal">
      <formula>""</formula>
    </cfRule>
  </conditionalFormatting>
  <conditionalFormatting sqref="W14">
    <cfRule type="cellIs" dxfId="319" priority="80" operator="equal">
      <formula>""</formula>
    </cfRule>
  </conditionalFormatting>
  <conditionalFormatting sqref="U14:AB14">
    <cfRule type="cellIs" dxfId="318" priority="79" operator="equal">
      <formula>""</formula>
    </cfRule>
  </conditionalFormatting>
  <conditionalFormatting sqref="U15:V15">
    <cfRule type="cellIs" dxfId="317" priority="78" operator="equal">
      <formula>""</formula>
    </cfRule>
  </conditionalFormatting>
  <conditionalFormatting sqref="W15">
    <cfRule type="cellIs" dxfId="316" priority="77" operator="equal">
      <formula>""</formula>
    </cfRule>
  </conditionalFormatting>
  <conditionalFormatting sqref="U15:AB15">
    <cfRule type="cellIs" dxfId="315" priority="76" operator="equal">
      <formula>""</formula>
    </cfRule>
  </conditionalFormatting>
  <conditionalFormatting sqref="U16:V16">
    <cfRule type="cellIs" dxfId="314" priority="75" operator="equal">
      <formula>""</formula>
    </cfRule>
  </conditionalFormatting>
  <conditionalFormatting sqref="W16">
    <cfRule type="cellIs" dxfId="313" priority="74" operator="equal">
      <formula>""</formula>
    </cfRule>
  </conditionalFormatting>
  <conditionalFormatting sqref="U16:AB16">
    <cfRule type="cellIs" dxfId="312" priority="73" operator="equal">
      <formula>""</formula>
    </cfRule>
  </conditionalFormatting>
  <conditionalFormatting sqref="U11:AB18">
    <cfRule type="expression" dxfId="311" priority="72">
      <formula>LEN(U$5)=0</formula>
    </cfRule>
  </conditionalFormatting>
  <conditionalFormatting sqref="D20:V20">
    <cfRule type="cellIs" dxfId="310" priority="71" operator="equal">
      <formula>""</formula>
    </cfRule>
  </conditionalFormatting>
  <conditionalFormatting sqref="W20:X20">
    <cfRule type="cellIs" dxfId="309" priority="70" operator="equal">
      <formula>""</formula>
    </cfRule>
  </conditionalFormatting>
  <conditionalFormatting sqref="Y20:AB20">
    <cfRule type="cellIs" dxfId="308" priority="69" operator="equal">
      <formula>""</formula>
    </cfRule>
  </conditionalFormatting>
  <conditionalFormatting sqref="U20:V20">
    <cfRule type="cellIs" dxfId="307" priority="68" operator="equal">
      <formula>""</formula>
    </cfRule>
  </conditionalFormatting>
  <conditionalFormatting sqref="W20">
    <cfRule type="cellIs" dxfId="306" priority="67" operator="equal">
      <formula>""</formula>
    </cfRule>
  </conditionalFormatting>
  <conditionalFormatting sqref="U20:AB20">
    <cfRule type="cellIs" dxfId="305" priority="66" operator="equal">
      <formula>""</formula>
    </cfRule>
  </conditionalFormatting>
  <conditionalFormatting sqref="U20:AB22">
    <cfRule type="expression" dxfId="304" priority="65">
      <formula>LEN(U$5)=0</formula>
    </cfRule>
  </conditionalFormatting>
  <conditionalFormatting sqref="D49:V49">
    <cfRule type="cellIs" dxfId="303" priority="64" operator="equal">
      <formula>""</formula>
    </cfRule>
  </conditionalFormatting>
  <conditionalFormatting sqref="W49:X49">
    <cfRule type="cellIs" dxfId="302" priority="63" operator="equal">
      <formula>""</formula>
    </cfRule>
  </conditionalFormatting>
  <conditionalFormatting sqref="D24:V24">
    <cfRule type="cellIs" dxfId="301" priority="62" operator="equal">
      <formula>""</formula>
    </cfRule>
  </conditionalFormatting>
  <conditionalFormatting sqref="W24:X24">
    <cfRule type="cellIs" dxfId="300" priority="61" operator="equal">
      <formula>""</formula>
    </cfRule>
  </conditionalFormatting>
  <conditionalFormatting sqref="D26:V26">
    <cfRule type="cellIs" dxfId="299" priority="60" operator="equal">
      <formula>""</formula>
    </cfRule>
  </conditionalFormatting>
  <conditionalFormatting sqref="W26:X26">
    <cfRule type="cellIs" dxfId="298" priority="59" operator="equal">
      <formula>""</formula>
    </cfRule>
  </conditionalFormatting>
  <conditionalFormatting sqref="D31:V31">
    <cfRule type="cellIs" dxfId="297" priority="58" operator="equal">
      <formula>""</formula>
    </cfRule>
  </conditionalFormatting>
  <conditionalFormatting sqref="W31:X31">
    <cfRule type="cellIs" dxfId="296" priority="57" operator="equal">
      <formula>""</formula>
    </cfRule>
  </conditionalFormatting>
  <conditionalFormatting sqref="D37:V37">
    <cfRule type="cellIs" dxfId="295" priority="56" operator="equal">
      <formula>""</formula>
    </cfRule>
  </conditionalFormatting>
  <conditionalFormatting sqref="W37:X37">
    <cfRule type="cellIs" dxfId="294" priority="55" operator="equal">
      <formula>""</formula>
    </cfRule>
  </conditionalFormatting>
  <conditionalFormatting sqref="D38:V38">
    <cfRule type="cellIs" dxfId="293" priority="54" operator="equal">
      <formula>""</formula>
    </cfRule>
  </conditionalFormatting>
  <conditionalFormatting sqref="W38:X38">
    <cfRule type="cellIs" dxfId="292" priority="53" operator="equal">
      <formula>""</formula>
    </cfRule>
  </conditionalFormatting>
  <conditionalFormatting sqref="D42:V42">
    <cfRule type="cellIs" dxfId="291" priority="52" operator="equal">
      <formula>""</formula>
    </cfRule>
  </conditionalFormatting>
  <conditionalFormatting sqref="W42:X42">
    <cfRule type="cellIs" dxfId="290" priority="51" operator="equal">
      <formula>""</formula>
    </cfRule>
  </conditionalFormatting>
  <conditionalFormatting sqref="Y49:AB49">
    <cfRule type="cellIs" dxfId="289" priority="50" operator="equal">
      <formula>""</formula>
    </cfRule>
  </conditionalFormatting>
  <conditionalFormatting sqref="Y24:AB24">
    <cfRule type="cellIs" dxfId="288" priority="49" operator="equal">
      <formula>""</formula>
    </cfRule>
  </conditionalFormatting>
  <conditionalFormatting sqref="Y26:AB26">
    <cfRule type="cellIs" dxfId="287" priority="48" operator="equal">
      <formula>""</formula>
    </cfRule>
  </conditionalFormatting>
  <conditionalFormatting sqref="Y31:AB31">
    <cfRule type="cellIs" dxfId="286" priority="47" operator="equal">
      <formula>""</formula>
    </cfRule>
  </conditionalFormatting>
  <conditionalFormatting sqref="Y37:AB37">
    <cfRule type="cellIs" dxfId="285" priority="46" operator="equal">
      <formula>""</formula>
    </cfRule>
  </conditionalFormatting>
  <conditionalFormatting sqref="Y38:AB38">
    <cfRule type="cellIs" dxfId="284" priority="45" operator="equal">
      <formula>""</formula>
    </cfRule>
  </conditionalFormatting>
  <conditionalFormatting sqref="Y42:AB42">
    <cfRule type="cellIs" dxfId="283" priority="44" operator="equal">
      <formula>""</formula>
    </cfRule>
  </conditionalFormatting>
  <conditionalFormatting sqref="U24:V24">
    <cfRule type="cellIs" dxfId="282" priority="43" operator="equal">
      <formula>""</formula>
    </cfRule>
  </conditionalFormatting>
  <conditionalFormatting sqref="W24">
    <cfRule type="cellIs" dxfId="281" priority="42" operator="equal">
      <formula>""</formula>
    </cfRule>
  </conditionalFormatting>
  <conditionalFormatting sqref="U24:AB24">
    <cfRule type="cellIs" dxfId="280" priority="41" operator="equal">
      <formula>""</formula>
    </cfRule>
  </conditionalFormatting>
  <conditionalFormatting sqref="U26:V26">
    <cfRule type="cellIs" dxfId="279" priority="40" operator="equal">
      <formula>""</formula>
    </cfRule>
  </conditionalFormatting>
  <conditionalFormatting sqref="W26">
    <cfRule type="cellIs" dxfId="278" priority="39" operator="equal">
      <formula>""</formula>
    </cfRule>
  </conditionalFormatting>
  <conditionalFormatting sqref="U26:AB26">
    <cfRule type="cellIs" dxfId="277" priority="38" operator="equal">
      <formula>""</formula>
    </cfRule>
  </conditionalFormatting>
  <conditionalFormatting sqref="U31:V31">
    <cfRule type="cellIs" dxfId="276" priority="37" operator="equal">
      <formula>""</formula>
    </cfRule>
  </conditionalFormatting>
  <conditionalFormatting sqref="W31">
    <cfRule type="cellIs" dxfId="275" priority="36" operator="equal">
      <formula>""</formula>
    </cfRule>
  </conditionalFormatting>
  <conditionalFormatting sqref="U31:AB31">
    <cfRule type="cellIs" dxfId="274" priority="35" operator="equal">
      <formula>""</formula>
    </cfRule>
  </conditionalFormatting>
  <conditionalFormatting sqref="U38:V38">
    <cfRule type="cellIs" dxfId="273" priority="34" operator="equal">
      <formula>""</formula>
    </cfRule>
  </conditionalFormatting>
  <conditionalFormatting sqref="W38">
    <cfRule type="cellIs" dxfId="272" priority="33" operator="equal">
      <formula>""</formula>
    </cfRule>
  </conditionalFormatting>
  <conditionalFormatting sqref="U38:AB38">
    <cfRule type="cellIs" dxfId="271" priority="32" operator="equal">
      <formula>""</formula>
    </cfRule>
  </conditionalFormatting>
  <conditionalFormatting sqref="U37:V37">
    <cfRule type="cellIs" dxfId="270" priority="31" operator="equal">
      <formula>""</formula>
    </cfRule>
  </conditionalFormatting>
  <conditionalFormatting sqref="W37">
    <cfRule type="cellIs" dxfId="269" priority="30" operator="equal">
      <formula>""</formula>
    </cfRule>
  </conditionalFormatting>
  <conditionalFormatting sqref="U37:AB37">
    <cfRule type="cellIs" dxfId="268" priority="29" operator="equal">
      <formula>""</formula>
    </cfRule>
  </conditionalFormatting>
  <conditionalFormatting sqref="U42:V42">
    <cfRule type="cellIs" dxfId="267" priority="28" operator="equal">
      <formula>""</formula>
    </cfRule>
  </conditionalFormatting>
  <conditionalFormatting sqref="W42">
    <cfRule type="cellIs" dxfId="266" priority="27" operator="equal">
      <formula>""</formula>
    </cfRule>
  </conditionalFormatting>
  <conditionalFormatting sqref="U42:AB42">
    <cfRule type="cellIs" dxfId="265" priority="26" operator="equal">
      <formula>""</formula>
    </cfRule>
  </conditionalFormatting>
  <conditionalFormatting sqref="U49:V49">
    <cfRule type="cellIs" dxfId="264" priority="25" operator="equal">
      <formula>""</formula>
    </cfRule>
  </conditionalFormatting>
  <conditionalFormatting sqref="U49:AB49">
    <cfRule type="cellIs" dxfId="263" priority="24" operator="equal">
      <formula>""</formula>
    </cfRule>
  </conditionalFormatting>
  <conditionalFormatting sqref="AC8">
    <cfRule type="cellIs" dxfId="262" priority="22" operator="equal">
      <formula>""</formula>
    </cfRule>
  </conditionalFormatting>
  <conditionalFormatting sqref="AC8">
    <cfRule type="expression" dxfId="261" priority="21">
      <formula>LEN(AC$5)=0</formula>
    </cfRule>
  </conditionalFormatting>
  <conditionalFormatting sqref="AC11:AC16">
    <cfRule type="cellIs" dxfId="260" priority="20" operator="equal">
      <formula>""</formula>
    </cfRule>
  </conditionalFormatting>
  <conditionalFormatting sqref="AC11:AC16">
    <cfRule type="expression" dxfId="259" priority="19">
      <formula>LEN(AC$5)=0</formula>
    </cfRule>
  </conditionalFormatting>
  <conditionalFormatting sqref="AC20">
    <cfRule type="cellIs" dxfId="258" priority="18" operator="equal">
      <formula>""</formula>
    </cfRule>
  </conditionalFormatting>
  <conditionalFormatting sqref="AC20">
    <cfRule type="expression" dxfId="257" priority="17">
      <formula>LEN(AC$5)=0</formula>
    </cfRule>
  </conditionalFormatting>
  <conditionalFormatting sqref="AC21">
    <cfRule type="expression" dxfId="256" priority="16">
      <formula>LEN(AC$5)=0</formula>
    </cfRule>
  </conditionalFormatting>
  <conditionalFormatting sqref="AC24">
    <cfRule type="cellIs" dxfId="255" priority="15" operator="equal">
      <formula>""</formula>
    </cfRule>
  </conditionalFormatting>
  <conditionalFormatting sqref="AC24">
    <cfRule type="expression" dxfId="254" priority="14">
      <formula>LEN(AC$5)=0</formula>
    </cfRule>
  </conditionalFormatting>
  <conditionalFormatting sqref="AC26">
    <cfRule type="cellIs" dxfId="253" priority="13" operator="equal">
      <formula>""</formula>
    </cfRule>
  </conditionalFormatting>
  <conditionalFormatting sqref="AC26">
    <cfRule type="expression" dxfId="252" priority="12">
      <formula>LEN(AC$5)=0</formula>
    </cfRule>
  </conditionalFormatting>
  <conditionalFormatting sqref="U27:AB27">
    <cfRule type="expression" dxfId="251" priority="11">
      <formula>LEN(U$5)=0</formula>
    </cfRule>
  </conditionalFormatting>
  <conditionalFormatting sqref="AC27:AC30">
    <cfRule type="expression" dxfId="250" priority="10">
      <formula>LEN(AC$5)=0</formula>
    </cfRule>
  </conditionalFormatting>
  <conditionalFormatting sqref="AC31">
    <cfRule type="cellIs" dxfId="249" priority="9" operator="equal">
      <formula>""</formula>
    </cfRule>
  </conditionalFormatting>
  <conditionalFormatting sqref="AC31:AC35">
    <cfRule type="expression" dxfId="248" priority="8">
      <formula>LEN(AC$5)=0</formula>
    </cfRule>
  </conditionalFormatting>
  <conditionalFormatting sqref="AC37:AC38">
    <cfRule type="cellIs" dxfId="247" priority="7" operator="equal">
      <formula>""</formula>
    </cfRule>
  </conditionalFormatting>
  <conditionalFormatting sqref="AC37:AC38">
    <cfRule type="expression" dxfId="246" priority="6">
      <formula>LEN(AC$5)=0</formula>
    </cfRule>
  </conditionalFormatting>
  <conditionalFormatting sqref="AC39:AC40">
    <cfRule type="expression" dxfId="245" priority="5">
      <formula>LEN(AC$5)=0</formula>
    </cfRule>
  </conditionalFormatting>
  <conditionalFormatting sqref="AC42">
    <cfRule type="cellIs" dxfId="244" priority="4" operator="equal">
      <formula>""</formula>
    </cfRule>
  </conditionalFormatting>
  <conditionalFormatting sqref="AC42">
    <cfRule type="expression" dxfId="243" priority="3">
      <formula>LEN(AC$5)=0</formula>
    </cfRule>
  </conditionalFormatting>
  <conditionalFormatting sqref="AC49">
    <cfRule type="cellIs" dxfId="242" priority="2" operator="equal">
      <formula>""</formula>
    </cfRule>
  </conditionalFormatting>
  <conditionalFormatting sqref="AC49">
    <cfRule type="expression" dxfId="241" priority="1">
      <formula>LEN(AC$5)=0</formula>
    </cfRule>
  </conditionalFormatting>
  <dataValidations count="2">
    <dataValidation type="list" errorStyle="warning" allowBlank="1" showInputMessage="1" showErrorMessage="1" errorTitle="Please select from the list only" error="Please select one option from the drop-down list only!" prompt="Please indicate accounting basis of the working balance:_x000a_----------------------_x000a_Please select one option from the drop-down list!_x000a_" sqref="D9:AC9" xr:uid="{00000000-0002-0000-0500-000001000000}">
      <formula1>$AL$1:$AL$4</formula1>
    </dataValidation>
    <dataValidation type="list" errorStyle="warning" allowBlank="1" showInputMessage="1" showErrorMessage="1" errorTitle="Please select from the list only" error="Please select one option from the drop-down list only!" prompt="Please indicate accounting basis of the working balance:_x000a_----------------------_x000a_Please select one option from the drop-down list!_x000a_" sqref="AD9:AI9" xr:uid="{34C5C061-3A66-40A7-98DD-94A169A026C2}">
      <formula1>$AM$1:$AM$4</formula1>
    </dataValidation>
  </dataValidations>
  <printOptions horizontalCentered="1" verticalCentered="1"/>
  <pageMargins left="0.31496062992125984" right="0.31496062992125984" top="0.19685039370078741" bottom="0.15748031496062992" header="0" footer="0"/>
  <pageSetup paperSize="9" scale="36" orientation="landscape" r:id="rId1"/>
  <headerFooter alignWithMargins="0"/>
  <ignoredErrors>
    <ignoredError sqref="D19:AB19 D10:W10 D23:AA23" unlockedFormula="1"/>
    <ignoredError sqref="AD9:AI9" numberStoredAsText="1"/>
  </ignoredErrors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transitionEvaluation="1" codeName="Sheet8">
    <tabColor rgb="FF00FF00"/>
    <pageSetUpPr fitToPage="1"/>
  </sheetPr>
  <dimension ref="A1:BM63"/>
  <sheetViews>
    <sheetView showGridLines="0" defaultGridColor="0" topLeftCell="B1" colorId="22" zoomScaleNormal="100" zoomScaleSheetLayoutView="80" workbookViewId="0">
      <pane xSplit="2" ySplit="7" topLeftCell="U20" activePane="bottomRight" state="frozen"/>
      <selection activeCell="E5" sqref="E5"/>
      <selection pane="topRight" activeCell="E5" sqref="E5"/>
      <selection pane="bottomLeft" activeCell="E5" sqref="E5"/>
      <selection pane="bottomRight" activeCell="AA44" sqref="AA44"/>
    </sheetView>
  </sheetViews>
  <sheetFormatPr defaultColWidth="9.77734375" defaultRowHeight="15"/>
  <cols>
    <col min="1" max="1" width="25.109375" style="19" hidden="1" customWidth="1"/>
    <col min="2" max="2" width="41.5546875" style="19" hidden="1" customWidth="1"/>
    <col min="3" max="3" width="69.33203125" style="22" customWidth="1"/>
    <col min="4" max="4" width="11" style="9" customWidth="1"/>
    <col min="5" max="28" width="10.77734375" style="9" customWidth="1"/>
    <col min="29" max="35" width="12.77734375" style="617" customWidth="1"/>
    <col min="36" max="36" width="72.77734375" style="9" customWidth="1"/>
    <col min="37" max="37" width="5.33203125" style="9" customWidth="1"/>
    <col min="38" max="38" width="1" style="9" customWidth="1"/>
    <col min="39" max="39" width="0.5546875" style="9" customWidth="1"/>
    <col min="40" max="40" width="9.77734375" style="9"/>
    <col min="41" max="41" width="13.109375" style="9" customWidth="1"/>
    <col min="42" max="42" width="9.33203125" style="9" customWidth="1"/>
    <col min="43" max="64" width="9.77734375" style="9"/>
    <col min="66" max="16384" width="9.77734375" style="9"/>
  </cols>
  <sheetData>
    <row r="1" spans="1:65" ht="18">
      <c r="A1" s="200"/>
      <c r="B1" s="200"/>
      <c r="C1" s="207" t="s">
        <v>1078</v>
      </c>
      <c r="D1" s="164"/>
      <c r="E1"/>
      <c r="F1"/>
      <c r="G1"/>
      <c r="H1"/>
      <c r="I1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 s="610"/>
      <c r="AD1" s="610"/>
      <c r="AE1" s="610"/>
      <c r="AF1" s="610"/>
      <c r="AG1" s="610"/>
      <c r="AH1" s="610"/>
      <c r="AI1" s="610"/>
      <c r="AM1" s="160" t="s">
        <v>337</v>
      </c>
      <c r="AN1" s="160" t="str">
        <f>Fedőlap!$N$1</f>
        <v>Oct.2016</v>
      </c>
      <c r="AO1" s="160">
        <v>3</v>
      </c>
      <c r="AP1" s="160">
        <v>4</v>
      </c>
      <c r="AQ1" s="160">
        <v>5</v>
      </c>
      <c r="AR1" s="160">
        <v>6</v>
      </c>
      <c r="AS1" s="160">
        <f>AR1+1</f>
        <v>7</v>
      </c>
      <c r="AT1" s="160">
        <f t="shared" ref="AT1:BE1" si="0">AS1+1</f>
        <v>8</v>
      </c>
      <c r="AU1" s="160">
        <f t="shared" si="0"/>
        <v>9</v>
      </c>
      <c r="AV1" s="160">
        <f t="shared" si="0"/>
        <v>10</v>
      </c>
      <c r="AW1" s="160">
        <f t="shared" si="0"/>
        <v>11</v>
      </c>
      <c r="AX1" s="160">
        <f t="shared" si="0"/>
        <v>12</v>
      </c>
      <c r="AY1" s="160">
        <f t="shared" si="0"/>
        <v>13</v>
      </c>
      <c r="AZ1" s="160">
        <f t="shared" si="0"/>
        <v>14</v>
      </c>
      <c r="BA1" s="160">
        <f t="shared" si="0"/>
        <v>15</v>
      </c>
      <c r="BB1" s="160">
        <f t="shared" si="0"/>
        <v>16</v>
      </c>
      <c r="BC1" s="160">
        <f t="shared" si="0"/>
        <v>17</v>
      </c>
      <c r="BD1" s="160">
        <f t="shared" si="0"/>
        <v>18</v>
      </c>
      <c r="BE1" s="160">
        <f t="shared" si="0"/>
        <v>19</v>
      </c>
    </row>
    <row r="2" spans="1:65" ht="32.25" thickBot="1">
      <c r="A2" s="200"/>
      <c r="B2" s="200"/>
      <c r="C2" s="111"/>
      <c r="D2" s="29"/>
      <c r="AC2" s="610"/>
      <c r="AD2" s="610"/>
      <c r="AE2" s="610"/>
      <c r="AF2" s="610"/>
      <c r="AG2" s="610"/>
      <c r="AH2" s="610"/>
      <c r="AI2" s="610"/>
      <c r="AL2" s="12"/>
      <c r="AM2" s="160" t="s">
        <v>338</v>
      </c>
      <c r="AN2"/>
    </row>
    <row r="3" spans="1:65" ht="16.5" thickTop="1">
      <c r="A3" s="201"/>
      <c r="B3" s="231"/>
      <c r="C3" s="113"/>
      <c r="D3" s="30"/>
      <c r="E3" s="31"/>
      <c r="F3" s="31"/>
      <c r="G3" s="31"/>
      <c r="H3" s="31"/>
      <c r="I3" s="31"/>
      <c r="J3" s="31"/>
      <c r="K3" s="31"/>
      <c r="L3" s="31"/>
      <c r="M3" s="31"/>
      <c r="N3" s="31"/>
      <c r="O3" s="31"/>
      <c r="P3" s="31"/>
      <c r="Q3" s="31"/>
      <c r="R3" s="31"/>
      <c r="S3" s="31"/>
      <c r="T3" s="31"/>
      <c r="U3" s="31"/>
      <c r="V3" s="31"/>
      <c r="W3" s="31"/>
      <c r="X3" s="31"/>
      <c r="Y3" s="31"/>
      <c r="Z3" s="31"/>
      <c r="AA3" s="31"/>
      <c r="AB3" s="31"/>
      <c r="AC3" s="611"/>
      <c r="AD3" s="611"/>
      <c r="AE3" s="611"/>
      <c r="AF3" s="611"/>
      <c r="AG3" s="611"/>
      <c r="AH3" s="611"/>
      <c r="AI3" s="611"/>
      <c r="AJ3" s="47"/>
      <c r="AK3" s="32"/>
      <c r="AL3" s="12"/>
      <c r="AM3" s="160" t="s">
        <v>339</v>
      </c>
      <c r="AN3"/>
    </row>
    <row r="4" spans="1:65" ht="15.75">
      <c r="A4" s="173"/>
      <c r="B4" s="170"/>
      <c r="C4" s="487" t="s">
        <v>919</v>
      </c>
      <c r="D4" s="715" t="s">
        <v>0</v>
      </c>
      <c r="E4" s="716"/>
      <c r="F4" s="716"/>
      <c r="G4" s="716"/>
      <c r="H4" s="716"/>
      <c r="I4" s="716"/>
      <c r="J4" s="716"/>
      <c r="K4" s="716"/>
      <c r="L4" s="716"/>
      <c r="M4" s="716"/>
      <c r="N4" s="716"/>
      <c r="O4" s="716"/>
      <c r="P4" s="716"/>
      <c r="Q4" s="716"/>
      <c r="R4" s="716"/>
      <c r="S4" s="716"/>
      <c r="T4" s="716"/>
      <c r="U4" s="716"/>
      <c r="V4" s="716"/>
      <c r="W4" s="716"/>
      <c r="X4" s="716"/>
      <c r="Y4" s="716"/>
      <c r="Z4" s="716"/>
      <c r="AA4" s="716"/>
      <c r="AB4" s="716"/>
      <c r="AC4" s="717"/>
      <c r="AD4" s="603"/>
      <c r="AE4" s="603"/>
      <c r="AF4" s="603"/>
      <c r="AG4" s="603"/>
      <c r="AH4" s="603"/>
      <c r="AI4" s="603"/>
      <c r="AJ4" s="34"/>
      <c r="AK4" s="48"/>
      <c r="AM4" s="160" t="s">
        <v>340</v>
      </c>
      <c r="AN4"/>
      <c r="AP4" s="12"/>
    </row>
    <row r="5" spans="1:65" ht="15.75">
      <c r="A5" s="173" t="s">
        <v>17</v>
      </c>
      <c r="B5" s="232" t="s">
        <v>347</v>
      </c>
      <c r="C5" s="487" t="s">
        <v>920</v>
      </c>
      <c r="D5" s="213">
        <f>'1. Tábla'!E5</f>
        <v>1995</v>
      </c>
      <c r="E5" s="213">
        <f>D5+1</f>
        <v>1996</v>
      </c>
      <c r="F5" s="213">
        <f t="shared" ref="F5:I5" si="1">E5+1</f>
        <v>1997</v>
      </c>
      <c r="G5" s="213">
        <f t="shared" si="1"/>
        <v>1998</v>
      </c>
      <c r="H5" s="213">
        <f t="shared" si="1"/>
        <v>1999</v>
      </c>
      <c r="I5" s="213">
        <f t="shared" si="1"/>
        <v>2000</v>
      </c>
      <c r="J5" s="213">
        <f t="shared" ref="J5" si="2">I5+1</f>
        <v>2001</v>
      </c>
      <c r="K5" s="213">
        <f t="shared" ref="K5" si="3">J5+1</f>
        <v>2002</v>
      </c>
      <c r="L5" s="213">
        <f t="shared" ref="L5" si="4">K5+1</f>
        <v>2003</v>
      </c>
      <c r="M5" s="213">
        <f t="shared" ref="M5" si="5">L5+1</f>
        <v>2004</v>
      </c>
      <c r="N5" s="213">
        <f t="shared" ref="N5" si="6">M5+1</f>
        <v>2005</v>
      </c>
      <c r="O5" s="213">
        <f t="shared" ref="O5" si="7">N5+1</f>
        <v>2006</v>
      </c>
      <c r="P5" s="213">
        <f t="shared" ref="P5" si="8">O5+1</f>
        <v>2007</v>
      </c>
      <c r="Q5" s="213">
        <f t="shared" ref="Q5" si="9">P5+1</f>
        <v>2008</v>
      </c>
      <c r="R5" s="213">
        <f t="shared" ref="R5" si="10">Q5+1</f>
        <v>2009</v>
      </c>
      <c r="S5" s="213">
        <f t="shared" ref="S5:T5" si="11">R5+1</f>
        <v>2010</v>
      </c>
      <c r="T5" s="213">
        <f t="shared" si="11"/>
        <v>2011</v>
      </c>
      <c r="U5" s="213">
        <f t="shared" ref="U5" si="12">T5+1</f>
        <v>2012</v>
      </c>
      <c r="V5" s="213">
        <v>2013</v>
      </c>
      <c r="W5" s="213">
        <v>2014</v>
      </c>
      <c r="X5" s="213">
        <v>2015</v>
      </c>
      <c r="Y5" s="213">
        <v>2016</v>
      </c>
      <c r="Z5" s="213">
        <v>2017</v>
      </c>
      <c r="AA5" s="213">
        <v>2018</v>
      </c>
      <c r="AB5" s="213">
        <v>2019</v>
      </c>
      <c r="AC5" s="213">
        <v>2020</v>
      </c>
      <c r="AD5" s="552" t="s">
        <v>1176</v>
      </c>
      <c r="AE5" s="552" t="s">
        <v>1176</v>
      </c>
      <c r="AF5" s="552" t="s">
        <v>1176</v>
      </c>
      <c r="AG5" s="552" t="s">
        <v>1176</v>
      </c>
      <c r="AH5" s="552" t="s">
        <v>1176</v>
      </c>
      <c r="AI5" s="552" t="s">
        <v>1176</v>
      </c>
      <c r="AJ5" s="45"/>
      <c r="AK5" s="48"/>
      <c r="AP5" s="12"/>
    </row>
    <row r="6" spans="1:65" ht="15.75">
      <c r="A6" s="173"/>
      <c r="B6" s="202"/>
      <c r="C6" s="466" t="str">
        <f>Fedőlap!E15</f>
        <v>Dátum: 2025.10.10.</v>
      </c>
      <c r="D6" s="37"/>
      <c r="E6" s="37"/>
      <c r="F6" s="37"/>
      <c r="G6" s="37"/>
      <c r="H6" s="37"/>
      <c r="I6" s="37"/>
      <c r="J6" s="37"/>
      <c r="K6" s="37"/>
      <c r="L6" s="37"/>
      <c r="M6" s="37"/>
      <c r="N6" s="37"/>
      <c r="O6" s="37"/>
      <c r="P6" s="37"/>
      <c r="Q6" s="37"/>
      <c r="R6" s="37"/>
      <c r="S6" s="37"/>
      <c r="T6" s="348"/>
      <c r="U6" s="348"/>
      <c r="V6" s="348"/>
      <c r="W6" s="348"/>
      <c r="X6" s="348"/>
      <c r="Y6" s="348"/>
      <c r="Z6" s="348"/>
      <c r="AA6" s="348"/>
      <c r="AB6" s="348"/>
      <c r="AC6" s="348"/>
      <c r="AD6" s="612"/>
      <c r="AE6" s="612"/>
      <c r="AF6" s="612"/>
      <c r="AG6" s="612"/>
      <c r="AH6" s="612"/>
      <c r="AI6" s="612"/>
      <c r="AJ6" s="45"/>
      <c r="AK6" s="48"/>
      <c r="AP6" s="12"/>
    </row>
    <row r="7" spans="1:65" ht="10.5" customHeight="1" thickBot="1">
      <c r="A7" s="173"/>
      <c r="B7" s="203"/>
      <c r="C7" s="66"/>
      <c r="D7" s="39"/>
      <c r="E7" s="39"/>
      <c r="F7" s="39"/>
      <c r="G7" s="39"/>
      <c r="H7" s="39"/>
      <c r="I7" s="39"/>
      <c r="J7" s="39"/>
      <c r="K7" s="39"/>
      <c r="L7" s="39"/>
      <c r="M7" s="39"/>
      <c r="N7" s="39"/>
      <c r="O7" s="39"/>
      <c r="P7" s="39"/>
      <c r="Q7" s="39"/>
      <c r="R7" s="39"/>
      <c r="S7" s="39"/>
      <c r="T7" s="349"/>
      <c r="U7" s="349"/>
      <c r="V7" s="349"/>
      <c r="W7" s="349"/>
      <c r="X7" s="349"/>
      <c r="Y7" s="349"/>
      <c r="Z7" s="349"/>
      <c r="AA7" s="349"/>
      <c r="AB7" s="349"/>
      <c r="AC7" s="349"/>
      <c r="AD7" s="613"/>
      <c r="AE7" s="613"/>
      <c r="AF7" s="613"/>
      <c r="AG7" s="613"/>
      <c r="AH7" s="613"/>
      <c r="AI7" s="613"/>
      <c r="AJ7" s="51"/>
      <c r="AK7" s="48"/>
      <c r="AP7" s="12"/>
    </row>
    <row r="8" spans="1:65" ht="17.25" thickTop="1" thickBot="1">
      <c r="A8" s="204" t="s">
        <v>155</v>
      </c>
      <c r="B8" s="289" t="s">
        <v>555</v>
      </c>
      <c r="C8" s="488" t="s">
        <v>1079</v>
      </c>
      <c r="D8" s="589">
        <v>-41263</v>
      </c>
      <c r="E8" s="590">
        <v>-69663</v>
      </c>
      <c r="F8" s="590">
        <v>-50533</v>
      </c>
      <c r="G8" s="590">
        <v>-90775</v>
      </c>
      <c r="H8" s="590">
        <v>-46567</v>
      </c>
      <c r="I8" s="590">
        <v>-81396.79999999993</v>
      </c>
      <c r="J8" s="590">
        <v>-28811.099999999977</v>
      </c>
      <c r="K8" s="590">
        <v>-100857</v>
      </c>
      <c r="L8" s="590">
        <v>-348968</v>
      </c>
      <c r="M8" s="590">
        <v>-423903</v>
      </c>
      <c r="N8" s="590">
        <v>-468807</v>
      </c>
      <c r="O8" s="590">
        <v>-130793</v>
      </c>
      <c r="P8" s="590">
        <v>27614</v>
      </c>
      <c r="Q8" s="590">
        <v>-67494</v>
      </c>
      <c r="R8" s="590">
        <v>-156697</v>
      </c>
      <c r="S8" s="590">
        <v>-95386</v>
      </c>
      <c r="T8" s="590">
        <v>-83653</v>
      </c>
      <c r="U8" s="591">
        <v>-117563</v>
      </c>
      <c r="V8" s="591">
        <v>787</v>
      </c>
      <c r="W8" s="591">
        <v>7951.5</v>
      </c>
      <c r="X8" s="591">
        <v>-25522.900000000373</v>
      </c>
      <c r="Y8" s="591">
        <v>-76921.400000000373</v>
      </c>
      <c r="Z8" s="591">
        <v>-142890.20000000019</v>
      </c>
      <c r="AA8" s="591">
        <v>-83686</v>
      </c>
      <c r="AB8" s="591">
        <v>-234884</v>
      </c>
      <c r="AC8" s="695">
        <v>-642060</v>
      </c>
      <c r="AD8" s="600"/>
      <c r="AE8" s="600"/>
      <c r="AF8" s="600"/>
      <c r="AG8" s="600"/>
      <c r="AH8" s="600"/>
      <c r="AI8" s="600"/>
      <c r="AJ8" s="10"/>
      <c r="AK8" s="40"/>
      <c r="AP8" s="12"/>
      <c r="BM8" t="e">
        <f>CountryCode &amp; ".T2.WB.S1314.MNAC." &amp; RefVintage</f>
        <v>#VALUE!</v>
      </c>
    </row>
    <row r="9" spans="1:65" ht="16.5" thickTop="1">
      <c r="A9" s="204"/>
      <c r="B9" s="105"/>
      <c r="C9" s="489" t="s">
        <v>945</v>
      </c>
      <c r="D9" s="99" t="s">
        <v>1046</v>
      </c>
      <c r="E9" s="99" t="s">
        <v>1046</v>
      </c>
      <c r="F9" s="99" t="s">
        <v>1046</v>
      </c>
      <c r="G9" s="99" t="s">
        <v>1046</v>
      </c>
      <c r="H9" s="99" t="s">
        <v>1046</v>
      </c>
      <c r="I9" s="99" t="s">
        <v>1046</v>
      </c>
      <c r="J9" s="99" t="s">
        <v>1046</v>
      </c>
      <c r="K9" s="99" t="s">
        <v>1046</v>
      </c>
      <c r="L9" s="99" t="s">
        <v>1046</v>
      </c>
      <c r="M9" s="99" t="s">
        <v>1046</v>
      </c>
      <c r="N9" s="99" t="s">
        <v>1046</v>
      </c>
      <c r="O9" s="99" t="s">
        <v>1046</v>
      </c>
      <c r="P9" s="99" t="s">
        <v>1046</v>
      </c>
      <c r="Q9" s="99" t="s">
        <v>1047</v>
      </c>
      <c r="R9" s="99" t="s">
        <v>1047</v>
      </c>
      <c r="S9" s="99" t="s">
        <v>1047</v>
      </c>
      <c r="T9" s="99" t="s">
        <v>1047</v>
      </c>
      <c r="U9" s="99" t="s">
        <v>1047</v>
      </c>
      <c r="V9" s="99" t="s">
        <v>1046</v>
      </c>
      <c r="W9" s="99" t="s">
        <v>1046</v>
      </c>
      <c r="X9" s="99" t="s">
        <v>1046</v>
      </c>
      <c r="Y9" s="99" t="s">
        <v>1046</v>
      </c>
      <c r="Z9" s="99" t="s">
        <v>1046</v>
      </c>
      <c r="AA9" s="99" t="s">
        <v>1046</v>
      </c>
      <c r="AB9" s="99" t="s">
        <v>1046</v>
      </c>
      <c r="AC9" s="691" t="s">
        <v>1046</v>
      </c>
      <c r="AD9" s="614" t="s">
        <v>1</v>
      </c>
      <c r="AE9" s="614" t="s">
        <v>1</v>
      </c>
      <c r="AF9" s="614" t="s">
        <v>1</v>
      </c>
      <c r="AG9" s="614" t="s">
        <v>1</v>
      </c>
      <c r="AH9" s="614" t="s">
        <v>1</v>
      </c>
      <c r="AI9" s="614" t="s">
        <v>1</v>
      </c>
      <c r="AJ9" s="401"/>
      <c r="AK9" s="41"/>
      <c r="AP9" s="12"/>
    </row>
    <row r="10" spans="1:65" ht="11.25" customHeight="1">
      <c r="A10" s="204"/>
      <c r="B10" s="105"/>
      <c r="C10" s="502"/>
      <c r="D10" s="381"/>
      <c r="E10" s="18"/>
      <c r="F10" s="18"/>
      <c r="G10" s="18"/>
      <c r="H10" s="18"/>
      <c r="I10" s="18"/>
      <c r="J10" s="18"/>
      <c r="K10" s="18"/>
      <c r="L10" s="18"/>
      <c r="M10" s="18"/>
      <c r="N10" s="18"/>
      <c r="O10" s="18"/>
      <c r="P10" s="18"/>
      <c r="Q10" s="18"/>
      <c r="R10" s="18"/>
      <c r="S10" s="382"/>
      <c r="T10" s="381"/>
      <c r="U10" s="382"/>
      <c r="V10" s="18"/>
      <c r="W10" s="18"/>
      <c r="X10" s="382"/>
      <c r="Y10" s="382"/>
      <c r="Z10" s="382"/>
      <c r="AA10" s="382"/>
      <c r="AB10" s="382"/>
      <c r="AC10" s="615"/>
      <c r="AD10" s="615"/>
      <c r="AE10" s="615"/>
      <c r="AF10" s="615"/>
      <c r="AG10" s="615"/>
      <c r="AH10" s="615"/>
      <c r="AI10" s="615"/>
      <c r="AJ10" s="383"/>
      <c r="AK10" s="41"/>
      <c r="AP10" s="12"/>
      <c r="BM10" t="e">
        <f>CountryCode &amp; ".T2.WB_STATUS.S1314.MNAC." &amp; RefVintage</f>
        <v>#VALUE!</v>
      </c>
    </row>
    <row r="11" spans="1:65" ht="15.75">
      <c r="A11" s="204" t="s">
        <v>156</v>
      </c>
      <c r="B11" s="289" t="s">
        <v>556</v>
      </c>
      <c r="C11" s="490" t="s">
        <v>946</v>
      </c>
      <c r="D11" s="592">
        <v>-624</v>
      </c>
      <c r="E11" s="592">
        <v>162</v>
      </c>
      <c r="F11" s="592">
        <v>-10259</v>
      </c>
      <c r="G11" s="592">
        <v>1726</v>
      </c>
      <c r="H11" s="592">
        <v>-63750</v>
      </c>
      <c r="I11" s="592">
        <v>-9639.2029999999995</v>
      </c>
      <c r="J11" s="592">
        <v>-308.90000000000009</v>
      </c>
      <c r="K11" s="592">
        <v>479</v>
      </c>
      <c r="L11" s="592">
        <v>758</v>
      </c>
      <c r="M11" s="592">
        <v>716</v>
      </c>
      <c r="N11" s="592">
        <v>1138</v>
      </c>
      <c r="O11" s="592">
        <v>977</v>
      </c>
      <c r="P11" s="592">
        <v>887</v>
      </c>
      <c r="Q11" s="592">
        <v>500</v>
      </c>
      <c r="R11" s="592">
        <v>35</v>
      </c>
      <c r="S11" s="592">
        <v>-655</v>
      </c>
      <c r="T11" s="592">
        <v>-6</v>
      </c>
      <c r="U11" s="593">
        <v>20</v>
      </c>
      <c r="V11" s="593">
        <v>-302</v>
      </c>
      <c r="W11" s="593">
        <v>-61</v>
      </c>
      <c r="X11" s="593">
        <v>-62.813000000000002</v>
      </c>
      <c r="Y11" s="593">
        <v>-44.267128999999997</v>
      </c>
      <c r="Z11" s="593">
        <v>-20.331517999999999</v>
      </c>
      <c r="AA11" s="593">
        <v>3</v>
      </c>
      <c r="AB11" s="593">
        <v>7</v>
      </c>
      <c r="AC11" s="696">
        <v>-2</v>
      </c>
      <c r="AD11" s="593"/>
      <c r="AE11" s="593"/>
      <c r="AF11" s="593"/>
      <c r="AG11" s="593"/>
      <c r="AH11" s="593"/>
      <c r="AI11" s="593"/>
      <c r="AJ11" s="385"/>
      <c r="AK11" s="41"/>
      <c r="AP11" s="12"/>
      <c r="BM11" t="e">
        <f>CountryCode &amp; ".T2.FT.S1314.MNAC." &amp; RefVintage</f>
        <v>#VALUE!</v>
      </c>
    </row>
    <row r="12" spans="1:65" ht="15.75">
      <c r="A12" s="204" t="s">
        <v>157</v>
      </c>
      <c r="B12" s="289" t="s">
        <v>557</v>
      </c>
      <c r="C12" s="491" t="s">
        <v>1056</v>
      </c>
      <c r="D12" s="592">
        <v>265</v>
      </c>
      <c r="E12" s="592">
        <v>568</v>
      </c>
      <c r="F12" s="592">
        <v>-1131</v>
      </c>
      <c r="G12" s="592">
        <v>4437</v>
      </c>
      <c r="H12" s="592">
        <v>2942</v>
      </c>
      <c r="I12" s="592">
        <v>-9639.2029999999995</v>
      </c>
      <c r="J12" s="592">
        <v>-308.90000000000009</v>
      </c>
      <c r="K12" s="592">
        <v>479</v>
      </c>
      <c r="L12" s="592">
        <v>779</v>
      </c>
      <c r="M12" s="592">
        <v>740</v>
      </c>
      <c r="N12" s="592">
        <v>1145</v>
      </c>
      <c r="O12" s="592">
        <v>1148</v>
      </c>
      <c r="P12" s="592">
        <v>889</v>
      </c>
      <c r="Q12" s="592">
        <v>502</v>
      </c>
      <c r="R12" s="592">
        <v>40</v>
      </c>
      <c r="S12" s="592">
        <v>-653</v>
      </c>
      <c r="T12" s="592">
        <v>-5</v>
      </c>
      <c r="U12" s="593">
        <v>20</v>
      </c>
      <c r="V12" s="593">
        <v>-302</v>
      </c>
      <c r="W12" s="593">
        <v>-61</v>
      </c>
      <c r="X12" s="593">
        <v>-62.813000000000002</v>
      </c>
      <c r="Y12" s="593">
        <v>-47.114927999999999</v>
      </c>
      <c r="Z12" s="593">
        <v>-21.561416999999999</v>
      </c>
      <c r="AA12" s="593">
        <v>3</v>
      </c>
      <c r="AB12" s="593">
        <v>3</v>
      </c>
      <c r="AC12" s="696">
        <v>-2</v>
      </c>
      <c r="AD12" s="593"/>
      <c r="AE12" s="593"/>
      <c r="AF12" s="593"/>
      <c r="AG12" s="593"/>
      <c r="AH12" s="593"/>
      <c r="AI12" s="593"/>
      <c r="AJ12" s="385"/>
      <c r="AK12" s="41"/>
      <c r="AP12" s="12"/>
      <c r="BM12" t="e">
        <f>CountryCode &amp; ".T2.F4.S1314.MNAC." &amp; RefVintage</f>
        <v>#VALUE!</v>
      </c>
    </row>
    <row r="13" spans="1:65" ht="15.75">
      <c r="A13" s="204" t="s">
        <v>158</v>
      </c>
      <c r="B13" s="289" t="s">
        <v>558</v>
      </c>
      <c r="C13" s="492" t="s">
        <v>1057</v>
      </c>
      <c r="D13" s="592">
        <v>410</v>
      </c>
      <c r="E13" s="592">
        <v>754</v>
      </c>
      <c r="F13" s="592">
        <v>-8200</v>
      </c>
      <c r="G13" s="592">
        <v>-2711</v>
      </c>
      <c r="H13" s="592">
        <v>-66692</v>
      </c>
      <c r="I13" s="592">
        <v>0</v>
      </c>
      <c r="J13" s="592">
        <v>0</v>
      </c>
      <c r="K13" s="592" t="s">
        <v>831</v>
      </c>
      <c r="L13" s="592">
        <v>-21</v>
      </c>
      <c r="M13" s="592">
        <v>-24</v>
      </c>
      <c r="N13" s="592">
        <v>-7</v>
      </c>
      <c r="O13" s="592">
        <v>-171</v>
      </c>
      <c r="P13" s="592">
        <v>-2</v>
      </c>
      <c r="Q13" s="592">
        <v>-2</v>
      </c>
      <c r="R13" s="592">
        <v>-5</v>
      </c>
      <c r="S13" s="592">
        <v>-2</v>
      </c>
      <c r="T13" s="592">
        <v>-1</v>
      </c>
      <c r="U13" s="593">
        <v>0</v>
      </c>
      <c r="V13" s="593">
        <v>0</v>
      </c>
      <c r="W13" s="593">
        <v>0</v>
      </c>
      <c r="X13" s="593">
        <v>0</v>
      </c>
      <c r="Y13" s="593">
        <v>0</v>
      </c>
      <c r="Z13" s="593">
        <v>0</v>
      </c>
      <c r="AA13" s="593">
        <v>0</v>
      </c>
      <c r="AB13" s="593">
        <v>0</v>
      </c>
      <c r="AC13" s="696">
        <v>0</v>
      </c>
      <c r="AD13" s="593"/>
      <c r="AE13" s="593"/>
      <c r="AF13" s="593"/>
      <c r="AG13" s="593"/>
      <c r="AH13" s="593"/>
      <c r="AI13" s="593"/>
      <c r="AJ13" s="385"/>
      <c r="AK13" s="41"/>
      <c r="AP13" s="12"/>
      <c r="BM13" t="e">
        <f>CountryCode &amp; ".T2.F5.S1314.MNAC." &amp; RefVintage</f>
        <v>#VALUE!</v>
      </c>
    </row>
    <row r="14" spans="1:65" ht="15.75">
      <c r="A14" s="204" t="s">
        <v>159</v>
      </c>
      <c r="B14" s="289" t="s">
        <v>559</v>
      </c>
      <c r="C14" s="492" t="s">
        <v>1058</v>
      </c>
      <c r="D14" s="592">
        <v>-1299</v>
      </c>
      <c r="E14" s="592">
        <v>-1160</v>
      </c>
      <c r="F14" s="592">
        <v>-928</v>
      </c>
      <c r="G14" s="592">
        <v>0</v>
      </c>
      <c r="H14" s="592">
        <v>0</v>
      </c>
      <c r="I14" s="592">
        <v>0</v>
      </c>
      <c r="J14" s="592">
        <v>0</v>
      </c>
      <c r="K14" s="592" t="s">
        <v>831</v>
      </c>
      <c r="L14" s="592" t="s">
        <v>831</v>
      </c>
      <c r="M14" s="592" t="s">
        <v>831</v>
      </c>
      <c r="N14" s="592" t="s">
        <v>831</v>
      </c>
      <c r="O14" s="592" t="s">
        <v>831</v>
      </c>
      <c r="P14" s="592" t="s">
        <v>831</v>
      </c>
      <c r="Q14" s="592" t="s">
        <v>831</v>
      </c>
      <c r="R14" s="592" t="s">
        <v>831</v>
      </c>
      <c r="S14" s="592" t="s">
        <v>831</v>
      </c>
      <c r="T14" s="592" t="s">
        <v>831</v>
      </c>
      <c r="U14" s="593" t="s">
        <v>831</v>
      </c>
      <c r="V14" s="593" t="s">
        <v>831</v>
      </c>
      <c r="W14" s="593" t="s">
        <v>831</v>
      </c>
      <c r="X14" s="593" t="s">
        <v>831</v>
      </c>
      <c r="Y14" s="593">
        <v>2.8477990000000002</v>
      </c>
      <c r="Z14" s="593">
        <v>1.2298990000000001</v>
      </c>
      <c r="AA14" s="593">
        <v>0</v>
      </c>
      <c r="AB14" s="593">
        <v>4</v>
      </c>
      <c r="AC14" s="696">
        <v>0</v>
      </c>
      <c r="AD14" s="593"/>
      <c r="AE14" s="593"/>
      <c r="AF14" s="593"/>
      <c r="AG14" s="593"/>
      <c r="AH14" s="593"/>
      <c r="AI14" s="593"/>
      <c r="AJ14" s="385"/>
      <c r="AK14" s="41"/>
      <c r="AP14" s="12"/>
      <c r="BM14" t="e">
        <f>CountryCode &amp; ".T2.OFT.S1314.MNAC." &amp; RefVintage</f>
        <v>#VALUE!</v>
      </c>
    </row>
    <row r="15" spans="1:65" ht="16.5" thickBot="1">
      <c r="A15" s="204" t="s">
        <v>160</v>
      </c>
      <c r="B15" s="289" t="s">
        <v>560</v>
      </c>
      <c r="C15" s="493" t="s">
        <v>975</v>
      </c>
      <c r="D15" s="592" t="s">
        <v>832</v>
      </c>
      <c r="E15" s="592" t="s">
        <v>832</v>
      </c>
      <c r="F15" s="592" t="s">
        <v>832</v>
      </c>
      <c r="G15" s="592" t="s">
        <v>832</v>
      </c>
      <c r="H15" s="592" t="s">
        <v>832</v>
      </c>
      <c r="I15" s="592" t="s">
        <v>832</v>
      </c>
      <c r="J15" s="592" t="s">
        <v>832</v>
      </c>
      <c r="K15" s="592" t="s">
        <v>832</v>
      </c>
      <c r="L15" s="592" t="s">
        <v>832</v>
      </c>
      <c r="M15" s="592" t="s">
        <v>832</v>
      </c>
      <c r="N15" s="592" t="s">
        <v>832</v>
      </c>
      <c r="O15" s="592" t="s">
        <v>831</v>
      </c>
      <c r="P15" s="592" t="s">
        <v>831</v>
      </c>
      <c r="Q15" s="592" t="s">
        <v>831</v>
      </c>
      <c r="R15" s="592" t="s">
        <v>831</v>
      </c>
      <c r="S15" s="592" t="s">
        <v>831</v>
      </c>
      <c r="T15" s="592" t="s">
        <v>831</v>
      </c>
      <c r="U15" s="593" t="s">
        <v>831</v>
      </c>
      <c r="V15" s="593" t="s">
        <v>831</v>
      </c>
      <c r="W15" s="593" t="s">
        <v>831</v>
      </c>
      <c r="X15" s="593" t="s">
        <v>831</v>
      </c>
      <c r="Y15" s="593" t="s">
        <v>831</v>
      </c>
      <c r="Z15" s="593" t="s">
        <v>831</v>
      </c>
      <c r="AA15" s="593" t="s">
        <v>831</v>
      </c>
      <c r="AB15" s="593" t="s">
        <v>831</v>
      </c>
      <c r="AC15" s="696" t="s">
        <v>831</v>
      </c>
      <c r="AD15" s="593"/>
      <c r="AE15" s="593"/>
      <c r="AF15" s="593"/>
      <c r="AG15" s="593"/>
      <c r="AH15" s="593"/>
      <c r="AI15" s="593"/>
      <c r="AJ15" s="385"/>
      <c r="AK15" s="41"/>
      <c r="AP15" s="12"/>
      <c r="BM15" t="e">
        <f>CountryCode &amp; ".T2.OFTDL.S1314.MNAC." &amp; RefVintage</f>
        <v>#VALUE!</v>
      </c>
    </row>
    <row r="16" spans="1:65" ht="16.5" thickBot="1">
      <c r="A16" s="205" t="s">
        <v>350</v>
      </c>
      <c r="B16" s="289" t="s">
        <v>561</v>
      </c>
      <c r="C16" s="495" t="s">
        <v>976</v>
      </c>
      <c r="D16" s="592" t="s">
        <v>831</v>
      </c>
      <c r="E16" s="592" t="s">
        <v>831</v>
      </c>
      <c r="F16" s="592" t="s">
        <v>831</v>
      </c>
      <c r="G16" s="592" t="s">
        <v>831</v>
      </c>
      <c r="H16" s="592" t="s">
        <v>831</v>
      </c>
      <c r="I16" s="592" t="s">
        <v>831</v>
      </c>
      <c r="J16" s="592" t="s">
        <v>831</v>
      </c>
      <c r="K16" s="592" t="s">
        <v>831</v>
      </c>
      <c r="L16" s="592" t="s">
        <v>831</v>
      </c>
      <c r="M16" s="592" t="s">
        <v>831</v>
      </c>
      <c r="N16" s="592" t="s">
        <v>831</v>
      </c>
      <c r="O16" s="592" t="s">
        <v>831</v>
      </c>
      <c r="P16" s="592" t="s">
        <v>831</v>
      </c>
      <c r="Q16" s="592" t="s">
        <v>831</v>
      </c>
      <c r="R16" s="592" t="s">
        <v>831</v>
      </c>
      <c r="S16" s="592" t="s">
        <v>831</v>
      </c>
      <c r="T16" s="592" t="s">
        <v>831</v>
      </c>
      <c r="U16" s="593" t="s">
        <v>831</v>
      </c>
      <c r="V16" s="593" t="s">
        <v>831</v>
      </c>
      <c r="W16" s="593" t="s">
        <v>831</v>
      </c>
      <c r="X16" s="593" t="s">
        <v>831</v>
      </c>
      <c r="Y16" s="593" t="s">
        <v>831</v>
      </c>
      <c r="Z16" s="593" t="s">
        <v>831</v>
      </c>
      <c r="AA16" s="593" t="s">
        <v>831</v>
      </c>
      <c r="AB16" s="593" t="s">
        <v>831</v>
      </c>
      <c r="AC16" s="696" t="s">
        <v>831</v>
      </c>
      <c r="AD16" s="593"/>
      <c r="AE16" s="593"/>
      <c r="AF16" s="593"/>
      <c r="AG16" s="593"/>
      <c r="AH16" s="593"/>
      <c r="AI16" s="593"/>
      <c r="AJ16" s="385"/>
      <c r="AK16" s="41"/>
      <c r="AP16" s="12"/>
      <c r="BM16" t="e">
        <f>CountryCode &amp; ".T2.F71K.S1314.MNAC." &amp; RefVintage</f>
        <v>#VALUE!</v>
      </c>
    </row>
    <row r="17" spans="1:65" ht="15.75">
      <c r="A17" s="114" t="s">
        <v>161</v>
      </c>
      <c r="B17" s="289" t="s">
        <v>562</v>
      </c>
      <c r="C17" s="505" t="s">
        <v>951</v>
      </c>
      <c r="D17" s="594"/>
      <c r="E17" s="594"/>
      <c r="F17" s="594"/>
      <c r="G17" s="594"/>
      <c r="H17" s="594"/>
      <c r="I17" s="594"/>
      <c r="J17" s="594"/>
      <c r="K17" s="594"/>
      <c r="L17" s="594"/>
      <c r="M17" s="594"/>
      <c r="N17" s="594"/>
      <c r="O17" s="594"/>
      <c r="P17" s="594"/>
      <c r="Q17" s="594"/>
      <c r="R17" s="594"/>
      <c r="S17" s="594"/>
      <c r="T17" s="594"/>
      <c r="U17" s="594"/>
      <c r="V17" s="594"/>
      <c r="W17" s="594"/>
      <c r="X17" s="594"/>
      <c r="Y17" s="594"/>
      <c r="Z17" s="594"/>
      <c r="AA17" s="594"/>
      <c r="AB17" s="594"/>
      <c r="AC17" s="594"/>
      <c r="AD17" s="594"/>
      <c r="AE17" s="594"/>
      <c r="AF17" s="594"/>
      <c r="AG17" s="594"/>
      <c r="AH17" s="594"/>
      <c r="AI17" s="594"/>
      <c r="AJ17" s="402"/>
      <c r="AK17" s="41"/>
      <c r="AP17" s="12"/>
      <c r="BM17" t="e">
        <f>CountryCode &amp; ".T2.OFT1.S1314.MNAC." &amp; RefVintage</f>
        <v>#VALUE!</v>
      </c>
    </row>
    <row r="18" spans="1:65" ht="15.75">
      <c r="A18" s="114" t="s">
        <v>162</v>
      </c>
      <c r="B18" s="289" t="s">
        <v>563</v>
      </c>
      <c r="C18" s="505" t="s">
        <v>952</v>
      </c>
      <c r="D18" s="594"/>
      <c r="E18" s="594"/>
      <c r="F18" s="594"/>
      <c r="G18" s="594"/>
      <c r="H18" s="594"/>
      <c r="I18" s="594"/>
      <c r="J18" s="594"/>
      <c r="K18" s="594"/>
      <c r="L18" s="594"/>
      <c r="M18" s="594"/>
      <c r="N18" s="594"/>
      <c r="O18" s="594"/>
      <c r="P18" s="594"/>
      <c r="Q18" s="594"/>
      <c r="R18" s="594"/>
      <c r="S18" s="594"/>
      <c r="T18" s="594"/>
      <c r="U18" s="594"/>
      <c r="V18" s="594"/>
      <c r="W18" s="594"/>
      <c r="X18" s="594"/>
      <c r="Y18" s="594"/>
      <c r="Z18" s="594"/>
      <c r="AA18" s="594"/>
      <c r="AB18" s="594"/>
      <c r="AC18" s="594"/>
      <c r="AD18" s="594"/>
      <c r="AE18" s="594"/>
      <c r="AF18" s="594"/>
      <c r="AG18" s="594"/>
      <c r="AH18" s="594"/>
      <c r="AI18" s="594"/>
      <c r="AJ18" s="402"/>
      <c r="AK18" s="41"/>
      <c r="AP18" s="12"/>
      <c r="BM18" t="e">
        <f>CountryCode &amp; ".T2.OFT2.S1314.MNAC." &amp; RefVintage</f>
        <v>#VALUE!</v>
      </c>
    </row>
    <row r="19" spans="1:65" ht="15.75">
      <c r="A19" s="204"/>
      <c r="B19" s="105"/>
      <c r="C19" s="516"/>
      <c r="D19" s="595"/>
      <c r="E19" s="596"/>
      <c r="F19" s="596"/>
      <c r="G19" s="596"/>
      <c r="H19" s="596"/>
      <c r="I19" s="596"/>
      <c r="J19" s="596"/>
      <c r="K19" s="596"/>
      <c r="L19" s="596"/>
      <c r="M19" s="596"/>
      <c r="N19" s="596"/>
      <c r="O19" s="596"/>
      <c r="P19" s="596"/>
      <c r="Q19" s="596"/>
      <c r="R19" s="596"/>
      <c r="S19" s="596"/>
      <c r="T19" s="596"/>
      <c r="U19" s="596"/>
      <c r="V19" s="596"/>
      <c r="W19" s="596"/>
      <c r="X19" s="596"/>
      <c r="Y19" s="596"/>
      <c r="Z19" s="596"/>
      <c r="AA19" s="596"/>
      <c r="AB19" s="596"/>
      <c r="AC19" s="596"/>
      <c r="AD19" s="596"/>
      <c r="AE19" s="596"/>
      <c r="AF19" s="596"/>
      <c r="AG19" s="596"/>
      <c r="AH19" s="596"/>
      <c r="AI19" s="596"/>
      <c r="AJ19" s="385"/>
      <c r="AK19" s="41"/>
      <c r="AP19" s="12"/>
    </row>
    <row r="20" spans="1:65" ht="15.75">
      <c r="A20" s="204" t="s">
        <v>163</v>
      </c>
      <c r="B20" s="289" t="s">
        <v>576</v>
      </c>
      <c r="C20" s="490" t="s">
        <v>950</v>
      </c>
      <c r="D20" s="592" t="s">
        <v>831</v>
      </c>
      <c r="E20" s="592" t="s">
        <v>831</v>
      </c>
      <c r="F20" s="592" t="s">
        <v>831</v>
      </c>
      <c r="G20" s="592" t="s">
        <v>831</v>
      </c>
      <c r="H20" s="592" t="s">
        <v>831</v>
      </c>
      <c r="I20" s="592" t="s">
        <v>831</v>
      </c>
      <c r="J20" s="592" t="s">
        <v>831</v>
      </c>
      <c r="K20" s="592" t="s">
        <v>831</v>
      </c>
      <c r="L20" s="592" t="s">
        <v>831</v>
      </c>
      <c r="M20" s="592" t="s">
        <v>831</v>
      </c>
      <c r="N20" s="592" t="s">
        <v>831</v>
      </c>
      <c r="O20" s="592" t="s">
        <v>831</v>
      </c>
      <c r="P20" s="592" t="s">
        <v>831</v>
      </c>
      <c r="Q20" s="592" t="s">
        <v>831</v>
      </c>
      <c r="R20" s="592" t="s">
        <v>831</v>
      </c>
      <c r="S20" s="592" t="s">
        <v>831</v>
      </c>
      <c r="T20" s="592" t="s">
        <v>831</v>
      </c>
      <c r="U20" s="593" t="s">
        <v>831</v>
      </c>
      <c r="V20" s="593" t="s">
        <v>831</v>
      </c>
      <c r="W20" s="593" t="s">
        <v>831</v>
      </c>
      <c r="X20" s="593" t="s">
        <v>831</v>
      </c>
      <c r="Y20" s="593" t="s">
        <v>831</v>
      </c>
      <c r="Z20" s="593" t="s">
        <v>831</v>
      </c>
      <c r="AA20" s="593" t="s">
        <v>831</v>
      </c>
      <c r="AB20" s="593" t="s">
        <v>831</v>
      </c>
      <c r="AC20" s="696" t="s">
        <v>831</v>
      </c>
      <c r="AD20" s="593"/>
      <c r="AE20" s="593"/>
      <c r="AF20" s="593"/>
      <c r="AG20" s="593"/>
      <c r="AH20" s="593"/>
      <c r="AI20" s="593"/>
      <c r="AJ20" s="385"/>
      <c r="AK20" s="41"/>
      <c r="AP20" s="12"/>
      <c r="BM20" t="e">
        <f>CountryCode &amp; ".T2.ONFT.S1314.MNAC." &amp; RefVintage</f>
        <v>#VALUE!</v>
      </c>
    </row>
    <row r="21" spans="1:65" ht="15.75">
      <c r="A21" s="114" t="s">
        <v>164</v>
      </c>
      <c r="B21" s="289" t="s">
        <v>577</v>
      </c>
      <c r="C21" s="505" t="s">
        <v>951</v>
      </c>
      <c r="D21" s="594"/>
      <c r="E21" s="594"/>
      <c r="F21" s="594"/>
      <c r="G21" s="594"/>
      <c r="H21" s="594"/>
      <c r="I21" s="594"/>
      <c r="J21" s="594"/>
      <c r="K21" s="594"/>
      <c r="L21" s="594"/>
      <c r="M21" s="594"/>
      <c r="N21" s="594"/>
      <c r="O21" s="594"/>
      <c r="P21" s="594"/>
      <c r="Q21" s="594"/>
      <c r="R21" s="594"/>
      <c r="S21" s="594"/>
      <c r="T21" s="594"/>
      <c r="U21" s="594"/>
      <c r="V21" s="594"/>
      <c r="W21" s="594"/>
      <c r="X21" s="594"/>
      <c r="Y21" s="594"/>
      <c r="Z21" s="594"/>
      <c r="AA21" s="594"/>
      <c r="AB21" s="594"/>
      <c r="AC21" s="594"/>
      <c r="AD21" s="594"/>
      <c r="AE21" s="594"/>
      <c r="AF21" s="594"/>
      <c r="AG21" s="594"/>
      <c r="AH21" s="594"/>
      <c r="AI21" s="594"/>
      <c r="AJ21" s="402"/>
      <c r="AK21" s="41"/>
      <c r="AP21" s="12"/>
      <c r="BM21" t="e">
        <f>CountryCode &amp; ".T2.ONFT1.S1314.MNAC." &amp; RefVintage</f>
        <v>#VALUE!</v>
      </c>
    </row>
    <row r="22" spans="1:65" ht="15.75">
      <c r="A22" s="114" t="s">
        <v>165</v>
      </c>
      <c r="B22" s="289" t="s">
        <v>578</v>
      </c>
      <c r="C22" s="505" t="s">
        <v>952</v>
      </c>
      <c r="D22" s="594"/>
      <c r="E22" s="594"/>
      <c r="F22" s="594"/>
      <c r="G22" s="594"/>
      <c r="H22" s="594"/>
      <c r="I22" s="594"/>
      <c r="J22" s="594"/>
      <c r="K22" s="594"/>
      <c r="L22" s="594"/>
      <c r="M22" s="594"/>
      <c r="N22" s="594"/>
      <c r="O22" s="594"/>
      <c r="P22" s="594"/>
      <c r="Q22" s="594"/>
      <c r="R22" s="594"/>
      <c r="S22" s="594"/>
      <c r="T22" s="594"/>
      <c r="U22" s="594"/>
      <c r="V22" s="594"/>
      <c r="W22" s="594"/>
      <c r="X22" s="594"/>
      <c r="Y22" s="594"/>
      <c r="Z22" s="594"/>
      <c r="AA22" s="594"/>
      <c r="AB22" s="594"/>
      <c r="AC22" s="594"/>
      <c r="AD22" s="594"/>
      <c r="AE22" s="594"/>
      <c r="AF22" s="594"/>
      <c r="AG22" s="594"/>
      <c r="AH22" s="594"/>
      <c r="AI22" s="594"/>
      <c r="AJ22" s="402"/>
      <c r="AK22" s="41"/>
      <c r="AP22" s="12"/>
      <c r="BM22" t="e">
        <f>CountryCode &amp; ".T2.ONFT2.S1314.MNAC." &amp; RefVintage</f>
        <v>#VALUE!</v>
      </c>
    </row>
    <row r="23" spans="1:65" ht="15.75">
      <c r="A23" s="204"/>
      <c r="B23" s="108"/>
      <c r="C23" s="506"/>
      <c r="D23" s="595"/>
      <c r="E23" s="596"/>
      <c r="F23" s="596"/>
      <c r="G23" s="596"/>
      <c r="H23" s="596"/>
      <c r="I23" s="596"/>
      <c r="J23" s="596"/>
      <c r="K23" s="596"/>
      <c r="L23" s="596"/>
      <c r="M23" s="596"/>
      <c r="N23" s="596"/>
      <c r="O23" s="596"/>
      <c r="P23" s="596"/>
      <c r="Q23" s="596"/>
      <c r="R23" s="596"/>
      <c r="S23" s="596"/>
      <c r="T23" s="596"/>
      <c r="U23" s="596"/>
      <c r="V23" s="596"/>
      <c r="W23" s="596"/>
      <c r="X23" s="596"/>
      <c r="Y23" s="596"/>
      <c r="Z23" s="596"/>
      <c r="AA23" s="596"/>
      <c r="AB23" s="596"/>
      <c r="AC23" s="596"/>
      <c r="AD23" s="596"/>
      <c r="AE23" s="596"/>
      <c r="AF23" s="596"/>
      <c r="AG23" s="596"/>
      <c r="AH23" s="596"/>
      <c r="AI23" s="596"/>
      <c r="AJ23" s="385"/>
      <c r="AK23" s="41"/>
      <c r="AP23" s="12"/>
    </row>
    <row r="24" spans="1:65" ht="15.75">
      <c r="A24" s="204" t="s">
        <v>166</v>
      </c>
      <c r="B24" s="289" t="s">
        <v>583</v>
      </c>
      <c r="C24" s="497" t="s">
        <v>979</v>
      </c>
      <c r="D24" s="592">
        <v>268</v>
      </c>
      <c r="E24" s="592">
        <v>0</v>
      </c>
      <c r="F24" s="592">
        <v>0</v>
      </c>
      <c r="G24" s="592">
        <v>0</v>
      </c>
      <c r="H24" s="592">
        <v>0</v>
      </c>
      <c r="I24" s="592">
        <v>0</v>
      </c>
      <c r="J24" s="592">
        <v>0</v>
      </c>
      <c r="K24" s="592">
        <v>0</v>
      </c>
      <c r="L24" s="592">
        <v>0</v>
      </c>
      <c r="M24" s="592">
        <v>0</v>
      </c>
      <c r="N24" s="592">
        <v>0</v>
      </c>
      <c r="O24" s="592">
        <v>0</v>
      </c>
      <c r="P24" s="592">
        <v>0</v>
      </c>
      <c r="Q24" s="592">
        <v>0</v>
      </c>
      <c r="R24" s="592">
        <v>0</v>
      </c>
      <c r="S24" s="592">
        <v>0</v>
      </c>
      <c r="T24" s="592">
        <v>0</v>
      </c>
      <c r="U24" s="593">
        <v>0</v>
      </c>
      <c r="V24" s="593">
        <v>0</v>
      </c>
      <c r="W24" s="593">
        <v>0</v>
      </c>
      <c r="X24" s="593">
        <v>0</v>
      </c>
      <c r="Y24" s="593">
        <v>0</v>
      </c>
      <c r="Z24" s="593">
        <v>0</v>
      </c>
      <c r="AA24" s="593">
        <v>0</v>
      </c>
      <c r="AB24" s="593">
        <v>0</v>
      </c>
      <c r="AC24" s="696">
        <v>0</v>
      </c>
      <c r="AD24" s="593"/>
      <c r="AE24" s="593"/>
      <c r="AF24" s="593"/>
      <c r="AG24" s="593"/>
      <c r="AH24" s="593"/>
      <c r="AI24" s="593"/>
      <c r="AJ24" s="385"/>
      <c r="AK24" s="41"/>
      <c r="AP24" s="12"/>
      <c r="BM24" t="e">
        <f>CountryCode &amp; ".T2.D41DIF.S1314.MNAC." &amp; RefVintage</f>
        <v>#VALUE!</v>
      </c>
    </row>
    <row r="25" spans="1:65" ht="15.75">
      <c r="A25" s="204"/>
      <c r="B25" s="108"/>
      <c r="C25" s="506"/>
      <c r="D25" s="595"/>
      <c r="E25" s="596"/>
      <c r="F25" s="596"/>
      <c r="G25" s="596"/>
      <c r="H25" s="596"/>
      <c r="I25" s="596"/>
      <c r="J25" s="596"/>
      <c r="K25" s="596"/>
      <c r="L25" s="596"/>
      <c r="M25" s="596"/>
      <c r="N25" s="596"/>
      <c r="O25" s="596"/>
      <c r="P25" s="596"/>
      <c r="Q25" s="596"/>
      <c r="R25" s="596"/>
      <c r="S25" s="596"/>
      <c r="T25" s="596"/>
      <c r="U25" s="596"/>
      <c r="V25" s="596"/>
      <c r="W25" s="596"/>
      <c r="X25" s="596"/>
      <c r="Y25" s="596"/>
      <c r="Z25" s="596"/>
      <c r="AA25" s="596"/>
      <c r="AB25" s="596"/>
      <c r="AC25" s="596"/>
      <c r="AD25" s="596"/>
      <c r="AE25" s="596"/>
      <c r="AF25" s="596"/>
      <c r="AG25" s="596"/>
      <c r="AH25" s="596"/>
      <c r="AI25" s="596"/>
      <c r="AJ25" s="385"/>
      <c r="AK25" s="41"/>
      <c r="AP25" s="12"/>
    </row>
    <row r="26" spans="1:65" ht="15.75">
      <c r="A26" s="204" t="s">
        <v>410</v>
      </c>
      <c r="B26" s="289" t="s">
        <v>588</v>
      </c>
      <c r="C26" s="490" t="s">
        <v>953</v>
      </c>
      <c r="D26" s="592">
        <v>6503</v>
      </c>
      <c r="E26" s="592">
        <v>11354</v>
      </c>
      <c r="F26" s="592">
        <v>17989</v>
      </c>
      <c r="G26" s="592">
        <v>15246</v>
      </c>
      <c r="H26" s="592">
        <v>7361</v>
      </c>
      <c r="I26" s="592">
        <v>28140</v>
      </c>
      <c r="J26" s="592">
        <v>21217</v>
      </c>
      <c r="K26" s="592">
        <v>24572</v>
      </c>
      <c r="L26" s="592">
        <v>13979</v>
      </c>
      <c r="M26" s="592">
        <v>16801</v>
      </c>
      <c r="N26" s="592">
        <v>16731</v>
      </c>
      <c r="O26" s="592">
        <v>43347</v>
      </c>
      <c r="P26" s="592">
        <v>19078</v>
      </c>
      <c r="Q26" s="592">
        <v>-13607</v>
      </c>
      <c r="R26" s="592">
        <v>-18892</v>
      </c>
      <c r="S26" s="592">
        <v>964</v>
      </c>
      <c r="T26" s="592">
        <v>24314</v>
      </c>
      <c r="U26" s="593">
        <v>30028</v>
      </c>
      <c r="V26" s="593">
        <v>23568</v>
      </c>
      <c r="W26" s="593">
        <v>22368</v>
      </c>
      <c r="X26" s="593">
        <v>27745.148999999928</v>
      </c>
      <c r="Y26" s="593">
        <v>10977.843612000037</v>
      </c>
      <c r="Z26" s="593">
        <v>15601.016756999921</v>
      </c>
      <c r="AA26" s="593">
        <v>21604.450634000001</v>
      </c>
      <c r="AB26" s="593">
        <v>12987</v>
      </c>
      <c r="AC26" s="696">
        <v>-24616</v>
      </c>
      <c r="AD26" s="593"/>
      <c r="AE26" s="593"/>
      <c r="AF26" s="593"/>
      <c r="AG26" s="593"/>
      <c r="AH26" s="593"/>
      <c r="AI26" s="593"/>
      <c r="AJ26" s="385"/>
      <c r="AK26" s="41"/>
      <c r="AP26" s="12"/>
      <c r="BM26" t="e">
        <f>CountryCode &amp; ".T2.F8ASS.S1314.MNAC." &amp; RefVintage</f>
        <v>#VALUE!</v>
      </c>
    </row>
    <row r="27" spans="1:65" ht="15.75">
      <c r="A27" s="114" t="s">
        <v>411</v>
      </c>
      <c r="B27" s="289" t="s">
        <v>589</v>
      </c>
      <c r="C27" s="505" t="s">
        <v>1080</v>
      </c>
      <c r="D27" s="594">
        <v>0</v>
      </c>
      <c r="E27" s="594">
        <v>0</v>
      </c>
      <c r="F27" s="594">
        <v>0</v>
      </c>
      <c r="G27" s="594">
        <v>0</v>
      </c>
      <c r="H27" s="594">
        <v>0</v>
      </c>
      <c r="I27" s="594">
        <v>0</v>
      </c>
      <c r="J27" s="594">
        <v>-1</v>
      </c>
      <c r="K27" s="594">
        <v>-13</v>
      </c>
      <c r="L27" s="594">
        <v>-1</v>
      </c>
      <c r="M27" s="594">
        <v>1</v>
      </c>
      <c r="N27" s="594">
        <v>-4</v>
      </c>
      <c r="O27" s="594">
        <v>-2</v>
      </c>
      <c r="P27" s="594">
        <v>7</v>
      </c>
      <c r="Q27" s="594">
        <v>-8</v>
      </c>
      <c r="R27" s="594">
        <v>-9</v>
      </c>
      <c r="S27" s="594">
        <v>5</v>
      </c>
      <c r="T27" s="594">
        <v>-36</v>
      </c>
      <c r="U27" s="594">
        <v>-17</v>
      </c>
      <c r="V27" s="594">
        <v>20</v>
      </c>
      <c r="W27" s="594">
        <v>-24</v>
      </c>
      <c r="X27" s="594">
        <v>50</v>
      </c>
      <c r="Y27" s="594">
        <v>0</v>
      </c>
      <c r="Z27" s="594">
        <v>0</v>
      </c>
      <c r="AA27" s="594">
        <v>0</v>
      </c>
      <c r="AB27" s="594">
        <v>0</v>
      </c>
      <c r="AC27" s="689">
        <v>0</v>
      </c>
      <c r="AD27" s="594"/>
      <c r="AE27" s="594"/>
      <c r="AF27" s="594"/>
      <c r="AG27" s="594"/>
      <c r="AH27" s="594"/>
      <c r="AI27" s="594"/>
      <c r="AJ27" s="386"/>
      <c r="AK27" s="41"/>
      <c r="AP27" s="12"/>
      <c r="BM27" t="e">
        <f>CountryCode &amp; ".T2.F8ASS1.S1314.MNAC." &amp; RefVintage</f>
        <v>#VALUE!</v>
      </c>
    </row>
    <row r="28" spans="1:65" ht="15.75">
      <c r="A28" s="114"/>
      <c r="B28" s="289" t="s">
        <v>590</v>
      </c>
      <c r="C28" s="505" t="s">
        <v>1081</v>
      </c>
      <c r="D28" s="594"/>
      <c r="E28" s="594"/>
      <c r="F28" s="594"/>
      <c r="G28" s="594"/>
      <c r="H28" s="594"/>
      <c r="I28" s="594"/>
      <c r="J28" s="594"/>
      <c r="K28" s="594"/>
      <c r="L28" s="594"/>
      <c r="M28" s="594"/>
      <c r="N28" s="594"/>
      <c r="O28" s="594"/>
      <c r="P28" s="594">
        <v>8262</v>
      </c>
      <c r="Q28" s="594">
        <v>-458</v>
      </c>
      <c r="R28" s="594">
        <v>2920</v>
      </c>
      <c r="S28" s="594">
        <v>-911</v>
      </c>
      <c r="T28" s="594">
        <v>6371</v>
      </c>
      <c r="U28" s="594">
        <v>-1595</v>
      </c>
      <c r="V28" s="594">
        <v>-579</v>
      </c>
      <c r="W28" s="594">
        <v>1691</v>
      </c>
      <c r="X28" s="594">
        <v>1803</v>
      </c>
      <c r="Y28" s="594">
        <v>-1631</v>
      </c>
      <c r="Z28" s="594">
        <v>3388</v>
      </c>
      <c r="AA28" s="594">
        <v>1620</v>
      </c>
      <c r="AB28" s="594">
        <v>-491</v>
      </c>
      <c r="AC28" s="689">
        <v>-1676</v>
      </c>
      <c r="AD28" s="594"/>
      <c r="AE28" s="594"/>
      <c r="AF28" s="594"/>
      <c r="AG28" s="594"/>
      <c r="AH28" s="594"/>
      <c r="AI28" s="594"/>
      <c r="AJ28" s="405"/>
      <c r="AK28" s="41"/>
      <c r="AP28" s="12"/>
    </row>
    <row r="29" spans="1:65" ht="15.75">
      <c r="A29" s="114"/>
      <c r="B29" s="289" t="s">
        <v>876</v>
      </c>
      <c r="C29" s="505" t="s">
        <v>1082</v>
      </c>
      <c r="D29" s="594">
        <v>6503</v>
      </c>
      <c r="E29" s="594">
        <v>11354</v>
      </c>
      <c r="F29" s="594">
        <v>17989</v>
      </c>
      <c r="G29" s="594">
        <v>15246</v>
      </c>
      <c r="H29" s="594">
        <v>7361</v>
      </c>
      <c r="I29" s="594">
        <v>28140</v>
      </c>
      <c r="J29" s="594">
        <v>21218</v>
      </c>
      <c r="K29" s="594">
        <v>24585</v>
      </c>
      <c r="L29" s="594">
        <v>13980</v>
      </c>
      <c r="M29" s="594">
        <v>16800</v>
      </c>
      <c r="N29" s="594">
        <v>16735</v>
      </c>
      <c r="O29" s="594">
        <v>43349</v>
      </c>
      <c r="P29" s="594">
        <v>10809</v>
      </c>
      <c r="Q29" s="594">
        <v>-7602</v>
      </c>
      <c r="R29" s="594">
        <v>-18857</v>
      </c>
      <c r="S29" s="594">
        <v>-62698</v>
      </c>
      <c r="T29" s="594">
        <v>19700</v>
      </c>
      <c r="U29" s="594">
        <v>34005</v>
      </c>
      <c r="V29" s="594">
        <v>7555</v>
      </c>
      <c r="W29" s="594">
        <v>13567</v>
      </c>
      <c r="X29" s="594">
        <v>26853</v>
      </c>
      <c r="Y29" s="594">
        <v>14934.599999999999</v>
      </c>
      <c r="Z29" s="594">
        <v>19944</v>
      </c>
      <c r="AA29" s="594">
        <v>20646</v>
      </c>
      <c r="AB29" s="594">
        <v>13478</v>
      </c>
      <c r="AC29" s="689">
        <v>-22940</v>
      </c>
      <c r="AD29" s="594"/>
      <c r="AE29" s="594"/>
      <c r="AF29" s="594"/>
      <c r="AG29" s="594"/>
      <c r="AH29" s="594"/>
      <c r="AI29" s="594"/>
      <c r="AJ29" s="386"/>
      <c r="AK29" s="41"/>
      <c r="AP29" s="12"/>
    </row>
    <row r="30" spans="1:65" ht="15.75">
      <c r="A30" s="114" t="s">
        <v>412</v>
      </c>
      <c r="B30" s="289" t="s">
        <v>877</v>
      </c>
      <c r="C30" s="505" t="s">
        <v>983</v>
      </c>
      <c r="D30" s="594"/>
      <c r="E30" s="594"/>
      <c r="F30" s="594"/>
      <c r="G30" s="594"/>
      <c r="H30" s="594"/>
      <c r="I30" s="594"/>
      <c r="J30" s="594"/>
      <c r="K30" s="594"/>
      <c r="L30" s="594"/>
      <c r="M30" s="594"/>
      <c r="N30" s="594"/>
      <c r="O30" s="594"/>
      <c r="P30" s="594"/>
      <c r="Q30" s="594">
        <v>-5539</v>
      </c>
      <c r="R30" s="594">
        <v>-2946</v>
      </c>
      <c r="S30" s="594">
        <v>64568</v>
      </c>
      <c r="T30" s="594">
        <v>-1721</v>
      </c>
      <c r="U30" s="594">
        <v>-2365</v>
      </c>
      <c r="V30" s="594">
        <v>16572</v>
      </c>
      <c r="W30" s="594">
        <v>7134</v>
      </c>
      <c r="X30" s="594">
        <v>-960.85100000007151</v>
      </c>
      <c r="Y30" s="594">
        <v>-2325.7563879999616</v>
      </c>
      <c r="Z30" s="594">
        <v>-7730.9832430000788</v>
      </c>
      <c r="AA30" s="594">
        <v>-661.54936599999928</v>
      </c>
      <c r="AB30" s="594">
        <v>0</v>
      </c>
      <c r="AC30" s="689">
        <v>0</v>
      </c>
      <c r="AD30" s="594"/>
      <c r="AE30" s="594"/>
      <c r="AF30" s="594"/>
      <c r="AG30" s="594"/>
      <c r="AH30" s="594"/>
      <c r="AI30" s="594"/>
      <c r="AJ30" s="386" t="s">
        <v>1051</v>
      </c>
      <c r="AK30" s="41"/>
      <c r="AP30" s="12"/>
      <c r="BM30" t="e">
        <f>CountryCode &amp; ".T2.F8ASS2.S1314.MNAC." &amp; RefVintage</f>
        <v>#VALUE!</v>
      </c>
    </row>
    <row r="31" spans="1:65" ht="15.75">
      <c r="A31" s="204" t="s">
        <v>413</v>
      </c>
      <c r="B31" s="289" t="s">
        <v>597</v>
      </c>
      <c r="C31" s="490" t="s">
        <v>984</v>
      </c>
      <c r="D31" s="592">
        <v>-6354</v>
      </c>
      <c r="E31" s="592">
        <v>-4991</v>
      </c>
      <c r="F31" s="592">
        <v>-2093</v>
      </c>
      <c r="G31" s="592">
        <v>-16089</v>
      </c>
      <c r="H31" s="592">
        <v>-6600</v>
      </c>
      <c r="I31" s="592">
        <v>5454</v>
      </c>
      <c r="J31" s="592">
        <v>-1721</v>
      </c>
      <c r="K31" s="592">
        <v>-4357</v>
      </c>
      <c r="L31" s="592">
        <v>-7013</v>
      </c>
      <c r="M31" s="592">
        <v>-4254</v>
      </c>
      <c r="N31" s="592">
        <v>-10288</v>
      </c>
      <c r="O31" s="592">
        <v>-5384</v>
      </c>
      <c r="P31" s="592">
        <v>-1199</v>
      </c>
      <c r="Q31" s="592">
        <v>105</v>
      </c>
      <c r="R31" s="592">
        <v>-1725</v>
      </c>
      <c r="S31" s="592">
        <v>12985</v>
      </c>
      <c r="T31" s="592">
        <v>-11340</v>
      </c>
      <c r="U31" s="593">
        <v>-224</v>
      </c>
      <c r="V31" s="593">
        <v>-4826</v>
      </c>
      <c r="W31" s="593">
        <v>11767</v>
      </c>
      <c r="X31" s="593">
        <v>738</v>
      </c>
      <c r="Y31" s="593">
        <v>76</v>
      </c>
      <c r="Z31" s="593">
        <v>1735.4724239999998</v>
      </c>
      <c r="AA31" s="593">
        <v>1188</v>
      </c>
      <c r="AB31" s="593">
        <v>1276</v>
      </c>
      <c r="AC31" s="696">
        <v>-448</v>
      </c>
      <c r="AD31" s="593"/>
      <c r="AE31" s="593"/>
      <c r="AF31" s="593"/>
      <c r="AG31" s="593"/>
      <c r="AH31" s="593"/>
      <c r="AI31" s="593"/>
      <c r="AJ31" s="390"/>
      <c r="AK31" s="41"/>
      <c r="AP31" s="12"/>
      <c r="BM31" t="e">
        <f>CountryCode &amp; ".T2.F8LIA.S1314.MNAC." &amp; RefVintage</f>
        <v>#VALUE!</v>
      </c>
    </row>
    <row r="32" spans="1:65" ht="15.75">
      <c r="A32" s="114" t="s">
        <v>414</v>
      </c>
      <c r="B32" s="289" t="s">
        <v>598</v>
      </c>
      <c r="C32" s="505" t="s">
        <v>1083</v>
      </c>
      <c r="D32" s="594"/>
      <c r="E32" s="594"/>
      <c r="F32" s="594"/>
      <c r="G32" s="594"/>
      <c r="H32" s="594"/>
      <c r="I32" s="594"/>
      <c r="J32" s="594"/>
      <c r="K32" s="594"/>
      <c r="L32" s="594"/>
      <c r="M32" s="594"/>
      <c r="N32" s="594"/>
      <c r="O32" s="594"/>
      <c r="P32" s="594"/>
      <c r="Q32" s="594">
        <v>-70</v>
      </c>
      <c r="R32" s="594">
        <v>-715</v>
      </c>
      <c r="S32" s="594">
        <v>12631</v>
      </c>
      <c r="T32" s="594">
        <v>-12465</v>
      </c>
      <c r="U32" s="594">
        <v>-306</v>
      </c>
      <c r="V32" s="594">
        <v>-4626</v>
      </c>
      <c r="W32" s="594">
        <v>11981</v>
      </c>
      <c r="X32" s="594">
        <v>587</v>
      </c>
      <c r="Y32" s="594">
        <v>68</v>
      </c>
      <c r="Z32" s="594">
        <v>1047</v>
      </c>
      <c r="AA32" s="594">
        <v>1276</v>
      </c>
      <c r="AB32" s="594">
        <v>1276</v>
      </c>
      <c r="AC32" s="689">
        <v>-509</v>
      </c>
      <c r="AD32" s="594"/>
      <c r="AE32" s="594"/>
      <c r="AF32" s="594"/>
      <c r="AG32" s="594"/>
      <c r="AH32" s="594"/>
      <c r="AI32" s="594"/>
      <c r="AJ32" s="386"/>
      <c r="AK32" s="41"/>
      <c r="AP32" s="12"/>
      <c r="BM32" t="e">
        <f>CountryCode &amp; ".T2.F8LIA1.S1314.MNAC." &amp; RefVintage</f>
        <v>#VALUE!</v>
      </c>
    </row>
    <row r="33" spans="1:65" ht="15.75">
      <c r="A33" s="114" t="s">
        <v>415</v>
      </c>
      <c r="B33" s="289" t="s">
        <v>599</v>
      </c>
      <c r="C33" s="505" t="s">
        <v>1084</v>
      </c>
      <c r="D33" s="594"/>
      <c r="E33" s="594"/>
      <c r="F33" s="594"/>
      <c r="G33" s="594"/>
      <c r="H33" s="594"/>
      <c r="I33" s="594"/>
      <c r="J33" s="594"/>
      <c r="K33" s="594"/>
      <c r="L33" s="594"/>
      <c r="M33" s="594"/>
      <c r="N33" s="594"/>
      <c r="O33" s="594"/>
      <c r="P33" s="594"/>
      <c r="Q33" s="594">
        <v>175</v>
      </c>
      <c r="R33" s="594">
        <v>-1010</v>
      </c>
      <c r="S33" s="594">
        <v>354</v>
      </c>
      <c r="T33" s="594">
        <v>1125</v>
      </c>
      <c r="U33" s="594">
        <v>82</v>
      </c>
      <c r="V33" s="594">
        <v>-200</v>
      </c>
      <c r="W33" s="594">
        <v>-214</v>
      </c>
      <c r="X33" s="594">
        <v>151</v>
      </c>
      <c r="Y33" s="594">
        <v>8</v>
      </c>
      <c r="Z33" s="594">
        <v>688.47242399999982</v>
      </c>
      <c r="AA33" s="594">
        <v>-88</v>
      </c>
      <c r="AB33" s="594">
        <v>0</v>
      </c>
      <c r="AC33" s="689">
        <v>61</v>
      </c>
      <c r="AD33" s="594"/>
      <c r="AE33" s="594"/>
      <c r="AF33" s="594"/>
      <c r="AG33" s="594"/>
      <c r="AH33" s="594"/>
      <c r="AI33" s="594"/>
      <c r="AJ33" s="386"/>
      <c r="AK33" s="41"/>
      <c r="AP33" s="12"/>
      <c r="BM33" t="e">
        <f>CountryCode &amp; ".T2.F8LIA2.S1314.MNAC." &amp; RefVintage</f>
        <v>#VALUE!</v>
      </c>
    </row>
    <row r="34" spans="1:65" ht="15.75">
      <c r="A34" s="204"/>
      <c r="B34" s="108"/>
      <c r="C34" s="507"/>
      <c r="D34" s="398"/>
      <c r="E34" s="403"/>
      <c r="F34" s="403"/>
      <c r="G34" s="403"/>
      <c r="H34" s="403"/>
      <c r="I34" s="403"/>
      <c r="J34" s="403"/>
      <c r="K34" s="403"/>
      <c r="L34" s="403"/>
      <c r="M34" s="403"/>
      <c r="N34" s="403"/>
      <c r="O34" s="403"/>
      <c r="P34" s="403"/>
      <c r="Q34" s="403"/>
      <c r="R34" s="403"/>
      <c r="S34" s="398"/>
      <c r="T34" s="403"/>
      <c r="U34" s="403"/>
      <c r="V34" s="403"/>
      <c r="W34" s="403"/>
      <c r="X34" s="403"/>
      <c r="Y34" s="403"/>
      <c r="Z34" s="403"/>
      <c r="AA34" s="403"/>
      <c r="AB34" s="403"/>
      <c r="AC34" s="690"/>
      <c r="AD34" s="594"/>
      <c r="AE34" s="594"/>
      <c r="AF34" s="594"/>
      <c r="AG34" s="594"/>
      <c r="AH34" s="594"/>
      <c r="AI34" s="594"/>
      <c r="AJ34" s="385"/>
      <c r="AK34" s="41"/>
      <c r="AP34" s="12"/>
    </row>
    <row r="35" spans="1:65" ht="30.75">
      <c r="A35" s="204" t="s">
        <v>167</v>
      </c>
      <c r="B35" s="289" t="s">
        <v>607</v>
      </c>
      <c r="C35" s="517" t="s">
        <v>1085</v>
      </c>
      <c r="D35" s="592" t="s">
        <v>831</v>
      </c>
      <c r="E35" s="592" t="s">
        <v>831</v>
      </c>
      <c r="F35" s="592" t="s">
        <v>831</v>
      </c>
      <c r="G35" s="592" t="s">
        <v>831</v>
      </c>
      <c r="H35" s="592" t="s">
        <v>831</v>
      </c>
      <c r="I35" s="592" t="s">
        <v>831</v>
      </c>
      <c r="J35" s="592" t="s">
        <v>831</v>
      </c>
      <c r="K35" s="592" t="s">
        <v>831</v>
      </c>
      <c r="L35" s="592" t="s">
        <v>831</v>
      </c>
      <c r="M35" s="592" t="s">
        <v>831</v>
      </c>
      <c r="N35" s="592" t="s">
        <v>831</v>
      </c>
      <c r="O35" s="592" t="s">
        <v>831</v>
      </c>
      <c r="P35" s="592" t="s">
        <v>831</v>
      </c>
      <c r="Q35" s="592" t="s">
        <v>831</v>
      </c>
      <c r="R35" s="592" t="s">
        <v>831</v>
      </c>
      <c r="S35" s="592" t="s">
        <v>831</v>
      </c>
      <c r="T35" s="592" t="s">
        <v>831</v>
      </c>
      <c r="U35" s="593" t="s">
        <v>831</v>
      </c>
      <c r="V35" s="593" t="s">
        <v>831</v>
      </c>
      <c r="W35" s="593" t="s">
        <v>831</v>
      </c>
      <c r="X35" s="593" t="s">
        <v>831</v>
      </c>
      <c r="Y35" s="593" t="s">
        <v>831</v>
      </c>
      <c r="Z35" s="593" t="s">
        <v>831</v>
      </c>
      <c r="AA35" s="593" t="s">
        <v>831</v>
      </c>
      <c r="AB35" s="593" t="s">
        <v>831</v>
      </c>
      <c r="AC35" s="696" t="s">
        <v>831</v>
      </c>
      <c r="AD35" s="594"/>
      <c r="AE35" s="594"/>
      <c r="AF35" s="594"/>
      <c r="AG35" s="594"/>
      <c r="AH35" s="594"/>
      <c r="AI35" s="594"/>
      <c r="AJ35" s="385"/>
      <c r="AK35" s="41"/>
      <c r="AP35" s="12"/>
      <c r="BM35" t="e">
        <f>CountryCode &amp; ".T2.B9_OWB.S1314.MNAC." &amp; RefVintage</f>
        <v>#VALUE!</v>
      </c>
    </row>
    <row r="36" spans="1:65" ht="30.75">
      <c r="A36" s="204" t="s">
        <v>168</v>
      </c>
      <c r="B36" s="289" t="s">
        <v>608</v>
      </c>
      <c r="C36" s="517" t="s">
        <v>1086</v>
      </c>
      <c r="D36" s="592" t="s">
        <v>831</v>
      </c>
      <c r="E36" s="592" t="s">
        <v>831</v>
      </c>
      <c r="F36" s="592" t="s">
        <v>831</v>
      </c>
      <c r="G36" s="592" t="s">
        <v>831</v>
      </c>
      <c r="H36" s="592" t="s">
        <v>831</v>
      </c>
      <c r="I36" s="592" t="s">
        <v>831</v>
      </c>
      <c r="J36" s="592" t="s">
        <v>831</v>
      </c>
      <c r="K36" s="592" t="s">
        <v>831</v>
      </c>
      <c r="L36" s="592" t="s">
        <v>831</v>
      </c>
      <c r="M36" s="592" t="s">
        <v>831</v>
      </c>
      <c r="N36" s="592" t="s">
        <v>831</v>
      </c>
      <c r="O36" s="592" t="s">
        <v>831</v>
      </c>
      <c r="P36" s="592" t="s">
        <v>831</v>
      </c>
      <c r="Q36" s="592" t="s">
        <v>831</v>
      </c>
      <c r="R36" s="592" t="s">
        <v>831</v>
      </c>
      <c r="S36" s="592" t="s">
        <v>831</v>
      </c>
      <c r="T36" s="592" t="s">
        <v>831</v>
      </c>
      <c r="U36" s="593" t="s">
        <v>831</v>
      </c>
      <c r="V36" s="593" t="s">
        <v>831</v>
      </c>
      <c r="W36" s="593" t="s">
        <v>831</v>
      </c>
      <c r="X36" s="593" t="s">
        <v>831</v>
      </c>
      <c r="Y36" s="593" t="s">
        <v>831</v>
      </c>
      <c r="Z36" s="593" t="s">
        <v>831</v>
      </c>
      <c r="AA36" s="593" t="s">
        <v>831</v>
      </c>
      <c r="AB36" s="593" t="s">
        <v>831</v>
      </c>
      <c r="AC36" s="696" t="s">
        <v>831</v>
      </c>
      <c r="AD36" s="596"/>
      <c r="AE36" s="596"/>
      <c r="AF36" s="596"/>
      <c r="AG36" s="596"/>
      <c r="AH36" s="596"/>
      <c r="AI36" s="596"/>
      <c r="AJ36" s="385"/>
      <c r="AK36" s="41"/>
      <c r="AP36" s="12"/>
      <c r="BM36" t="e">
        <f>CountryCode &amp; ".T2.B9_OB.S1314.MNAC." &amp; RefVintage</f>
        <v>#VALUE!</v>
      </c>
    </row>
    <row r="37" spans="1:65" ht="15.75">
      <c r="A37" s="114" t="s">
        <v>169</v>
      </c>
      <c r="B37" s="289" t="s">
        <v>609</v>
      </c>
      <c r="C37" s="505" t="s">
        <v>951</v>
      </c>
      <c r="D37" s="594"/>
      <c r="E37" s="594"/>
      <c r="F37" s="594"/>
      <c r="G37" s="594"/>
      <c r="H37" s="594"/>
      <c r="I37" s="594"/>
      <c r="J37" s="594"/>
      <c r="K37" s="594"/>
      <c r="L37" s="594"/>
      <c r="M37" s="594"/>
      <c r="N37" s="594"/>
      <c r="O37" s="594"/>
      <c r="P37" s="594"/>
      <c r="Q37" s="594"/>
      <c r="R37" s="594"/>
      <c r="S37" s="594"/>
      <c r="T37" s="594"/>
      <c r="U37" s="594"/>
      <c r="V37" s="594"/>
      <c r="W37" s="594"/>
      <c r="X37" s="594"/>
      <c r="Y37" s="594"/>
      <c r="Z37" s="594"/>
      <c r="AA37" s="594"/>
      <c r="AB37" s="594"/>
      <c r="AC37" s="689"/>
      <c r="AD37" s="593"/>
      <c r="AE37" s="593"/>
      <c r="AF37" s="593"/>
      <c r="AG37" s="593"/>
      <c r="AH37" s="593"/>
      <c r="AI37" s="593"/>
      <c r="AJ37" s="402"/>
      <c r="AK37" s="41"/>
      <c r="AP37" s="12"/>
      <c r="BM37" t="e">
        <f>CountryCode &amp; ".T2.B9_OB1.S1314.MNAC." &amp; RefVintage</f>
        <v>#VALUE!</v>
      </c>
    </row>
    <row r="38" spans="1:65" ht="15.75">
      <c r="A38" s="114" t="s">
        <v>170</v>
      </c>
      <c r="B38" s="289" t="s">
        <v>610</v>
      </c>
      <c r="C38" s="505" t="s">
        <v>952</v>
      </c>
      <c r="D38" s="594"/>
      <c r="E38" s="594"/>
      <c r="F38" s="594"/>
      <c r="G38" s="594"/>
      <c r="H38" s="594"/>
      <c r="I38" s="594"/>
      <c r="J38" s="594"/>
      <c r="K38" s="594"/>
      <c r="L38" s="594"/>
      <c r="M38" s="594"/>
      <c r="N38" s="594"/>
      <c r="O38" s="594"/>
      <c r="P38" s="594"/>
      <c r="Q38" s="594"/>
      <c r="R38" s="594"/>
      <c r="S38" s="594"/>
      <c r="T38" s="594"/>
      <c r="U38" s="594"/>
      <c r="V38" s="594"/>
      <c r="W38" s="594"/>
      <c r="X38" s="594"/>
      <c r="Y38" s="594"/>
      <c r="Z38" s="594"/>
      <c r="AA38" s="594"/>
      <c r="AB38" s="594"/>
      <c r="AC38" s="689"/>
      <c r="AD38" s="593"/>
      <c r="AE38" s="593"/>
      <c r="AF38" s="593"/>
      <c r="AG38" s="593"/>
      <c r="AH38" s="593"/>
      <c r="AI38" s="593"/>
      <c r="AJ38" s="402"/>
      <c r="AK38" s="41"/>
      <c r="AP38" s="12"/>
      <c r="BM38" t="e">
        <f>CountryCode &amp; ".T2.B9_OB2.S1314.MNAC." &amp; RefVintage</f>
        <v>#VALUE!</v>
      </c>
    </row>
    <row r="39" spans="1:65" ht="15.75">
      <c r="A39" s="204"/>
      <c r="B39" s="296"/>
      <c r="C39" s="506"/>
      <c r="D39" s="595"/>
      <c r="E39" s="596"/>
      <c r="F39" s="596"/>
      <c r="G39" s="596"/>
      <c r="H39" s="596"/>
      <c r="I39" s="596"/>
      <c r="J39" s="596"/>
      <c r="K39" s="596"/>
      <c r="L39" s="596"/>
      <c r="M39" s="596"/>
      <c r="N39" s="596"/>
      <c r="O39" s="596"/>
      <c r="P39" s="596"/>
      <c r="Q39" s="596"/>
      <c r="R39" s="596"/>
      <c r="S39" s="596"/>
      <c r="T39" s="596"/>
      <c r="U39" s="596"/>
      <c r="V39" s="596"/>
      <c r="W39" s="596"/>
      <c r="X39" s="596"/>
      <c r="Y39" s="596"/>
      <c r="Z39" s="596"/>
      <c r="AA39" s="596"/>
      <c r="AB39" s="596"/>
      <c r="AC39" s="596"/>
      <c r="AD39" s="594"/>
      <c r="AE39" s="594"/>
      <c r="AF39" s="594"/>
      <c r="AG39" s="594"/>
      <c r="AH39" s="594"/>
      <c r="AI39" s="594"/>
      <c r="AJ39" s="385"/>
      <c r="AK39" s="41"/>
      <c r="AP39" s="12"/>
    </row>
    <row r="40" spans="1:65" ht="15.75">
      <c r="A40" s="204" t="s">
        <v>171</v>
      </c>
      <c r="B40" s="289" t="s">
        <v>619</v>
      </c>
      <c r="C40" s="490" t="s">
        <v>969</v>
      </c>
      <c r="D40" s="592">
        <v>41584</v>
      </c>
      <c r="E40" s="592">
        <v>104730</v>
      </c>
      <c r="F40" s="592">
        <v>53616</v>
      </c>
      <c r="G40" s="592">
        <v>54470</v>
      </c>
      <c r="H40" s="592">
        <v>90775</v>
      </c>
      <c r="I40" s="592">
        <v>42905</v>
      </c>
      <c r="J40" s="592">
        <v>80113</v>
      </c>
      <c r="K40" s="592">
        <v>28811</v>
      </c>
      <c r="L40" s="592">
        <v>99389</v>
      </c>
      <c r="M40" s="592">
        <v>348968</v>
      </c>
      <c r="N40" s="592">
        <v>423903</v>
      </c>
      <c r="O40" s="592">
        <v>468806</v>
      </c>
      <c r="P40" s="592">
        <v>130793</v>
      </c>
      <c r="Q40" s="592">
        <v>0</v>
      </c>
      <c r="R40" s="592">
        <v>67360</v>
      </c>
      <c r="S40" s="592">
        <v>129216</v>
      </c>
      <c r="T40" s="592">
        <v>78412</v>
      </c>
      <c r="U40" s="593">
        <v>83654</v>
      </c>
      <c r="V40" s="593">
        <v>117562</v>
      </c>
      <c r="W40" s="593">
        <v>513</v>
      </c>
      <c r="X40" s="593">
        <v>0</v>
      </c>
      <c r="Y40" s="593">
        <v>30083</v>
      </c>
      <c r="Z40" s="593">
        <v>89693</v>
      </c>
      <c r="AA40" s="593">
        <v>137503</v>
      </c>
      <c r="AB40" s="593">
        <v>83988</v>
      </c>
      <c r="AC40" s="696">
        <v>210923.13500000001</v>
      </c>
      <c r="AD40" s="594"/>
      <c r="AE40" s="594"/>
      <c r="AF40" s="594"/>
      <c r="AG40" s="594"/>
      <c r="AH40" s="594"/>
      <c r="AI40" s="594"/>
      <c r="AJ40" s="385"/>
      <c r="AK40" s="41"/>
      <c r="AP40" s="12"/>
      <c r="BM40" t="e">
        <f>CountryCode &amp; ".T2.OA.S1314.MNAC." &amp; RefVintage</f>
        <v>#VALUE!</v>
      </c>
    </row>
    <row r="41" spans="1:65" ht="15.75">
      <c r="A41" s="114" t="s">
        <v>172</v>
      </c>
      <c r="B41" s="289" t="s">
        <v>620</v>
      </c>
      <c r="C41" s="505" t="s">
        <v>1087</v>
      </c>
      <c r="D41" s="594">
        <v>41584</v>
      </c>
      <c r="E41" s="594">
        <v>104730</v>
      </c>
      <c r="F41" s="594">
        <v>53616</v>
      </c>
      <c r="G41" s="594">
        <v>54470</v>
      </c>
      <c r="H41" s="594">
        <v>90775</v>
      </c>
      <c r="I41" s="594">
        <v>42905</v>
      </c>
      <c r="J41" s="594">
        <v>80113</v>
      </c>
      <c r="K41" s="594">
        <v>28811</v>
      </c>
      <c r="L41" s="594">
        <v>99389</v>
      </c>
      <c r="M41" s="594">
        <v>348968</v>
      </c>
      <c r="N41" s="594">
        <v>423903</v>
      </c>
      <c r="O41" s="594">
        <v>468806</v>
      </c>
      <c r="P41" s="594">
        <v>130793</v>
      </c>
      <c r="Q41" s="594">
        <v>0</v>
      </c>
      <c r="R41" s="594">
        <v>67360</v>
      </c>
      <c r="S41" s="594">
        <v>156697</v>
      </c>
      <c r="T41" s="594">
        <v>95386</v>
      </c>
      <c r="U41" s="594">
        <v>83654</v>
      </c>
      <c r="V41" s="594">
        <v>117562</v>
      </c>
      <c r="W41" s="594">
        <v>513</v>
      </c>
      <c r="X41" s="594">
        <v>0</v>
      </c>
      <c r="Y41" s="594">
        <v>30083</v>
      </c>
      <c r="Z41" s="594">
        <v>89693</v>
      </c>
      <c r="AA41" s="594">
        <v>137503</v>
      </c>
      <c r="AB41" s="594">
        <v>83988</v>
      </c>
      <c r="AC41" s="689">
        <v>210923.13500000001</v>
      </c>
      <c r="AD41" s="596"/>
      <c r="AE41" s="596"/>
      <c r="AF41" s="596"/>
      <c r="AG41" s="596"/>
      <c r="AH41" s="596"/>
      <c r="AI41" s="596"/>
      <c r="AJ41" s="386"/>
      <c r="AK41" s="41"/>
      <c r="AP41" s="12"/>
      <c r="BM41" t="e">
        <f>CountryCode &amp; ".T2.OA1.S1314.MNAC." &amp; RefVintage</f>
        <v>#VALUE!</v>
      </c>
    </row>
    <row r="42" spans="1:65" ht="15.75">
      <c r="A42" s="114" t="s">
        <v>173</v>
      </c>
      <c r="B42" s="289" t="s">
        <v>621</v>
      </c>
      <c r="C42" s="505" t="s">
        <v>1088</v>
      </c>
      <c r="D42" s="594"/>
      <c r="E42" s="594"/>
      <c r="F42" s="594"/>
      <c r="G42" s="594"/>
      <c r="H42" s="594"/>
      <c r="I42" s="594"/>
      <c r="J42" s="594"/>
      <c r="K42" s="594"/>
      <c r="L42" s="594"/>
      <c r="M42" s="594"/>
      <c r="N42" s="594"/>
      <c r="O42" s="594"/>
      <c r="P42" s="594"/>
      <c r="Q42" s="594"/>
      <c r="R42" s="594"/>
      <c r="S42" s="594">
        <v>-27481</v>
      </c>
      <c r="T42" s="594"/>
      <c r="U42" s="594"/>
      <c r="V42" s="594"/>
      <c r="W42" s="594"/>
      <c r="X42" s="594"/>
      <c r="Y42" s="594"/>
      <c r="Z42" s="594"/>
      <c r="AA42" s="594"/>
      <c r="AB42" s="594"/>
      <c r="AC42" s="689"/>
      <c r="AD42" s="593"/>
      <c r="AE42" s="593"/>
      <c r="AF42" s="593"/>
      <c r="AG42" s="593"/>
      <c r="AH42" s="593"/>
      <c r="AI42" s="593"/>
      <c r="AJ42" s="386"/>
      <c r="AK42" s="41"/>
      <c r="AP42" s="12"/>
      <c r="BM42" t="e">
        <f>CountryCode &amp; ".T2.OA2.S1314.MNAC." &amp; RefVintage</f>
        <v>#VALUE!</v>
      </c>
    </row>
    <row r="43" spans="1:65" ht="15.75">
      <c r="A43" s="114"/>
      <c r="B43" s="289" t="s">
        <v>622</v>
      </c>
      <c r="C43" s="505" t="s">
        <v>1089</v>
      </c>
      <c r="D43" s="594"/>
      <c r="E43" s="594"/>
      <c r="F43" s="594"/>
      <c r="G43" s="594"/>
      <c r="H43" s="594"/>
      <c r="I43" s="594"/>
      <c r="J43" s="594"/>
      <c r="K43" s="594"/>
      <c r="L43" s="594"/>
      <c r="M43" s="594"/>
      <c r="N43" s="594"/>
      <c r="O43" s="594"/>
      <c r="P43" s="594"/>
      <c r="Q43" s="594"/>
      <c r="R43" s="594"/>
      <c r="S43" s="594"/>
      <c r="T43" s="594">
        <v>-16974</v>
      </c>
      <c r="U43" s="594"/>
      <c r="V43" s="594"/>
      <c r="W43" s="594"/>
      <c r="X43" s="594"/>
      <c r="Y43" s="594"/>
      <c r="Z43" s="594"/>
      <c r="AA43" s="594"/>
      <c r="AB43" s="594"/>
      <c r="AC43" s="689"/>
      <c r="AD43" s="594"/>
      <c r="AE43" s="594"/>
      <c r="AF43" s="594"/>
      <c r="AG43" s="594"/>
      <c r="AH43" s="594"/>
      <c r="AI43" s="594"/>
      <c r="AJ43" s="386"/>
      <c r="AK43" s="41"/>
      <c r="AP43" s="12"/>
    </row>
    <row r="44" spans="1:65" ht="16.5" thickBot="1">
      <c r="A44" s="204"/>
      <c r="B44" s="108"/>
      <c r="C44" s="507"/>
      <c r="D44" s="399"/>
      <c r="E44" s="406"/>
      <c r="F44" s="406"/>
      <c r="G44" s="406"/>
      <c r="H44" s="406"/>
      <c r="I44" s="406"/>
      <c r="J44" s="406"/>
      <c r="K44" s="406"/>
      <c r="L44" s="406"/>
      <c r="M44" s="407"/>
      <c r="N44" s="408"/>
      <c r="O44" s="407"/>
      <c r="P44" s="407"/>
      <c r="Q44" s="407"/>
      <c r="R44" s="406"/>
      <c r="S44" s="392"/>
      <c r="T44" s="393"/>
      <c r="U44" s="393"/>
      <c r="V44" s="393"/>
      <c r="W44" s="393"/>
      <c r="X44" s="393"/>
      <c r="Y44" s="393"/>
      <c r="Z44" s="393"/>
      <c r="AA44" s="393"/>
      <c r="AB44" s="393"/>
      <c r="AC44" s="687"/>
      <c r="AD44" s="594"/>
      <c r="AE44" s="594"/>
      <c r="AF44" s="594"/>
      <c r="AG44" s="594"/>
      <c r="AH44" s="594"/>
      <c r="AI44" s="594"/>
      <c r="AJ44" s="390"/>
      <c r="AK44" s="41"/>
      <c r="AP44" s="12"/>
    </row>
    <row r="45" spans="1:65" ht="17.25" thickTop="1" thickBot="1">
      <c r="A45" s="204" t="s">
        <v>174</v>
      </c>
      <c r="B45" s="289" t="s">
        <v>628</v>
      </c>
      <c r="C45" s="520" t="s">
        <v>1090</v>
      </c>
      <c r="D45" s="563">
        <v>114</v>
      </c>
      <c r="E45" s="563">
        <v>41592</v>
      </c>
      <c r="F45" s="563">
        <v>8720</v>
      </c>
      <c r="G45" s="563">
        <v>-35422</v>
      </c>
      <c r="H45" s="563">
        <v>-18781</v>
      </c>
      <c r="I45" s="563">
        <v>-14537.002999999924</v>
      </c>
      <c r="J45" s="563">
        <v>70489.000000000029</v>
      </c>
      <c r="K45" s="563">
        <v>-51352</v>
      </c>
      <c r="L45" s="563">
        <v>-241855</v>
      </c>
      <c r="M45" s="563">
        <v>-61672</v>
      </c>
      <c r="N45" s="563">
        <v>-37323</v>
      </c>
      <c r="O45" s="563">
        <v>376953</v>
      </c>
      <c r="P45" s="563">
        <v>177173</v>
      </c>
      <c r="Q45" s="563">
        <v>-80496</v>
      </c>
      <c r="R45" s="563">
        <v>-109919</v>
      </c>
      <c r="S45" s="563">
        <v>47124</v>
      </c>
      <c r="T45" s="563">
        <v>7727</v>
      </c>
      <c r="U45" s="600">
        <v>-4085</v>
      </c>
      <c r="V45" s="600">
        <v>136789</v>
      </c>
      <c r="W45" s="600">
        <v>42538.5</v>
      </c>
      <c r="X45" s="600">
        <v>2897.4359999995577</v>
      </c>
      <c r="Y45" s="600">
        <v>-35828.823517000332</v>
      </c>
      <c r="Z45" s="600">
        <v>-35881.042337000254</v>
      </c>
      <c r="AA45" s="600">
        <v>76612.450634000008</v>
      </c>
      <c r="AB45" s="600">
        <v>-136626</v>
      </c>
      <c r="AC45" s="695">
        <v>-456202.86499999999</v>
      </c>
      <c r="AD45" s="594"/>
      <c r="AE45" s="594"/>
      <c r="AF45" s="594"/>
      <c r="AG45" s="594"/>
      <c r="AH45" s="594"/>
      <c r="AI45" s="594"/>
      <c r="AJ45" s="3"/>
      <c r="AK45" s="40"/>
      <c r="AP45" s="12"/>
      <c r="BM45" t="e">
        <f>CountryCode &amp; ".T2.B9.S1314.MNAC." &amp; RefVintage</f>
        <v>#VALUE!</v>
      </c>
    </row>
    <row r="46" spans="1:65" ht="16.5" thickTop="1">
      <c r="A46" s="107"/>
      <c r="B46" s="105"/>
      <c r="C46" s="501" t="s">
        <v>972</v>
      </c>
      <c r="D46" s="394"/>
      <c r="E46" s="394"/>
      <c r="F46" s="394"/>
      <c r="G46" s="394"/>
      <c r="H46" s="394"/>
      <c r="I46" s="394"/>
      <c r="J46" s="394"/>
      <c r="K46" s="394"/>
      <c r="L46" s="394"/>
      <c r="M46" s="394"/>
      <c r="N46" s="394"/>
      <c r="O46" s="394"/>
      <c r="P46" s="394"/>
      <c r="Q46" s="394"/>
      <c r="R46" s="394"/>
      <c r="S46" s="394"/>
      <c r="T46" s="394"/>
      <c r="U46" s="394"/>
      <c r="V46" s="394"/>
      <c r="W46" s="423"/>
      <c r="X46" s="423"/>
      <c r="Y46" s="423"/>
      <c r="Z46" s="423"/>
      <c r="AA46" s="423"/>
      <c r="AB46" s="423"/>
      <c r="AC46" s="423"/>
      <c r="AD46" s="597"/>
      <c r="AE46" s="597"/>
      <c r="AF46" s="597"/>
      <c r="AG46" s="597"/>
      <c r="AH46" s="597"/>
      <c r="AI46" s="597"/>
      <c r="AJ46" s="19"/>
      <c r="AK46" s="41"/>
      <c r="AL46" s="12"/>
    </row>
    <row r="47" spans="1:65" ht="16.5" customHeight="1">
      <c r="A47" s="107"/>
      <c r="B47" s="105"/>
      <c r="C47" s="518"/>
      <c r="D47" s="395"/>
      <c r="E47" s="395"/>
      <c r="F47" s="395"/>
      <c r="G47" s="395"/>
      <c r="H47" s="395"/>
      <c r="I47" s="395"/>
      <c r="J47" s="395"/>
      <c r="K47" s="395"/>
      <c r="L47" s="395"/>
      <c r="M47" s="395"/>
      <c r="N47" s="395"/>
      <c r="O47" s="395"/>
      <c r="P47" s="395"/>
      <c r="Q47" s="395"/>
      <c r="R47" s="395"/>
      <c r="S47" s="395"/>
      <c r="T47" s="395"/>
      <c r="U47" s="395"/>
      <c r="V47" s="395"/>
      <c r="W47" s="424"/>
      <c r="X47" s="424"/>
      <c r="Y47" s="424"/>
      <c r="Z47" s="424"/>
      <c r="AA47" s="424"/>
      <c r="AB47" s="424"/>
      <c r="AC47" s="424"/>
      <c r="AD47" s="597"/>
      <c r="AE47" s="597"/>
      <c r="AF47" s="597"/>
      <c r="AG47" s="597"/>
      <c r="AH47" s="597"/>
      <c r="AI47" s="597"/>
      <c r="AJ47" s="19"/>
      <c r="AK47" s="41"/>
      <c r="AL47" s="12"/>
    </row>
    <row r="48" spans="1:65" s="20" customFormat="1" ht="16.5" thickBot="1">
      <c r="A48" s="107"/>
      <c r="B48" s="105"/>
      <c r="C48" s="484" t="s">
        <v>1044</v>
      </c>
      <c r="D48" s="12"/>
      <c r="E48" s="19"/>
      <c r="F48" s="19"/>
      <c r="G48" s="19"/>
      <c r="H48" s="19"/>
      <c r="I48" s="19"/>
      <c r="J48" s="19"/>
      <c r="K48" s="19"/>
      <c r="L48" s="19"/>
      <c r="M48" s="19"/>
      <c r="N48" s="19"/>
      <c r="O48" s="19"/>
      <c r="P48" s="19"/>
      <c r="Q48" s="19"/>
      <c r="R48" s="19"/>
      <c r="S48" s="19"/>
      <c r="T48" s="19"/>
      <c r="U48" s="426"/>
      <c r="V48" s="19"/>
      <c r="W48" s="19"/>
      <c r="X48" s="19"/>
      <c r="Y48" s="19"/>
      <c r="Z48" s="19"/>
      <c r="AA48" s="19"/>
      <c r="AB48" s="19"/>
      <c r="AC48" s="692"/>
      <c r="AD48" s="599"/>
      <c r="AE48" s="599"/>
      <c r="AF48" s="599"/>
      <c r="AG48" s="599"/>
      <c r="AH48" s="599"/>
      <c r="AI48" s="599"/>
      <c r="AJ48" s="19"/>
      <c r="AK48" s="41"/>
      <c r="AL48" s="12"/>
      <c r="BM48" s="220"/>
    </row>
    <row r="49" spans="1:39" ht="17.25" thickTop="1" thickBot="1">
      <c r="A49" s="107"/>
      <c r="B49" s="105"/>
      <c r="C49" s="511" t="s">
        <v>1045</v>
      </c>
      <c r="D49" s="12"/>
      <c r="E49" s="19"/>
      <c r="F49" s="19"/>
      <c r="G49" s="19"/>
      <c r="H49" s="19"/>
      <c r="I49" s="19"/>
      <c r="J49" s="19"/>
      <c r="K49" s="19"/>
      <c r="L49" s="19"/>
      <c r="M49" s="19"/>
      <c r="N49" s="19"/>
      <c r="O49" s="19"/>
      <c r="P49" s="19"/>
      <c r="Q49" s="19"/>
      <c r="R49" s="19"/>
      <c r="S49" s="19"/>
      <c r="T49" s="19"/>
      <c r="U49" s="19"/>
      <c r="V49" s="19"/>
      <c r="W49" s="19"/>
      <c r="X49" s="19"/>
      <c r="Y49" s="19"/>
      <c r="Z49" s="19"/>
      <c r="AA49" s="19"/>
      <c r="AB49" s="19"/>
      <c r="AC49" s="692"/>
      <c r="AD49" s="600"/>
      <c r="AE49" s="600"/>
      <c r="AF49" s="600"/>
      <c r="AG49" s="600"/>
      <c r="AH49" s="600"/>
      <c r="AI49" s="600"/>
      <c r="AJ49" s="19"/>
      <c r="AK49" s="41"/>
      <c r="AL49" s="12"/>
    </row>
    <row r="50" spans="1:39" ht="17.25" thickTop="1" thickBot="1">
      <c r="A50" s="115"/>
      <c r="B50" s="118"/>
      <c r="C50" s="116"/>
      <c r="D50" s="42"/>
      <c r="E50" s="42"/>
      <c r="F50" s="42"/>
      <c r="G50" s="42"/>
      <c r="H50" s="42"/>
      <c r="I50" s="42"/>
      <c r="J50" s="42"/>
      <c r="K50" s="42"/>
      <c r="L50" s="42"/>
      <c r="M50" s="42"/>
      <c r="N50" s="42"/>
      <c r="O50" s="42"/>
      <c r="P50" s="42"/>
      <c r="Q50" s="42"/>
      <c r="R50" s="42"/>
      <c r="S50" s="42"/>
      <c r="T50" s="42"/>
      <c r="U50" s="42"/>
      <c r="V50" s="42"/>
      <c r="W50" s="42"/>
      <c r="X50" s="42"/>
      <c r="Y50" s="42"/>
      <c r="Z50" s="42"/>
      <c r="AA50" s="42"/>
      <c r="AB50" s="42"/>
      <c r="AC50" s="42"/>
      <c r="AD50" s="606"/>
      <c r="AE50" s="606"/>
      <c r="AF50" s="606"/>
      <c r="AG50" s="606"/>
      <c r="AH50" s="606"/>
      <c r="AI50" s="606"/>
      <c r="AJ50" s="42"/>
      <c r="AK50" s="43"/>
      <c r="AM50" s="12"/>
    </row>
    <row r="51" spans="1:39" ht="16.5" hidden="1" thickTop="1">
      <c r="B51" s="21"/>
      <c r="AC51" s="606"/>
      <c r="AD51" s="606"/>
      <c r="AE51" s="606"/>
      <c r="AF51" s="606"/>
      <c r="AG51" s="606"/>
      <c r="AH51" s="606"/>
      <c r="AI51" s="606"/>
      <c r="AM51" s="12"/>
    </row>
    <row r="52" spans="1:39" ht="15.75" hidden="1" thickTop="1">
      <c r="AC52" s="606"/>
      <c r="AD52" s="606"/>
      <c r="AE52" s="606"/>
      <c r="AF52" s="606"/>
      <c r="AG52" s="606"/>
      <c r="AH52" s="606"/>
      <c r="AI52" s="606"/>
    </row>
    <row r="53" spans="1:39" ht="30" hidden="1" customHeight="1">
      <c r="C53" s="228" t="s">
        <v>13</v>
      </c>
      <c r="D53" s="719" t="str">
        <f>IF(COUNTA(D8:Z8,D11:Z16,D20:Z20,D24:Z24,D26:Z26,D31:Z31,D35:Z36,D40:Z40,D45:Z45)/255*100=100,"OK - Table 2B is fully completed","WARNING - Table 2B is not fully completed, please fill in figure, L, M or 0")</f>
        <v>WARNING - Table 2B is not fully completed, please fill in figure, L, M or 0</v>
      </c>
      <c r="E53" s="719"/>
      <c r="F53" s="719"/>
      <c r="G53" s="719"/>
      <c r="H53" s="719"/>
      <c r="I53" s="719"/>
      <c r="J53" s="719"/>
      <c r="K53" s="719"/>
      <c r="L53" s="719"/>
      <c r="M53" s="719"/>
      <c r="N53" s="719"/>
      <c r="O53" s="719"/>
      <c r="P53" s="719"/>
      <c r="Q53" s="719"/>
      <c r="R53" s="719"/>
      <c r="S53" s="719"/>
      <c r="T53" s="719"/>
      <c r="U53" s="719"/>
      <c r="V53" s="719"/>
      <c r="W53" s="719"/>
      <c r="X53" s="719"/>
      <c r="Y53" s="719"/>
      <c r="Z53" s="719"/>
      <c r="AA53" s="449"/>
      <c r="AB53" s="439"/>
      <c r="AC53" s="606"/>
      <c r="AD53" s="606"/>
      <c r="AE53" s="606"/>
      <c r="AF53" s="606"/>
      <c r="AG53" s="606"/>
      <c r="AH53" s="606"/>
      <c r="AI53" s="606"/>
      <c r="AJ53" s="221"/>
      <c r="AK53" s="143"/>
    </row>
    <row r="54" spans="1:39" ht="17.25" hidden="1" thickTop="1" thickBot="1">
      <c r="C54" s="144" t="s">
        <v>14</v>
      </c>
      <c r="D54" s="229"/>
      <c r="E54"/>
      <c r="F54"/>
      <c r="G54"/>
      <c r="H54"/>
      <c r="I54"/>
      <c r="J54"/>
      <c r="K54"/>
      <c r="L54"/>
      <c r="M54"/>
      <c r="N54"/>
      <c r="O54"/>
      <c r="P54"/>
      <c r="Q54"/>
      <c r="R54"/>
      <c r="S54"/>
      <c r="T54"/>
      <c r="U54"/>
      <c r="V54"/>
      <c r="W54"/>
      <c r="X54"/>
      <c r="Y54"/>
      <c r="Z54"/>
      <c r="AA54"/>
      <c r="AB54"/>
      <c r="AC54" s="616"/>
      <c r="AD54" s="616"/>
      <c r="AE54" s="616"/>
      <c r="AF54" s="616"/>
      <c r="AG54" s="616"/>
      <c r="AH54" s="616"/>
      <c r="AI54" s="616"/>
      <c r="AJ54"/>
      <c r="AK54" s="145"/>
    </row>
    <row r="55" spans="1:39" ht="24" hidden="1" thickTop="1">
      <c r="C55" s="222" t="s">
        <v>416</v>
      </c>
      <c r="D55" s="223">
        <f t="shared" ref="D55" si="13">IF(D45="M",0,D45)-IF(D8="M",0,D8)-IF(D11="M",0,D11)-IF(D20="M",0,D20)-IF(D24="M",0,D24)-IF(D26="M",0,D26)-IF(D31="M",0,D31)-IF(D35="M",0,D35)-IF(D36="M",0,D36)-IF(D40="M",0,D40)</f>
        <v>0</v>
      </c>
      <c r="E55" s="223">
        <f t="shared" ref="E55:Z55" si="14">IF(E45="M",0,E45)-IF(E8="M",0,E8)-IF(E11="M",0,E11)-IF(E20="M",0,E20)-IF(E24="M",0,E24)-IF(E26="M",0,E26)-IF(E31="M",0,E31)-IF(E35="M",0,E35)-IF(E36="M",0,E36)-IF(E40="M",0,E40)</f>
        <v>0</v>
      </c>
      <c r="F55" s="223">
        <f t="shared" si="14"/>
        <v>0</v>
      </c>
      <c r="G55" s="223">
        <f t="shared" si="14"/>
        <v>0</v>
      </c>
      <c r="H55" s="223">
        <f t="shared" si="14"/>
        <v>0</v>
      </c>
      <c r="I55" s="223">
        <f t="shared" si="14"/>
        <v>0</v>
      </c>
      <c r="J55" s="223">
        <f t="shared" si="14"/>
        <v>0</v>
      </c>
      <c r="K55" s="223">
        <f t="shared" si="14"/>
        <v>0</v>
      </c>
      <c r="L55" s="223">
        <f t="shared" si="14"/>
        <v>0</v>
      </c>
      <c r="M55" s="223">
        <f t="shared" si="14"/>
        <v>0</v>
      </c>
      <c r="N55" s="223">
        <f t="shared" si="14"/>
        <v>0</v>
      </c>
      <c r="O55" s="223">
        <f t="shared" si="14"/>
        <v>0</v>
      </c>
      <c r="P55" s="223">
        <f t="shared" si="14"/>
        <v>0</v>
      </c>
      <c r="Q55" s="223">
        <f t="shared" si="14"/>
        <v>0</v>
      </c>
      <c r="R55" s="223">
        <f t="shared" si="14"/>
        <v>0</v>
      </c>
      <c r="S55" s="223">
        <f t="shared" si="14"/>
        <v>0</v>
      </c>
      <c r="T55" s="223">
        <f t="shared" si="14"/>
        <v>0</v>
      </c>
      <c r="U55" s="223">
        <f t="shared" si="14"/>
        <v>0</v>
      </c>
      <c r="V55" s="223">
        <f t="shared" si="14"/>
        <v>0</v>
      </c>
      <c r="W55" s="223">
        <f t="shared" si="14"/>
        <v>0</v>
      </c>
      <c r="X55" s="223">
        <f t="shared" si="14"/>
        <v>0</v>
      </c>
      <c r="Y55" s="223">
        <f t="shared" si="14"/>
        <v>0</v>
      </c>
      <c r="Z55" s="223">
        <f t="shared" si="14"/>
        <v>0</v>
      </c>
      <c r="AA55" s="223"/>
      <c r="AB55" s="223">
        <f t="shared" ref="AB55" si="15">IF(AB45="M",0,AB45)-IF(AB8="M",0,AB8)-IF(AB11="M",0,AB11)-IF(AB20="M",0,AB20)-IF(AB24="M",0,AB24)-IF(AB26="M",0,AB26)-IF(AB31="M",0,AB31)-IF(AB35="M",0,AB35)-IF(AB36="M",0,AB36)-IF(AB40="M",0,AB40)</f>
        <v>0</v>
      </c>
      <c r="AJ55"/>
      <c r="AK55" s="145"/>
    </row>
    <row r="56" spans="1:39" ht="16.5" hidden="1" thickTop="1">
      <c r="C56" s="222" t="s">
        <v>38</v>
      </c>
      <c r="D56" s="223">
        <f t="shared" ref="D56" si="16">IF(D11="M",0,D11)-IF(D12="M",0,D12)-IF(D13="M",0,D13)-IF(D14="M",0,D14)</f>
        <v>0</v>
      </c>
      <c r="E56" s="223">
        <f t="shared" ref="E56:Z56" si="17">IF(E11="M",0,E11)-IF(E12="M",0,E12)-IF(E13="M",0,E13)-IF(E14="M",0,E14)</f>
        <v>0</v>
      </c>
      <c r="F56" s="223">
        <f t="shared" si="17"/>
        <v>0</v>
      </c>
      <c r="G56" s="223">
        <f t="shared" si="17"/>
        <v>0</v>
      </c>
      <c r="H56" s="223">
        <f t="shared" si="17"/>
        <v>0</v>
      </c>
      <c r="I56" s="223">
        <f t="shared" si="17"/>
        <v>0</v>
      </c>
      <c r="J56" s="223">
        <f t="shared" si="17"/>
        <v>0</v>
      </c>
      <c r="K56" s="223">
        <f t="shared" si="17"/>
        <v>0</v>
      </c>
      <c r="L56" s="223">
        <f t="shared" si="17"/>
        <v>0</v>
      </c>
      <c r="M56" s="223">
        <f t="shared" si="17"/>
        <v>0</v>
      </c>
      <c r="N56" s="223">
        <f t="shared" si="17"/>
        <v>0</v>
      </c>
      <c r="O56" s="223">
        <f t="shared" si="17"/>
        <v>0</v>
      </c>
      <c r="P56" s="223">
        <f t="shared" si="17"/>
        <v>0</v>
      </c>
      <c r="Q56" s="223">
        <f t="shared" si="17"/>
        <v>0</v>
      </c>
      <c r="R56" s="223">
        <f t="shared" si="17"/>
        <v>0</v>
      </c>
      <c r="S56" s="223">
        <f t="shared" si="17"/>
        <v>0</v>
      </c>
      <c r="T56" s="223">
        <f t="shared" si="17"/>
        <v>0</v>
      </c>
      <c r="U56" s="223">
        <f t="shared" si="17"/>
        <v>0</v>
      </c>
      <c r="V56" s="223">
        <f t="shared" si="17"/>
        <v>0</v>
      </c>
      <c r="W56" s="223">
        <f t="shared" si="17"/>
        <v>0</v>
      </c>
      <c r="X56" s="223">
        <f t="shared" si="17"/>
        <v>0</v>
      </c>
      <c r="Y56" s="223">
        <f t="shared" si="17"/>
        <v>0</v>
      </c>
      <c r="Z56" s="223">
        <f t="shared" si="17"/>
        <v>0</v>
      </c>
      <c r="AA56" s="223"/>
      <c r="AB56" s="223">
        <f t="shared" ref="AB56" si="18">IF(AB11="M",0,AB11)-IF(AB12="M",0,AB12)-IF(AB13="M",0,AB13)-IF(AB14="M",0,AB14)</f>
        <v>0</v>
      </c>
      <c r="AJ56"/>
      <c r="AK56" s="145"/>
    </row>
    <row r="57" spans="1:39" ht="16.5" hidden="1" thickTop="1">
      <c r="C57" s="222" t="s">
        <v>39</v>
      </c>
      <c r="D57" s="223">
        <f t="shared" ref="D57" si="19">D40-SUM(D41:D44)</f>
        <v>0</v>
      </c>
      <c r="E57" s="223">
        <f t="shared" ref="E57:Z57" si="20">E40-SUM(E41:E44)</f>
        <v>0</v>
      </c>
      <c r="F57" s="223">
        <f t="shared" si="20"/>
        <v>0</v>
      </c>
      <c r="G57" s="223">
        <f t="shared" si="20"/>
        <v>0</v>
      </c>
      <c r="H57" s="223">
        <f t="shared" si="20"/>
        <v>0</v>
      </c>
      <c r="I57" s="223">
        <f t="shared" si="20"/>
        <v>0</v>
      </c>
      <c r="J57" s="223">
        <f t="shared" si="20"/>
        <v>0</v>
      </c>
      <c r="K57" s="223">
        <f t="shared" si="20"/>
        <v>0</v>
      </c>
      <c r="L57" s="223">
        <f t="shared" si="20"/>
        <v>0</v>
      </c>
      <c r="M57" s="223">
        <f t="shared" si="20"/>
        <v>0</v>
      </c>
      <c r="N57" s="223">
        <f t="shared" si="20"/>
        <v>0</v>
      </c>
      <c r="O57" s="223">
        <f t="shared" si="20"/>
        <v>0</v>
      </c>
      <c r="P57" s="223">
        <f t="shared" si="20"/>
        <v>0</v>
      </c>
      <c r="Q57" s="223">
        <f t="shared" si="20"/>
        <v>0</v>
      </c>
      <c r="R57" s="223">
        <f t="shared" si="20"/>
        <v>0</v>
      </c>
      <c r="S57" s="223">
        <f t="shared" si="20"/>
        <v>0</v>
      </c>
      <c r="T57" s="223">
        <f t="shared" si="20"/>
        <v>0</v>
      </c>
      <c r="U57" s="223">
        <f t="shared" si="20"/>
        <v>0</v>
      </c>
      <c r="V57" s="223">
        <f t="shared" si="20"/>
        <v>0</v>
      </c>
      <c r="W57" s="223">
        <f t="shared" si="20"/>
        <v>0</v>
      </c>
      <c r="X57" s="223">
        <f t="shared" si="20"/>
        <v>0</v>
      </c>
      <c r="Y57" s="223">
        <f t="shared" si="20"/>
        <v>0</v>
      </c>
      <c r="Z57" s="223">
        <f t="shared" si="20"/>
        <v>0</v>
      </c>
      <c r="AA57" s="223"/>
      <c r="AB57" s="223">
        <f t="shared" ref="AB57" si="21">AB40-SUM(AB41:AB44)</f>
        <v>0</v>
      </c>
      <c r="AC57" s="548" t="s">
        <v>1177</v>
      </c>
      <c r="AD57" s="548" t="s">
        <v>1177</v>
      </c>
      <c r="AE57" s="548" t="s">
        <v>1177</v>
      </c>
      <c r="AF57" s="548" t="s">
        <v>1177</v>
      </c>
      <c r="AG57" s="548" t="s">
        <v>1177</v>
      </c>
      <c r="AH57" s="548" t="s">
        <v>1177</v>
      </c>
      <c r="AI57" s="548" t="s">
        <v>1177</v>
      </c>
      <c r="AJ57"/>
      <c r="AK57" s="145"/>
    </row>
    <row r="58" spans="1:39" ht="16.5" hidden="1" thickTop="1">
      <c r="C58" s="224" t="s">
        <v>20</v>
      </c>
      <c r="D58" s="147"/>
      <c r="E58" s="147"/>
      <c r="F58" s="147"/>
      <c r="G58" s="147"/>
      <c r="H58" s="147"/>
      <c r="I58" s="147"/>
      <c r="J58" s="147"/>
      <c r="K58" s="147"/>
      <c r="L58" s="147"/>
      <c r="M58" s="147"/>
      <c r="N58" s="147"/>
      <c r="O58" s="147"/>
      <c r="P58" s="147"/>
      <c r="Q58" s="147"/>
      <c r="R58" s="147"/>
      <c r="S58" s="147"/>
      <c r="T58" s="147"/>
      <c r="U58" s="147"/>
      <c r="V58" s="147"/>
      <c r="W58" s="147"/>
      <c r="X58" s="147"/>
      <c r="Y58" s="147"/>
      <c r="Z58" s="147"/>
      <c r="AA58" s="147"/>
      <c r="AB58" s="147"/>
      <c r="AC58" s="562">
        <v>2020</v>
      </c>
      <c r="AD58" s="562">
        <v>2021</v>
      </c>
      <c r="AE58" s="562">
        <v>2022</v>
      </c>
      <c r="AF58" s="562">
        <v>2023</v>
      </c>
      <c r="AG58" s="562">
        <v>2024</v>
      </c>
      <c r="AH58" s="562">
        <v>2025</v>
      </c>
      <c r="AI58" s="562">
        <v>2026</v>
      </c>
      <c r="AJ58"/>
      <c r="AK58" s="145"/>
    </row>
    <row r="59" spans="1:39" ht="16.5" hidden="1" thickTop="1">
      <c r="A59" s="21"/>
      <c r="C59" s="225" t="s">
        <v>40</v>
      </c>
      <c r="D59" s="150">
        <f>IF('1. Tábla'!E14="M",0,'1. Tábla'!E14)-IF('2D Tábla'!D45="M",0,'2D Tábla'!D45)</f>
        <v>0</v>
      </c>
      <c r="E59" s="150">
        <f>IF('1. Tábla'!F14="M",0,'1. Tábla'!F14)-IF('2D Tábla'!E45="M",0,'2D Tábla'!E45)</f>
        <v>0</v>
      </c>
      <c r="F59" s="150">
        <f>IF('1. Tábla'!G14="M",0,'1. Tábla'!G14)-IF('2D Tábla'!F45="M",0,'2D Tábla'!F45)</f>
        <v>0</v>
      </c>
      <c r="G59" s="150">
        <f>IF('1. Tábla'!H14="M",0,'1. Tábla'!H14)-IF('2D Tábla'!G45="M",0,'2D Tábla'!G45)</f>
        <v>0</v>
      </c>
      <c r="H59" s="150">
        <f>IF('1. Tábla'!I14="M",0,'1. Tábla'!I14)-IF('2D Tábla'!H45="M",0,'2D Tábla'!H45)</f>
        <v>0</v>
      </c>
      <c r="I59" s="150">
        <f>IF('1. Tábla'!J14="M",0,'1. Tábla'!J14)-IF('2D Tábla'!I45="M",0,'2D Tábla'!I45)</f>
        <v>0</v>
      </c>
      <c r="J59" s="150">
        <f>IF('1. Tábla'!K14="M",0,'1. Tábla'!K14)-IF('2D Tábla'!J45="M",0,'2D Tábla'!J45)</f>
        <v>0</v>
      </c>
      <c r="K59" s="150">
        <f>IF('1. Tábla'!L14="M",0,'1. Tábla'!L14)-IF('2D Tábla'!K45="M",0,'2D Tábla'!K45)</f>
        <v>0</v>
      </c>
      <c r="L59" s="150">
        <f>IF('1. Tábla'!M14="M",0,'1. Tábla'!M14)-IF('2D Tábla'!L45="M",0,'2D Tábla'!L45)</f>
        <v>0</v>
      </c>
      <c r="M59" s="150">
        <f>IF('1. Tábla'!N14="M",0,'1. Tábla'!N14)-IF('2D Tábla'!M45="M",0,'2D Tábla'!M45)</f>
        <v>0</v>
      </c>
      <c r="N59" s="150">
        <f>IF('1. Tábla'!O14="M",0,'1. Tábla'!O14)-IF('2D Tábla'!N45="M",0,'2D Tábla'!N45)</f>
        <v>0</v>
      </c>
      <c r="O59" s="150">
        <f>IF('1. Tábla'!P14="M",0,'1. Tábla'!P14)-IF('2D Tábla'!O45="M",0,'2D Tábla'!O45)</f>
        <v>0</v>
      </c>
      <c r="P59" s="150">
        <f>IF('1. Tábla'!Q14="M",0,'1. Tábla'!Q14)-IF('2D Tábla'!P45="M",0,'2D Tábla'!P45)</f>
        <v>0</v>
      </c>
      <c r="Q59" s="150">
        <f>IF('1. Tábla'!R14="M",0,'1. Tábla'!R14)-IF('2D Tábla'!Q45="M",0,'2D Tábla'!Q45)</f>
        <v>0</v>
      </c>
      <c r="R59" s="150">
        <f>IF('1. Tábla'!S14="M",0,'1. Tábla'!S14)-IF('2D Tábla'!R45="M",0,'2D Tábla'!R45)</f>
        <v>0</v>
      </c>
      <c r="S59" s="150">
        <f>IF('1. Tábla'!T14="M",0,'1. Tábla'!T14)-IF('2D Tábla'!S45="M",0,'2D Tábla'!S45)</f>
        <v>0</v>
      </c>
      <c r="T59" s="150">
        <f>IF('1. Tábla'!U14="M",0,'1. Tábla'!U14)-IF('2D Tábla'!T45="M",0,'2D Tábla'!T45)</f>
        <v>0</v>
      </c>
      <c r="U59" s="150">
        <f>IF('1. Tábla'!V14="M",0,'1. Tábla'!V14)-IF('2D Tábla'!U45="M",0,'2D Tábla'!U45)</f>
        <v>0</v>
      </c>
      <c r="V59" s="150">
        <f>IF('1. Tábla'!W14="M",0,'1. Tábla'!W14)-IF('2D Tábla'!V45="M",0,'2D Tábla'!V45)</f>
        <v>0</v>
      </c>
      <c r="W59" s="150">
        <f>IF('1. Tábla'!X14="M",0,'1. Tábla'!X14)-IF('2D Tábla'!W45="M",0,'2D Tábla'!W45)</f>
        <v>0</v>
      </c>
      <c r="X59" s="150">
        <f>IF('1. Tábla'!Y14="M",0,'1. Tábla'!Y14)-IF('2D Tábla'!X45="M",0,'2D Tábla'!X45)</f>
        <v>0</v>
      </c>
      <c r="Y59" s="150">
        <f>IF('1. Tábla'!Z14="M",0,'1. Tábla'!Z14)-IF('2D Tábla'!Y45="M",0,'2D Tábla'!Y45)</f>
        <v>0</v>
      </c>
      <c r="Z59" s="150">
        <f>IF('1. Tábla'!AA14="M",0,'1. Tábla'!AA14)-IF('2D Tábla'!Z45="M",0,'2D Tábla'!Z45)</f>
        <v>0</v>
      </c>
      <c r="AA59" s="150"/>
      <c r="AB59" s="150">
        <f>IF('1. Tábla'!AC14="M",0,'1. Tábla'!AC14)-IF('2D Tábla'!AB45="M",0,'2D Tábla'!AB45)</f>
        <v>0</v>
      </c>
      <c r="AC59" s="607">
        <v>0</v>
      </c>
      <c r="AD59" s="607">
        <v>0</v>
      </c>
      <c r="AE59" s="607">
        <v>0</v>
      </c>
      <c r="AF59" s="607">
        <v>0</v>
      </c>
      <c r="AG59" s="607">
        <v>0</v>
      </c>
      <c r="AH59" s="607">
        <v>0</v>
      </c>
      <c r="AI59" s="607">
        <v>0</v>
      </c>
      <c r="AJ59" s="226"/>
      <c r="AK59" s="227"/>
    </row>
    <row r="60" spans="1:39" ht="16.5" thickTop="1">
      <c r="A60" s="21"/>
      <c r="AC60" s="607">
        <v>0</v>
      </c>
      <c r="AD60" s="607">
        <v>0</v>
      </c>
      <c r="AE60" s="607">
        <v>0</v>
      </c>
      <c r="AF60" s="607">
        <v>0</v>
      </c>
      <c r="AG60" s="607">
        <v>0</v>
      </c>
      <c r="AH60" s="607">
        <v>0</v>
      </c>
      <c r="AI60" s="607">
        <v>0</v>
      </c>
    </row>
    <row r="61" spans="1:39" ht="15.75">
      <c r="A61" s="21"/>
      <c r="AC61" s="607">
        <v>0</v>
      </c>
      <c r="AD61" s="607">
        <v>0</v>
      </c>
      <c r="AE61" s="607">
        <v>0</v>
      </c>
      <c r="AF61" s="607">
        <v>0</v>
      </c>
      <c r="AG61" s="607">
        <v>0</v>
      </c>
      <c r="AH61" s="607">
        <v>0</v>
      </c>
      <c r="AI61" s="607">
        <v>0</v>
      </c>
    </row>
    <row r="62" spans="1:39" ht="15.75">
      <c r="A62" s="21"/>
      <c r="AC62" s="608"/>
      <c r="AD62" s="608"/>
      <c r="AE62" s="608"/>
      <c r="AF62" s="608"/>
      <c r="AG62" s="608"/>
      <c r="AH62" s="608"/>
      <c r="AI62" s="608"/>
    </row>
    <row r="63" spans="1:39" ht="15.75">
      <c r="AC63" s="609">
        <v>0</v>
      </c>
      <c r="AD63" s="609">
        <v>0</v>
      </c>
      <c r="AE63" s="609">
        <v>0</v>
      </c>
      <c r="AF63" s="609">
        <v>0</v>
      </c>
      <c r="AG63" s="609">
        <v>0</v>
      </c>
      <c r="AH63" s="609">
        <v>0</v>
      </c>
      <c r="AI63" s="609">
        <v>0</v>
      </c>
    </row>
  </sheetData>
  <sheetProtection formatColumns="0" formatRows="0" insertRows="0" insertHyperlinks="0" deleteRows="0"/>
  <mergeCells count="2">
    <mergeCell ref="D53:Z53"/>
    <mergeCell ref="D4:AC4"/>
  </mergeCells>
  <phoneticPr fontId="33" type="noConversion"/>
  <conditionalFormatting sqref="D53">
    <cfRule type="expression" dxfId="240" priority="604" stopIfTrue="1">
      <formula>COUNTA(D8:Z8,D11:Z16,D20:Z20,D24:Z24,D26:Z26,D31:Z31,D35:Z36,D40:Z40,D45:Z45)/255*100&lt;&gt;100</formula>
    </cfRule>
  </conditionalFormatting>
  <conditionalFormatting sqref="AB53">
    <cfRule type="expression" dxfId="239" priority="468" stopIfTrue="1">
      <formula>COUNTA(AB8:AZ8,AB11:AZ16,AB20:AZ20,AB24:AZ24,AB26:AZ26,AB31:AZ31,AB35:AZ36,AB40:AZ40,AB45:AZ45)/255*100&lt;&gt;100</formula>
    </cfRule>
  </conditionalFormatting>
  <conditionalFormatting sqref="D8:AB8">
    <cfRule type="cellIs" dxfId="238" priority="157" operator="equal">
      <formula>""</formula>
    </cfRule>
  </conditionalFormatting>
  <conditionalFormatting sqref="U8:V8">
    <cfRule type="cellIs" dxfId="237" priority="156" operator="equal">
      <formula>""</formula>
    </cfRule>
  </conditionalFormatting>
  <conditionalFormatting sqref="U8:AB8">
    <cfRule type="cellIs" dxfId="236" priority="155" operator="equal">
      <formula>""</formula>
    </cfRule>
  </conditionalFormatting>
  <conditionalFormatting sqref="U8:AB8">
    <cfRule type="expression" dxfId="235" priority="154">
      <formula>LEN(U$5)=0</formula>
    </cfRule>
  </conditionalFormatting>
  <conditionalFormatting sqref="U45:AB45">
    <cfRule type="expression" dxfId="234" priority="81">
      <formula>LEN(U$5)=0</formula>
    </cfRule>
  </conditionalFormatting>
  <conditionalFormatting sqref="D11:V11">
    <cfRule type="cellIs" dxfId="233" priority="153" operator="equal">
      <formula>""</formula>
    </cfRule>
  </conditionalFormatting>
  <conditionalFormatting sqref="W11:AB11">
    <cfRule type="cellIs" dxfId="232" priority="152" operator="equal">
      <formula>""</formula>
    </cfRule>
  </conditionalFormatting>
  <conditionalFormatting sqref="D12:V12">
    <cfRule type="cellIs" dxfId="231" priority="151" operator="equal">
      <formula>""</formula>
    </cfRule>
  </conditionalFormatting>
  <conditionalFormatting sqref="W12:AB12">
    <cfRule type="cellIs" dxfId="230" priority="150" operator="equal">
      <formula>""</formula>
    </cfRule>
  </conditionalFormatting>
  <conditionalFormatting sqref="D13:V13">
    <cfRule type="cellIs" dxfId="229" priority="149" operator="equal">
      <formula>""</formula>
    </cfRule>
  </conditionalFormatting>
  <conditionalFormatting sqref="W13:AB13">
    <cfRule type="cellIs" dxfId="228" priority="148" operator="equal">
      <formula>""</formula>
    </cfRule>
  </conditionalFormatting>
  <conditionalFormatting sqref="D14:V14">
    <cfRule type="cellIs" dxfId="227" priority="147" operator="equal">
      <formula>""</formula>
    </cfRule>
  </conditionalFormatting>
  <conditionalFormatting sqref="W14:AB14">
    <cfRule type="cellIs" dxfId="226" priority="146" operator="equal">
      <formula>""</formula>
    </cfRule>
  </conditionalFormatting>
  <conditionalFormatting sqref="D15:V15">
    <cfRule type="cellIs" dxfId="225" priority="145" operator="equal">
      <formula>""</formula>
    </cfRule>
  </conditionalFormatting>
  <conditionalFormatting sqref="W15:AB15">
    <cfRule type="cellIs" dxfId="224" priority="144" operator="equal">
      <formula>""</formula>
    </cfRule>
  </conditionalFormatting>
  <conditionalFormatting sqref="D16:V16">
    <cfRule type="cellIs" dxfId="223" priority="143" operator="equal">
      <formula>""</formula>
    </cfRule>
  </conditionalFormatting>
  <conditionalFormatting sqref="W16:AB16">
    <cfRule type="cellIs" dxfId="222" priority="142" operator="equal">
      <formula>""</formula>
    </cfRule>
  </conditionalFormatting>
  <conditionalFormatting sqref="D20:V20">
    <cfRule type="cellIs" dxfId="221" priority="141" operator="equal">
      <formula>""</formula>
    </cfRule>
  </conditionalFormatting>
  <conditionalFormatting sqref="W20:AB20">
    <cfRule type="cellIs" dxfId="220" priority="140" operator="equal">
      <formula>""</formula>
    </cfRule>
  </conditionalFormatting>
  <conditionalFormatting sqref="D24:V24">
    <cfRule type="cellIs" dxfId="219" priority="139" operator="equal">
      <formula>""</formula>
    </cfRule>
  </conditionalFormatting>
  <conditionalFormatting sqref="W24:AB24">
    <cfRule type="cellIs" dxfId="218" priority="138" operator="equal">
      <formula>""</formula>
    </cfRule>
  </conditionalFormatting>
  <conditionalFormatting sqref="D26:V26">
    <cfRule type="cellIs" dxfId="217" priority="137" operator="equal">
      <formula>""</formula>
    </cfRule>
  </conditionalFormatting>
  <conditionalFormatting sqref="W26:AB26">
    <cfRule type="cellIs" dxfId="216" priority="136" operator="equal">
      <formula>""</formula>
    </cfRule>
  </conditionalFormatting>
  <conditionalFormatting sqref="U11:V11">
    <cfRule type="cellIs" dxfId="215" priority="135" operator="equal">
      <formula>""</formula>
    </cfRule>
  </conditionalFormatting>
  <conditionalFormatting sqref="W11">
    <cfRule type="cellIs" dxfId="214" priority="134" operator="equal">
      <formula>""</formula>
    </cfRule>
  </conditionalFormatting>
  <conditionalFormatting sqref="U11:AB11">
    <cfRule type="cellIs" dxfId="213" priority="133" operator="equal">
      <formula>""</formula>
    </cfRule>
  </conditionalFormatting>
  <conditionalFormatting sqref="U12:V12">
    <cfRule type="cellIs" dxfId="212" priority="132" operator="equal">
      <formula>""</formula>
    </cfRule>
  </conditionalFormatting>
  <conditionalFormatting sqref="W12">
    <cfRule type="cellIs" dxfId="211" priority="131" operator="equal">
      <formula>""</formula>
    </cfRule>
  </conditionalFormatting>
  <conditionalFormatting sqref="U12:AB12">
    <cfRule type="cellIs" dxfId="210" priority="130" operator="equal">
      <formula>""</formula>
    </cfRule>
  </conditionalFormatting>
  <conditionalFormatting sqref="U13:V13">
    <cfRule type="cellIs" dxfId="209" priority="129" operator="equal">
      <formula>""</formula>
    </cfRule>
  </conditionalFormatting>
  <conditionalFormatting sqref="W13">
    <cfRule type="cellIs" dxfId="208" priority="128" operator="equal">
      <formula>""</formula>
    </cfRule>
  </conditionalFormatting>
  <conditionalFormatting sqref="U13:AB13">
    <cfRule type="cellIs" dxfId="207" priority="127" operator="equal">
      <formula>""</formula>
    </cfRule>
  </conditionalFormatting>
  <conditionalFormatting sqref="U14:V14">
    <cfRule type="cellIs" dxfId="206" priority="126" operator="equal">
      <formula>""</formula>
    </cfRule>
  </conditionalFormatting>
  <conditionalFormatting sqref="W14">
    <cfRule type="cellIs" dxfId="205" priority="125" operator="equal">
      <formula>""</formula>
    </cfRule>
  </conditionalFormatting>
  <conditionalFormatting sqref="U14:AB14">
    <cfRule type="cellIs" dxfId="204" priority="124" operator="equal">
      <formula>""</formula>
    </cfRule>
  </conditionalFormatting>
  <conditionalFormatting sqref="U15:V15">
    <cfRule type="cellIs" dxfId="203" priority="123" operator="equal">
      <formula>""</formula>
    </cfRule>
  </conditionalFormatting>
  <conditionalFormatting sqref="W15">
    <cfRule type="cellIs" dxfId="202" priority="122" operator="equal">
      <formula>""</formula>
    </cfRule>
  </conditionalFormatting>
  <conditionalFormatting sqref="U15:AB15">
    <cfRule type="cellIs" dxfId="201" priority="121" operator="equal">
      <formula>""</formula>
    </cfRule>
  </conditionalFormatting>
  <conditionalFormatting sqref="U16:V16">
    <cfRule type="cellIs" dxfId="200" priority="120" operator="equal">
      <formula>""</formula>
    </cfRule>
  </conditionalFormatting>
  <conditionalFormatting sqref="W16">
    <cfRule type="cellIs" dxfId="199" priority="119" operator="equal">
      <formula>""</formula>
    </cfRule>
  </conditionalFormatting>
  <conditionalFormatting sqref="U16:AB16">
    <cfRule type="cellIs" dxfId="198" priority="118" operator="equal">
      <formula>""</formula>
    </cfRule>
  </conditionalFormatting>
  <conditionalFormatting sqref="U20:V20">
    <cfRule type="cellIs" dxfId="197" priority="117" operator="equal">
      <formula>""</formula>
    </cfRule>
  </conditionalFormatting>
  <conditionalFormatting sqref="W20">
    <cfRule type="cellIs" dxfId="196" priority="116" operator="equal">
      <formula>""</formula>
    </cfRule>
  </conditionalFormatting>
  <conditionalFormatting sqref="U20:AB20">
    <cfRule type="cellIs" dxfId="195" priority="115" operator="equal">
      <formula>""</formula>
    </cfRule>
  </conditionalFormatting>
  <conditionalFormatting sqref="U24:V24">
    <cfRule type="cellIs" dxfId="194" priority="114" operator="equal">
      <formula>""</formula>
    </cfRule>
  </conditionalFormatting>
  <conditionalFormatting sqref="W24">
    <cfRule type="cellIs" dxfId="193" priority="113" operator="equal">
      <formula>""</formula>
    </cfRule>
  </conditionalFormatting>
  <conditionalFormatting sqref="U24:AB24">
    <cfRule type="cellIs" dxfId="192" priority="112" operator="equal">
      <formula>""</formula>
    </cfRule>
  </conditionalFormatting>
  <conditionalFormatting sqref="U26:V26">
    <cfRule type="cellIs" dxfId="191" priority="111" operator="equal">
      <formula>""</formula>
    </cfRule>
  </conditionalFormatting>
  <conditionalFormatting sqref="W26">
    <cfRule type="cellIs" dxfId="190" priority="110" operator="equal">
      <formula>""</formula>
    </cfRule>
  </conditionalFormatting>
  <conditionalFormatting sqref="U26:AB26">
    <cfRule type="cellIs" dxfId="189" priority="109" operator="equal">
      <formula>""</formula>
    </cfRule>
  </conditionalFormatting>
  <conditionalFormatting sqref="U11:AB18 U20:AB22 U24:AB24 U26:AB26">
    <cfRule type="expression" dxfId="188" priority="108">
      <formula>LEN(U$5)=0</formula>
    </cfRule>
  </conditionalFormatting>
  <conditionalFormatting sqref="D31:V31">
    <cfRule type="cellIs" dxfId="187" priority="107" operator="equal">
      <formula>""</formula>
    </cfRule>
  </conditionalFormatting>
  <conditionalFormatting sqref="W31:AB31">
    <cfRule type="cellIs" dxfId="186" priority="106" operator="equal">
      <formula>""</formula>
    </cfRule>
  </conditionalFormatting>
  <conditionalFormatting sqref="U31:V31">
    <cfRule type="cellIs" dxfId="185" priority="105" operator="equal">
      <formula>""</formula>
    </cfRule>
  </conditionalFormatting>
  <conditionalFormatting sqref="W31">
    <cfRule type="cellIs" dxfId="184" priority="104" operator="equal">
      <formula>""</formula>
    </cfRule>
  </conditionalFormatting>
  <conditionalFormatting sqref="U31:AB31">
    <cfRule type="cellIs" dxfId="183" priority="103" operator="equal">
      <formula>""</formula>
    </cfRule>
  </conditionalFormatting>
  <conditionalFormatting sqref="U27:AB33">
    <cfRule type="expression" dxfId="182" priority="102">
      <formula>LEN(U$5)=0</formula>
    </cfRule>
  </conditionalFormatting>
  <conditionalFormatting sqref="D35:V35">
    <cfRule type="cellIs" dxfId="181" priority="101" operator="equal">
      <formula>""</formula>
    </cfRule>
  </conditionalFormatting>
  <conditionalFormatting sqref="W35:AB35">
    <cfRule type="cellIs" dxfId="180" priority="100" operator="equal">
      <formula>""</formula>
    </cfRule>
  </conditionalFormatting>
  <conditionalFormatting sqref="D36:V36">
    <cfRule type="cellIs" dxfId="179" priority="99" operator="equal">
      <formula>""</formula>
    </cfRule>
  </conditionalFormatting>
  <conditionalFormatting sqref="W36:AB36">
    <cfRule type="cellIs" dxfId="178" priority="98" operator="equal">
      <formula>""</formula>
    </cfRule>
  </conditionalFormatting>
  <conditionalFormatting sqref="D40:V40">
    <cfRule type="cellIs" dxfId="177" priority="97" operator="equal">
      <formula>""</formula>
    </cfRule>
  </conditionalFormatting>
  <conditionalFormatting sqref="W40:AB40">
    <cfRule type="cellIs" dxfId="176" priority="96" operator="equal">
      <formula>""</formula>
    </cfRule>
  </conditionalFormatting>
  <conditionalFormatting sqref="U36:V36">
    <cfRule type="cellIs" dxfId="175" priority="95" operator="equal">
      <formula>""</formula>
    </cfRule>
  </conditionalFormatting>
  <conditionalFormatting sqref="W36">
    <cfRule type="cellIs" dxfId="174" priority="94" operator="equal">
      <formula>""</formula>
    </cfRule>
  </conditionalFormatting>
  <conditionalFormatting sqref="U36:AB36">
    <cfRule type="cellIs" dxfId="173" priority="93" operator="equal">
      <formula>""</formula>
    </cfRule>
  </conditionalFormatting>
  <conditionalFormatting sqref="U35:V35">
    <cfRule type="cellIs" dxfId="172" priority="92" operator="equal">
      <formula>""</formula>
    </cfRule>
  </conditionalFormatting>
  <conditionalFormatting sqref="W35">
    <cfRule type="cellIs" dxfId="171" priority="91" operator="equal">
      <formula>""</formula>
    </cfRule>
  </conditionalFormatting>
  <conditionalFormatting sqref="U35:AB35">
    <cfRule type="cellIs" dxfId="170" priority="90" operator="equal">
      <formula>""</formula>
    </cfRule>
  </conditionalFormatting>
  <conditionalFormatting sqref="U40:V40">
    <cfRule type="cellIs" dxfId="169" priority="89" operator="equal">
      <formula>""</formula>
    </cfRule>
  </conditionalFormatting>
  <conditionalFormatting sqref="W40">
    <cfRule type="cellIs" dxfId="168" priority="88" operator="equal">
      <formula>""</formula>
    </cfRule>
  </conditionalFormatting>
  <conditionalFormatting sqref="U40:AB40">
    <cfRule type="cellIs" dxfId="167" priority="87" operator="equal">
      <formula>""</formula>
    </cfRule>
  </conditionalFormatting>
  <conditionalFormatting sqref="U35:AB38 U40:AB43">
    <cfRule type="expression" dxfId="166" priority="86">
      <formula>LEN(U$5)=0</formula>
    </cfRule>
  </conditionalFormatting>
  <conditionalFormatting sqref="D45:V45">
    <cfRule type="cellIs" dxfId="165" priority="85" operator="equal">
      <formula>""</formula>
    </cfRule>
  </conditionalFormatting>
  <conditionalFormatting sqref="W45:AB45">
    <cfRule type="cellIs" dxfId="164" priority="84" operator="equal">
      <formula>""</formula>
    </cfRule>
  </conditionalFormatting>
  <conditionalFormatting sqref="U45:V45">
    <cfRule type="cellIs" dxfId="163" priority="83" operator="equal">
      <formula>""</formula>
    </cfRule>
  </conditionalFormatting>
  <conditionalFormatting sqref="U45:AB45">
    <cfRule type="cellIs" dxfId="162" priority="82" operator="equal">
      <formula>""</formula>
    </cfRule>
  </conditionalFormatting>
  <conditionalFormatting sqref="E53:Y53">
    <cfRule type="expression" dxfId="161" priority="769" stopIfTrue="1">
      <formula>COUNTA(E8:AJ8,E11:AJ16,E20:AJ20,E24:AJ24,E26:AJ26,E31:AJ31,E35:AJ36,E40:AJ40,E45:AJ45)/255*100&lt;&gt;100</formula>
    </cfRule>
  </conditionalFormatting>
  <conditionalFormatting sqref="Z53:AA53">
    <cfRule type="expression" dxfId="160" priority="770" stopIfTrue="1">
      <formula>COUNTA(Z8:AY8,Z11:AY16,Z20:AY20,Z24:AY24,Z26:AY26,Z31:AY31,Z35:AY36,Z40:AY40,Z45:AY45)/255*100&lt;&gt;100</formula>
    </cfRule>
  </conditionalFormatting>
  <conditionalFormatting sqref="AD5:AI5 AC17:AI18 AC21:AI22 AD24:AI24 AD49:AI49 AD8:AI9 AD11:AI16 AD20:AI20 AD26:AI35 AD37:AI40 AD42:AI47">
    <cfRule type="expression" dxfId="159" priority="20">
      <formula>LEN(AC$5)=0</formula>
    </cfRule>
  </conditionalFormatting>
  <conditionalFormatting sqref="AC57:AI57">
    <cfRule type="containsText" dxfId="158" priority="19" operator="containsText" text="NOT">
      <formula>NOT(ISERROR(SEARCH("NOT",AC57)))</formula>
    </cfRule>
  </conditionalFormatting>
  <conditionalFormatting sqref="AD8:AI8">
    <cfRule type="cellIs" dxfId="157" priority="49" operator="equal">
      <formula>""</formula>
    </cfRule>
  </conditionalFormatting>
  <conditionalFormatting sqref="AD11:AI11 AD49:AI49">
    <cfRule type="cellIs" dxfId="156" priority="48" operator="equal">
      <formula>""</formula>
    </cfRule>
  </conditionalFormatting>
  <conditionalFormatting sqref="AD12:AI12">
    <cfRule type="cellIs" dxfId="155" priority="47" operator="equal">
      <formula>""</formula>
    </cfRule>
  </conditionalFormatting>
  <conditionalFormatting sqref="AD13:AI13">
    <cfRule type="cellIs" dxfId="154" priority="46" operator="equal">
      <formula>""</formula>
    </cfRule>
  </conditionalFormatting>
  <conditionalFormatting sqref="AD14:AI14">
    <cfRule type="cellIs" dxfId="153" priority="45" operator="equal">
      <formula>""</formula>
    </cfRule>
  </conditionalFormatting>
  <conditionalFormatting sqref="AD15:AI15">
    <cfRule type="cellIs" dxfId="152" priority="44" operator="equal">
      <formula>""</formula>
    </cfRule>
  </conditionalFormatting>
  <conditionalFormatting sqref="AD16:AI16">
    <cfRule type="cellIs" dxfId="151" priority="43" operator="equal">
      <formula>""</formula>
    </cfRule>
  </conditionalFormatting>
  <conditionalFormatting sqref="AD20:AI20">
    <cfRule type="cellIs" dxfId="150" priority="42" operator="equal">
      <formula>""</formula>
    </cfRule>
  </conditionalFormatting>
  <conditionalFormatting sqref="AD24:AI24">
    <cfRule type="cellIs" dxfId="149" priority="41" operator="equal">
      <formula>""</formula>
    </cfRule>
  </conditionalFormatting>
  <conditionalFormatting sqref="AD26:AI26">
    <cfRule type="cellIs" dxfId="148" priority="40" operator="equal">
      <formula>""</formula>
    </cfRule>
  </conditionalFormatting>
  <conditionalFormatting sqref="AD31:AI31">
    <cfRule type="cellIs" dxfId="147" priority="39" operator="equal">
      <formula>""</formula>
    </cfRule>
  </conditionalFormatting>
  <conditionalFormatting sqref="AD37:AI37">
    <cfRule type="cellIs" dxfId="146" priority="38" operator="equal">
      <formula>""</formula>
    </cfRule>
  </conditionalFormatting>
  <conditionalFormatting sqref="AD38:AI38">
    <cfRule type="cellIs" dxfId="145" priority="37" operator="equal">
      <formula>""</formula>
    </cfRule>
  </conditionalFormatting>
  <conditionalFormatting sqref="AD42:AI42">
    <cfRule type="cellIs" dxfId="144" priority="36" operator="equal">
      <formula>""</formula>
    </cfRule>
  </conditionalFormatting>
  <conditionalFormatting sqref="AD11:AI11">
    <cfRule type="cellIs" dxfId="143" priority="35" operator="equal">
      <formula>""</formula>
    </cfRule>
  </conditionalFormatting>
  <conditionalFormatting sqref="AD12:AI12">
    <cfRule type="cellIs" dxfId="142" priority="34" operator="equal">
      <formula>""</formula>
    </cfRule>
  </conditionalFormatting>
  <conditionalFormatting sqref="AD13:AI13">
    <cfRule type="cellIs" dxfId="141" priority="33" operator="equal">
      <formula>""</formula>
    </cfRule>
  </conditionalFormatting>
  <conditionalFormatting sqref="AD14:AI14">
    <cfRule type="cellIs" dxfId="140" priority="32" operator="equal">
      <formula>""</formula>
    </cfRule>
  </conditionalFormatting>
  <conditionalFormatting sqref="AD15:AI15">
    <cfRule type="cellIs" dxfId="139" priority="31" operator="equal">
      <formula>""</formula>
    </cfRule>
  </conditionalFormatting>
  <conditionalFormatting sqref="AD16:AI16">
    <cfRule type="cellIs" dxfId="138" priority="30" operator="equal">
      <formula>""</formula>
    </cfRule>
  </conditionalFormatting>
  <conditionalFormatting sqref="AD20:AI20">
    <cfRule type="cellIs" dxfId="137" priority="29" operator="equal">
      <formula>""</formula>
    </cfRule>
  </conditionalFormatting>
  <conditionalFormatting sqref="AD24:AI24">
    <cfRule type="cellIs" dxfId="136" priority="28" operator="equal">
      <formula>""</formula>
    </cfRule>
  </conditionalFormatting>
  <conditionalFormatting sqref="AD26:AI26">
    <cfRule type="cellIs" dxfId="135" priority="27" operator="equal">
      <formula>""</formula>
    </cfRule>
  </conditionalFormatting>
  <conditionalFormatting sqref="AD31:AI31">
    <cfRule type="cellIs" dxfId="134" priority="26" operator="equal">
      <formula>""</formula>
    </cfRule>
  </conditionalFormatting>
  <conditionalFormatting sqref="AD38:AI38">
    <cfRule type="cellIs" dxfId="133" priority="25" operator="equal">
      <formula>""</formula>
    </cfRule>
  </conditionalFormatting>
  <conditionalFormatting sqref="AD37:AI37">
    <cfRule type="cellIs" dxfId="132" priority="24" operator="equal">
      <formula>""</formula>
    </cfRule>
  </conditionalFormatting>
  <conditionalFormatting sqref="AD42:AI42">
    <cfRule type="cellIs" dxfId="131" priority="23" operator="equal">
      <formula>""</formula>
    </cfRule>
  </conditionalFormatting>
  <conditionalFormatting sqref="AD8:AI8">
    <cfRule type="cellIs" dxfId="130" priority="21" operator="equal">
      <formula>""</formula>
    </cfRule>
  </conditionalFormatting>
  <conditionalFormatting sqref="AD49:AI49">
    <cfRule type="cellIs" dxfId="129" priority="22" operator="equal">
      <formula>""</formula>
    </cfRule>
  </conditionalFormatting>
  <conditionalFormatting sqref="AC8">
    <cfRule type="cellIs" dxfId="128" priority="18" operator="equal">
      <formula>""</formula>
    </cfRule>
  </conditionalFormatting>
  <conditionalFormatting sqref="AC8">
    <cfRule type="expression" dxfId="127" priority="17">
      <formula>LEN(AC$5)=0</formula>
    </cfRule>
  </conditionalFormatting>
  <conditionalFormatting sqref="AC11:AC16">
    <cfRule type="cellIs" dxfId="126" priority="16" operator="equal">
      <formula>""</formula>
    </cfRule>
  </conditionalFormatting>
  <conditionalFormatting sqref="AC11:AC16">
    <cfRule type="expression" dxfId="125" priority="15">
      <formula>LEN(AC$5)=0</formula>
    </cfRule>
  </conditionalFormatting>
  <conditionalFormatting sqref="AC20">
    <cfRule type="cellIs" dxfId="124" priority="14" operator="equal">
      <formula>""</formula>
    </cfRule>
  </conditionalFormatting>
  <conditionalFormatting sqref="AC20">
    <cfRule type="expression" dxfId="123" priority="13">
      <formula>LEN(AC$5)=0</formula>
    </cfRule>
  </conditionalFormatting>
  <conditionalFormatting sqref="AC24">
    <cfRule type="cellIs" dxfId="122" priority="12" operator="equal">
      <formula>""</formula>
    </cfRule>
  </conditionalFormatting>
  <conditionalFormatting sqref="AC24">
    <cfRule type="expression" dxfId="121" priority="11">
      <formula>LEN(AC$5)=0</formula>
    </cfRule>
  </conditionalFormatting>
  <conditionalFormatting sqref="AC26">
    <cfRule type="cellIs" dxfId="120" priority="10" operator="equal">
      <formula>""</formula>
    </cfRule>
  </conditionalFormatting>
  <conditionalFormatting sqref="AC26:AC30">
    <cfRule type="expression" dxfId="119" priority="9">
      <formula>LEN(AC$5)=0</formula>
    </cfRule>
  </conditionalFormatting>
  <conditionalFormatting sqref="AC31">
    <cfRule type="cellIs" dxfId="118" priority="8" operator="equal">
      <formula>""</formula>
    </cfRule>
  </conditionalFormatting>
  <conditionalFormatting sqref="AC31:AC33">
    <cfRule type="expression" dxfId="117" priority="7">
      <formula>LEN(AC$5)=0</formula>
    </cfRule>
  </conditionalFormatting>
  <conditionalFormatting sqref="AC35:AC36">
    <cfRule type="cellIs" dxfId="116" priority="6" operator="equal">
      <formula>""</formula>
    </cfRule>
  </conditionalFormatting>
  <conditionalFormatting sqref="AC35:AC38">
    <cfRule type="expression" dxfId="115" priority="5">
      <formula>LEN(AC$5)=0</formula>
    </cfRule>
  </conditionalFormatting>
  <conditionalFormatting sqref="AC40">
    <cfRule type="cellIs" dxfId="114" priority="4" operator="equal">
      <formula>""</formula>
    </cfRule>
  </conditionalFormatting>
  <conditionalFormatting sqref="AC40:AC43">
    <cfRule type="expression" dxfId="113" priority="3">
      <formula>LEN(AC$5)=0</formula>
    </cfRule>
  </conditionalFormatting>
  <conditionalFormatting sqref="AC45">
    <cfRule type="cellIs" dxfId="112" priority="2" operator="equal">
      <formula>""</formula>
    </cfRule>
  </conditionalFormatting>
  <conditionalFormatting sqref="AC45">
    <cfRule type="expression" dxfId="111" priority="1">
      <formula>LEN(AC$5)=0</formula>
    </cfRule>
  </conditionalFormatting>
  <dataValidations count="2">
    <dataValidation type="list" errorStyle="warning" allowBlank="1" showInputMessage="1" showErrorMessage="1" errorTitle="Please select from the list only" error="Please select one option from the drop-down list only!" prompt="Please indicate accounting basis of the working balance:_x000a_----------------------_x000a_Please select one option from the drop-down list!_x000a_" sqref="D9:AC9" xr:uid="{00000000-0002-0000-0600-000001000000}">
      <formula1>$AL$1:$AL$4</formula1>
    </dataValidation>
    <dataValidation type="list" errorStyle="warning" allowBlank="1" showInputMessage="1" showErrorMessage="1" errorTitle="Please select from the list only" error="Please select one option from the drop-down list only!" prompt="Please indicate accounting basis of the working balance:_x000a_----------------------_x000a_Please select one option from the drop-down list!_x000a_" sqref="AD9:AI9" xr:uid="{BB357672-A1EB-4CD8-BB34-0BF39431D2E6}">
      <formula1>$AM$1:$AM$4</formula1>
    </dataValidation>
  </dataValidations>
  <printOptions horizontalCentered="1" verticalCentered="1"/>
  <pageMargins left="0.31496062992125984" right="0.31496062992125984" top="0.19685039370078741" bottom="0.15748031496062992" header="0" footer="0"/>
  <pageSetup paperSize="9" scale="38" orientation="landscape" r:id="rId1"/>
  <headerFooter alignWithMargins="0"/>
  <ignoredErrors>
    <ignoredError sqref="D44:AB44 D34:AB34 D10:AA10" unlockedFormula="1"/>
    <ignoredError sqref="AD9:AI9" numberStoredAsText="1"/>
  </ignoredErrors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transitionEvaluation="1" codeName="Sheet14">
    <tabColor rgb="FF00FF00"/>
    <pageSetUpPr fitToPage="1"/>
  </sheetPr>
  <dimension ref="A1:BM75"/>
  <sheetViews>
    <sheetView showGridLines="0" defaultGridColor="0" topLeftCell="Q1" colorId="22" zoomScaleNormal="100" zoomScaleSheetLayoutView="80" workbookViewId="0">
      <selection activeCell="AC4" sqref="AC4"/>
    </sheetView>
  </sheetViews>
  <sheetFormatPr defaultColWidth="9.77734375" defaultRowHeight="15"/>
  <cols>
    <col min="1" max="1" width="30.88671875" style="21" hidden="1" customWidth="1"/>
    <col min="2" max="2" width="37.88671875" style="66" hidden="1" customWidth="1"/>
    <col min="3" max="3" width="68" style="24" customWidth="1"/>
    <col min="4" max="28" width="13.33203125" style="20" customWidth="1"/>
    <col min="29" max="35" width="13.21875" style="622" customWidth="1"/>
    <col min="36" max="36" width="86.6640625" style="20" customWidth="1"/>
    <col min="37" max="37" width="5.33203125" style="20" customWidth="1"/>
    <col min="38" max="38" width="1" style="20" customWidth="1"/>
    <col min="39" max="39" width="0.5546875" style="20" customWidth="1"/>
    <col min="40" max="40" width="9.77734375" style="20"/>
    <col min="41" max="45" width="7.77734375" style="20" customWidth="1"/>
    <col min="46" max="64" width="9.77734375" style="20"/>
    <col min="65" max="65" width="9.77734375" style="220"/>
    <col min="66" max="16384" width="9.77734375" style="20"/>
  </cols>
  <sheetData>
    <row r="1" spans="1:65" ht="15.75">
      <c r="A1" s="200"/>
      <c r="B1" s="206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9"/>
      <c r="T1" s="19"/>
      <c r="U1" s="19"/>
      <c r="V1" s="19"/>
      <c r="W1" s="19"/>
      <c r="X1" s="19"/>
      <c r="Y1" s="19"/>
      <c r="Z1" s="19"/>
      <c r="AA1" s="19"/>
      <c r="AB1" s="19"/>
      <c r="AC1" s="618"/>
      <c r="AD1" s="618"/>
      <c r="AE1" s="618"/>
      <c r="AF1" s="618"/>
      <c r="AG1" s="618"/>
      <c r="AH1" s="618"/>
      <c r="AI1" s="618"/>
      <c r="AJ1" s="19"/>
      <c r="AK1" s="19"/>
      <c r="AM1" s="12"/>
      <c r="AN1" s="160" t="str">
        <f>Fedőlap!$N$1</f>
        <v>Oct.2016</v>
      </c>
      <c r="AO1" s="160">
        <v>3</v>
      </c>
      <c r="AP1" s="160">
        <v>4</v>
      </c>
      <c r="AQ1" s="160">
        <v>5</v>
      </c>
      <c r="AR1" s="160">
        <v>6</v>
      </c>
      <c r="AS1" s="160">
        <f>AR1+1</f>
        <v>7</v>
      </c>
      <c r="AT1" s="160">
        <f t="shared" ref="AT1:BE1" si="0">AS1+1</f>
        <v>8</v>
      </c>
      <c r="AU1" s="160">
        <f t="shared" si="0"/>
        <v>9</v>
      </c>
      <c r="AV1" s="160">
        <f t="shared" si="0"/>
        <v>10</v>
      </c>
      <c r="AW1" s="160">
        <f t="shared" si="0"/>
        <v>11</v>
      </c>
      <c r="AX1" s="160">
        <f t="shared" si="0"/>
        <v>12</v>
      </c>
      <c r="AY1" s="160">
        <f t="shared" si="0"/>
        <v>13</v>
      </c>
      <c r="AZ1" s="160">
        <f t="shared" si="0"/>
        <v>14</v>
      </c>
      <c r="BA1" s="160">
        <f t="shared" si="0"/>
        <v>15</v>
      </c>
      <c r="BB1" s="160">
        <f t="shared" si="0"/>
        <v>16</v>
      </c>
      <c r="BC1" s="160">
        <f t="shared" si="0"/>
        <v>17</v>
      </c>
      <c r="BD1" s="160">
        <f t="shared" si="0"/>
        <v>18</v>
      </c>
      <c r="BE1" s="160">
        <f t="shared" si="0"/>
        <v>19</v>
      </c>
    </row>
    <row r="2" spans="1:65" ht="15.75">
      <c r="A2" s="200"/>
      <c r="B2" s="206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  <c r="V2" s="19"/>
      <c r="W2" s="19"/>
      <c r="X2" s="19"/>
      <c r="Y2" s="19"/>
      <c r="Z2" s="19"/>
      <c r="AA2" s="19"/>
      <c r="AB2" s="19"/>
      <c r="AC2" s="618"/>
      <c r="AD2" s="618"/>
      <c r="AE2" s="618"/>
      <c r="AF2" s="618"/>
      <c r="AG2" s="618"/>
      <c r="AH2" s="618"/>
      <c r="AI2" s="618"/>
      <c r="AJ2" s="19"/>
      <c r="AK2" s="19"/>
      <c r="AM2" s="12"/>
    </row>
    <row r="3" spans="1:65" ht="18">
      <c r="A3" s="200"/>
      <c r="B3" s="206"/>
      <c r="C3" s="207" t="s">
        <v>1091</v>
      </c>
      <c r="D3" s="164"/>
      <c r="E3" s="220"/>
      <c r="F3" s="220"/>
      <c r="G3" s="220"/>
      <c r="H3" s="220"/>
      <c r="I3" s="220"/>
      <c r="J3" s="220"/>
      <c r="K3" s="220"/>
      <c r="L3" s="220"/>
      <c r="M3" s="220"/>
      <c r="N3" s="220"/>
      <c r="O3" s="220"/>
      <c r="P3" s="220"/>
      <c r="Q3" s="220"/>
      <c r="R3" s="220"/>
      <c r="S3" s="220"/>
      <c r="T3" s="220"/>
      <c r="U3" s="220"/>
      <c r="V3" s="220"/>
      <c r="W3" s="220"/>
      <c r="X3" s="220"/>
      <c r="Y3" s="220"/>
      <c r="Z3" s="220"/>
      <c r="AA3" s="220"/>
      <c r="AB3" s="220"/>
      <c r="AC3" s="621"/>
      <c r="AD3" s="621"/>
      <c r="AE3" s="621"/>
      <c r="AF3" s="621"/>
      <c r="AG3" s="621"/>
      <c r="AH3" s="621"/>
      <c r="AI3" s="621"/>
      <c r="AJ3" s="220"/>
      <c r="AM3" s="12"/>
    </row>
    <row r="4" spans="1:65" ht="16.5" thickBot="1">
      <c r="A4" s="200"/>
      <c r="B4" s="206"/>
      <c r="AM4" s="12"/>
    </row>
    <row r="5" spans="1:65" ht="16.5" thickTop="1">
      <c r="A5" s="201"/>
      <c r="B5" s="245"/>
      <c r="C5" s="113"/>
      <c r="D5" s="30"/>
      <c r="E5" s="30"/>
      <c r="F5" s="30"/>
      <c r="G5" s="30"/>
      <c r="H5" s="30"/>
      <c r="I5" s="30"/>
      <c r="J5" s="30"/>
      <c r="K5" s="30"/>
      <c r="L5" s="30"/>
      <c r="M5" s="30"/>
      <c r="N5" s="30"/>
      <c r="O5" s="30"/>
      <c r="P5" s="30"/>
      <c r="Q5" s="30"/>
      <c r="R5" s="30"/>
      <c r="S5" s="30"/>
      <c r="T5" s="30"/>
      <c r="U5" s="30"/>
      <c r="V5" s="30"/>
      <c r="W5" s="30"/>
      <c r="X5" s="30"/>
      <c r="Y5" s="30"/>
      <c r="Z5" s="30"/>
      <c r="AA5" s="30"/>
      <c r="AB5" s="30"/>
      <c r="AC5" s="623"/>
      <c r="AD5" s="623"/>
      <c r="AE5" s="623"/>
      <c r="AF5" s="623"/>
      <c r="AG5" s="623"/>
      <c r="AH5" s="623"/>
      <c r="AI5" s="623"/>
      <c r="AJ5" s="31"/>
      <c r="AK5" s="32"/>
      <c r="AM5" s="12"/>
    </row>
    <row r="6" spans="1:65" ht="15.75">
      <c r="A6" s="173"/>
      <c r="B6" s="175"/>
      <c r="C6" s="487" t="s">
        <v>919</v>
      </c>
      <c r="D6" s="715" t="s">
        <v>0</v>
      </c>
      <c r="E6" s="716"/>
      <c r="F6" s="716"/>
      <c r="G6" s="716"/>
      <c r="H6" s="716"/>
      <c r="I6" s="716"/>
      <c r="J6" s="716"/>
      <c r="K6" s="716"/>
      <c r="L6" s="716"/>
      <c r="M6" s="716"/>
      <c r="N6" s="716"/>
      <c r="O6" s="716"/>
      <c r="P6" s="716"/>
      <c r="Q6" s="716"/>
      <c r="R6" s="716"/>
      <c r="S6" s="716"/>
      <c r="T6" s="716"/>
      <c r="U6" s="716"/>
      <c r="V6" s="716"/>
      <c r="W6" s="716"/>
      <c r="X6" s="716"/>
      <c r="Y6" s="716"/>
      <c r="Z6" s="716"/>
      <c r="AA6" s="716"/>
      <c r="AB6" s="716"/>
      <c r="AC6" s="717"/>
      <c r="AD6" s="603"/>
      <c r="AE6" s="603"/>
      <c r="AF6" s="603"/>
      <c r="AG6" s="603"/>
      <c r="AH6" s="603"/>
      <c r="AI6" s="603"/>
      <c r="AJ6" s="34"/>
      <c r="AK6" s="41"/>
    </row>
    <row r="7" spans="1:65" ht="15.75">
      <c r="A7" s="173"/>
      <c r="B7" s="232" t="s">
        <v>347</v>
      </c>
      <c r="C7" s="487" t="s">
        <v>920</v>
      </c>
      <c r="D7" s="213">
        <f>'1. Tábla'!E5</f>
        <v>1995</v>
      </c>
      <c r="E7" s="213">
        <f>D7+1</f>
        <v>1996</v>
      </c>
      <c r="F7" s="213">
        <f t="shared" ref="F7:I7" si="1">E7+1</f>
        <v>1997</v>
      </c>
      <c r="G7" s="213">
        <f t="shared" si="1"/>
        <v>1998</v>
      </c>
      <c r="H7" s="213">
        <f t="shared" si="1"/>
        <v>1999</v>
      </c>
      <c r="I7" s="213">
        <f t="shared" si="1"/>
        <v>2000</v>
      </c>
      <c r="J7" s="213">
        <f t="shared" ref="J7" si="2">I7+1</f>
        <v>2001</v>
      </c>
      <c r="K7" s="213">
        <f t="shared" ref="K7" si="3">J7+1</f>
        <v>2002</v>
      </c>
      <c r="L7" s="213">
        <f t="shared" ref="L7" si="4">K7+1</f>
        <v>2003</v>
      </c>
      <c r="M7" s="213">
        <f t="shared" ref="M7" si="5">L7+1</f>
        <v>2004</v>
      </c>
      <c r="N7" s="213">
        <f t="shared" ref="N7" si="6">M7+1</f>
        <v>2005</v>
      </c>
      <c r="O7" s="213">
        <f t="shared" ref="O7" si="7">N7+1</f>
        <v>2006</v>
      </c>
      <c r="P7" s="213">
        <f t="shared" ref="P7" si="8">O7+1</f>
        <v>2007</v>
      </c>
      <c r="Q7" s="213">
        <f t="shared" ref="Q7" si="9">P7+1</f>
        <v>2008</v>
      </c>
      <c r="R7" s="213">
        <f t="shared" ref="R7" si="10">Q7+1</f>
        <v>2009</v>
      </c>
      <c r="S7" s="213">
        <f t="shared" ref="S7:T7" si="11">R7+1</f>
        <v>2010</v>
      </c>
      <c r="T7" s="213">
        <f t="shared" si="11"/>
        <v>2011</v>
      </c>
      <c r="U7" s="213">
        <f t="shared" ref="U7" si="12">T7+1</f>
        <v>2012</v>
      </c>
      <c r="V7" s="213">
        <v>2013</v>
      </c>
      <c r="W7" s="213">
        <v>2014</v>
      </c>
      <c r="X7" s="213">
        <v>2015</v>
      </c>
      <c r="Y7" s="213">
        <v>2016</v>
      </c>
      <c r="Z7" s="213">
        <v>2017</v>
      </c>
      <c r="AA7" s="213">
        <v>2018</v>
      </c>
      <c r="AB7" s="213">
        <v>2019</v>
      </c>
      <c r="AC7" s="213">
        <v>2020</v>
      </c>
      <c r="AD7" s="552" t="s">
        <v>1176</v>
      </c>
      <c r="AE7" s="552" t="s">
        <v>1176</v>
      </c>
      <c r="AF7" s="552" t="s">
        <v>1176</v>
      </c>
      <c r="AG7" s="552" t="s">
        <v>1176</v>
      </c>
      <c r="AH7" s="552" t="s">
        <v>1176</v>
      </c>
      <c r="AI7" s="552" t="s">
        <v>1176</v>
      </c>
      <c r="AJ7" s="36"/>
      <c r="AK7" s="41"/>
    </row>
    <row r="8" spans="1:65" ht="15.75">
      <c r="A8" s="173"/>
      <c r="B8" s="202"/>
      <c r="C8" s="466" t="str">
        <f>Fedőlap!E15</f>
        <v>Dátum: 2025.10.10.</v>
      </c>
      <c r="D8" s="50"/>
      <c r="E8" s="50"/>
      <c r="F8" s="50"/>
      <c r="G8" s="50"/>
      <c r="H8" s="50"/>
      <c r="I8" s="50"/>
      <c r="J8" s="50"/>
      <c r="K8" s="50"/>
      <c r="L8" s="50"/>
      <c r="M8" s="50"/>
      <c r="N8" s="50"/>
      <c r="O8" s="50"/>
      <c r="P8" s="50"/>
      <c r="Q8" s="50"/>
      <c r="R8" s="50"/>
      <c r="S8" s="50"/>
      <c r="T8" s="350"/>
      <c r="U8" s="350"/>
      <c r="V8" s="350"/>
      <c r="W8" s="350"/>
      <c r="X8" s="350"/>
      <c r="Y8" s="350"/>
      <c r="Z8" s="350"/>
      <c r="AA8" s="350"/>
      <c r="AB8" s="350"/>
      <c r="AC8" s="350"/>
      <c r="AD8" s="624"/>
      <c r="AE8" s="624"/>
      <c r="AF8" s="624"/>
      <c r="AG8" s="624"/>
      <c r="AH8" s="624"/>
      <c r="AI8" s="624"/>
      <c r="AJ8" s="45"/>
      <c r="AK8" s="41"/>
    </row>
    <row r="9" spans="1:65" ht="10.5" customHeight="1" thickBot="1">
      <c r="A9" s="173"/>
      <c r="B9" s="203"/>
      <c r="C9" s="206"/>
      <c r="D9" s="26"/>
      <c r="E9" s="26"/>
      <c r="F9" s="26"/>
      <c r="G9" s="26"/>
      <c r="H9" s="26"/>
      <c r="I9" s="26"/>
      <c r="J9" s="26"/>
      <c r="K9" s="26"/>
      <c r="L9" s="26"/>
      <c r="M9" s="26"/>
      <c r="N9" s="26"/>
      <c r="O9" s="26"/>
      <c r="P9" s="26"/>
      <c r="Q9" s="26"/>
      <c r="R9" s="26"/>
      <c r="S9" s="26"/>
      <c r="T9" s="351"/>
      <c r="U9" s="351"/>
      <c r="V9" s="351"/>
      <c r="W9" s="351"/>
      <c r="X9" s="351"/>
      <c r="Y9" s="351"/>
      <c r="Z9" s="351"/>
      <c r="AA9" s="351"/>
      <c r="AB9" s="351"/>
      <c r="AC9" s="351"/>
      <c r="AD9" s="625"/>
      <c r="AE9" s="625"/>
      <c r="AF9" s="625"/>
      <c r="AG9" s="625"/>
      <c r="AH9" s="625"/>
      <c r="AI9" s="625"/>
      <c r="AJ9" s="51"/>
      <c r="AK9" s="41"/>
    </row>
    <row r="10" spans="1:65" ht="16.5" customHeight="1" thickTop="1" thickBot="1">
      <c r="A10" s="204" t="s">
        <v>175</v>
      </c>
      <c r="B10" s="289" t="s">
        <v>630</v>
      </c>
      <c r="C10" s="500" t="s">
        <v>1092</v>
      </c>
      <c r="D10" s="563">
        <v>501876.34100000001</v>
      </c>
      <c r="E10" s="563">
        <v>311702</v>
      </c>
      <c r="F10" s="563">
        <v>490380.83999999997</v>
      </c>
      <c r="G10" s="563">
        <v>775309.60909090913</v>
      </c>
      <c r="H10" s="563">
        <v>614070</v>
      </c>
      <c r="I10" s="563">
        <v>405236.00299999991</v>
      </c>
      <c r="J10" s="563">
        <v>615856</v>
      </c>
      <c r="K10" s="563">
        <v>1533781</v>
      </c>
      <c r="L10" s="563">
        <v>1374123</v>
      </c>
      <c r="M10" s="563">
        <v>1391280</v>
      </c>
      <c r="N10" s="563">
        <v>1757625.6153846155</v>
      </c>
      <c r="O10" s="563">
        <v>2254329</v>
      </c>
      <c r="P10" s="563">
        <v>1308462</v>
      </c>
      <c r="Q10" s="563">
        <v>1030748</v>
      </c>
      <c r="R10" s="563">
        <v>1259676</v>
      </c>
      <c r="S10" s="563">
        <v>1216741</v>
      </c>
      <c r="T10" s="563">
        <v>1487238</v>
      </c>
      <c r="U10" s="564">
        <v>673987.23800000001</v>
      </c>
      <c r="V10" s="564">
        <v>788385.5</v>
      </c>
      <c r="W10" s="564">
        <v>910277.89020099957</v>
      </c>
      <c r="X10" s="564">
        <v>700702.17656400031</v>
      </c>
      <c r="Y10" s="564">
        <v>650577.75472040044</v>
      </c>
      <c r="Z10" s="564">
        <v>965670.15379900194</v>
      </c>
      <c r="AA10" s="564">
        <v>891319.13236600009</v>
      </c>
      <c r="AB10" s="564">
        <v>970454.9219160002</v>
      </c>
      <c r="AC10" s="699">
        <v>3654169.1904648542</v>
      </c>
      <c r="AD10" s="564"/>
      <c r="AE10" s="564"/>
      <c r="AF10" s="564"/>
      <c r="AG10" s="564"/>
      <c r="AH10" s="564"/>
      <c r="AI10" s="564"/>
      <c r="AJ10" s="3"/>
      <c r="AK10" s="41"/>
      <c r="BM10" s="220" t="e">
        <f>CountryCode &amp; ".T3.B9.S13.MNAC." &amp; RefVintage</f>
        <v>#VALUE!</v>
      </c>
    </row>
    <row r="11" spans="1:65" ht="6" customHeight="1" thickTop="1">
      <c r="A11" s="204"/>
      <c r="B11" s="108"/>
      <c r="C11" s="521"/>
      <c r="D11" s="98"/>
      <c r="E11" s="98"/>
      <c r="F11" s="98"/>
      <c r="G11" s="98"/>
      <c r="H11" s="98"/>
      <c r="I11" s="98"/>
      <c r="J11" s="98"/>
      <c r="K11" s="98"/>
      <c r="L11" s="98"/>
      <c r="M11" s="98"/>
      <c r="N11" s="98"/>
      <c r="O11" s="98"/>
      <c r="P11" s="98"/>
      <c r="Q11" s="98"/>
      <c r="R11" s="98"/>
      <c r="S11" s="98"/>
      <c r="T11" s="98"/>
      <c r="U11" s="98"/>
      <c r="V11" s="98"/>
      <c r="W11" s="98"/>
      <c r="X11" s="98"/>
      <c r="Y11" s="98"/>
      <c r="Z11" s="98"/>
      <c r="AA11" s="98"/>
      <c r="AB11" s="457"/>
      <c r="AC11" s="389"/>
      <c r="AD11" s="389"/>
      <c r="AE11" s="389"/>
      <c r="AF11" s="389"/>
      <c r="AG11" s="389"/>
      <c r="AH11" s="389"/>
      <c r="AI11" s="389"/>
      <c r="AJ11" s="6"/>
      <c r="AK11" s="41"/>
    </row>
    <row r="12" spans="1:65" s="17" customFormat="1" ht="16.5" customHeight="1">
      <c r="A12" s="204" t="s">
        <v>176</v>
      </c>
      <c r="B12" s="289" t="s">
        <v>631</v>
      </c>
      <c r="C12" s="522" t="s">
        <v>1093</v>
      </c>
      <c r="D12" s="159">
        <f>IF(AND(D13="0",D14="0",D15="0",D22="0",D27="0",D28="0",D29="0"),"0",IF(AND(D13="M",D14="M",D15="M",D22="M",D27="M",D28="M",D29="M"),"M",IF(AND(D13="L",D14="L",D15="L",D22="L",D27="L",D28="L",D29="L"),"L",IF(AND(ISTEXT(D13),ISTEXT(D14),ISTEXT(D15),ISTEXT(D22),ISTEXT(D27),ISTEXT(D28),ISTEXT(D29)),"M",D13+D14+D15+D22+D27+D28+D29))))</f>
        <v>363357</v>
      </c>
      <c r="E12" s="159">
        <f t="shared" ref="E12:Z12" si="13">IF(AND(E13="0",E14="0",E15="0",E22="0",E27="0",E28="0",E29="0"),"0",IF(AND(E13="M",E14="M",E15="M",E22="M",E27="M",E28="M",E29="M"),"M",IF(AND(E13="L",E14="L",E15="L",E22="L",E27="L",E28="L",E29="L"),"L",IF(AND(ISTEXT(E13),ISTEXT(E14),ISTEXT(E15),ISTEXT(E22),ISTEXT(E27),ISTEXT(E28),ISTEXT(E29)),"M",E13+E14+E15+E22+E27+E28+E29))))</f>
        <v>-113654</v>
      </c>
      <c r="F12" s="159">
        <f t="shared" si="13"/>
        <v>-301823</v>
      </c>
      <c r="G12" s="159">
        <f t="shared" si="13"/>
        <v>-235263</v>
      </c>
      <c r="H12" s="159">
        <f t="shared" si="13"/>
        <v>-24242</v>
      </c>
      <c r="I12" s="159">
        <f t="shared" si="13"/>
        <v>-237971</v>
      </c>
      <c r="J12" s="159">
        <f t="shared" si="13"/>
        <v>478342</v>
      </c>
      <c r="K12" s="159">
        <f t="shared" si="13"/>
        <v>-50387</v>
      </c>
      <c r="L12" s="159">
        <f t="shared" si="13"/>
        <v>-63811</v>
      </c>
      <c r="M12" s="159">
        <f t="shared" si="13"/>
        <v>387266</v>
      </c>
      <c r="N12" s="159">
        <f t="shared" si="13"/>
        <v>-470120</v>
      </c>
      <c r="O12" s="159">
        <f t="shared" si="13"/>
        <v>-134153</v>
      </c>
      <c r="P12" s="159">
        <f t="shared" si="13"/>
        <v>64977</v>
      </c>
      <c r="Q12" s="159">
        <f t="shared" si="13"/>
        <v>1365758</v>
      </c>
      <c r="R12" s="159">
        <f t="shared" si="13"/>
        <v>-92453.000000000058</v>
      </c>
      <c r="S12" s="159">
        <f t="shared" si="13"/>
        <v>-473827</v>
      </c>
      <c r="T12" s="159">
        <f t="shared" si="13"/>
        <v>1216049</v>
      </c>
      <c r="U12" s="159">
        <f t="shared" si="13"/>
        <v>-297854</v>
      </c>
      <c r="V12" s="159">
        <f t="shared" si="13"/>
        <v>-147322</v>
      </c>
      <c r="W12" s="159">
        <f t="shared" si="13"/>
        <v>382365</v>
      </c>
      <c r="X12" s="159">
        <f t="shared" si="13"/>
        <v>397883</v>
      </c>
      <c r="Y12" s="159">
        <f t="shared" si="13"/>
        <v>274912</v>
      </c>
      <c r="Z12" s="159">
        <f t="shared" si="13"/>
        <v>167839</v>
      </c>
      <c r="AA12" s="159">
        <f t="shared" ref="AA12:AC12" si="14">IF(AND(AA13="0",AA14="0",AA15="0",AA22="0",AA27="0",AA28="0",AA29="0"),"0",IF(AND(AA13="M",AA14="M",AA15="M",AA22="M",AA27="M",AA28="M",AA29="M"),"M",IF(AND(AA13="L",AA14="L",AA15="L",AA22="L",AA27="L",AA28="L",AA29="L"),"L",IF(AND(ISTEXT(AA13),ISTEXT(AA14),ISTEXT(AA15),ISTEXT(AA22),ISTEXT(AA27),ISTEXT(AA28),ISTEXT(AA29)),"M",AA13+AA14+AA15+AA22+AA27+AA28+AA29))))</f>
        <v>563534</v>
      </c>
      <c r="AB12" s="458">
        <f t="shared" si="14"/>
        <v>161909</v>
      </c>
      <c r="AC12" s="693">
        <f t="shared" si="14"/>
        <v>2820306</v>
      </c>
      <c r="AD12" s="626" t="s">
        <v>1176</v>
      </c>
      <c r="AE12" s="626" t="s">
        <v>1176</v>
      </c>
      <c r="AF12" s="626" t="s">
        <v>1176</v>
      </c>
      <c r="AG12" s="626" t="s">
        <v>1176</v>
      </c>
      <c r="AH12" s="626" t="s">
        <v>1176</v>
      </c>
      <c r="AI12" s="626" t="s">
        <v>1176</v>
      </c>
      <c r="AJ12" s="416"/>
      <c r="AK12" s="52"/>
      <c r="BM12" s="368" t="e">
        <f>CountryCode &amp; ".T3.FA.S13.MNAC." &amp; RefVintage</f>
        <v>#VALUE!</v>
      </c>
    </row>
    <row r="13" spans="1:65" s="17" customFormat="1" ht="16.5" customHeight="1">
      <c r="A13" s="204" t="s">
        <v>177</v>
      </c>
      <c r="B13" s="289" t="s">
        <v>632</v>
      </c>
      <c r="C13" s="523" t="s">
        <v>1094</v>
      </c>
      <c r="D13" s="565">
        <v>190495</v>
      </c>
      <c r="E13" s="565">
        <v>-190991</v>
      </c>
      <c r="F13" s="565">
        <v>-42978</v>
      </c>
      <c r="G13" s="565">
        <v>-152645</v>
      </c>
      <c r="H13" s="565">
        <v>173176</v>
      </c>
      <c r="I13" s="565">
        <v>-91420</v>
      </c>
      <c r="J13" s="565">
        <v>243713</v>
      </c>
      <c r="K13" s="565">
        <v>-302323</v>
      </c>
      <c r="L13" s="565">
        <v>25571</v>
      </c>
      <c r="M13" s="565">
        <v>307219</v>
      </c>
      <c r="N13" s="565">
        <v>-78005</v>
      </c>
      <c r="O13" s="565">
        <v>137284</v>
      </c>
      <c r="P13" s="565">
        <v>206531</v>
      </c>
      <c r="Q13" s="565">
        <v>1485132</v>
      </c>
      <c r="R13" s="565">
        <v>-663289</v>
      </c>
      <c r="S13" s="565">
        <v>-204335</v>
      </c>
      <c r="T13" s="565">
        <v>178398</v>
      </c>
      <c r="U13" s="565">
        <v>76885</v>
      </c>
      <c r="V13" s="565">
        <v>-385483</v>
      </c>
      <c r="W13" s="565">
        <v>183890</v>
      </c>
      <c r="X13" s="565">
        <v>-272456</v>
      </c>
      <c r="Y13" s="565">
        <v>703345</v>
      </c>
      <c r="Z13" s="565">
        <v>-202480</v>
      </c>
      <c r="AA13" s="565">
        <v>456803</v>
      </c>
      <c r="AB13" s="565">
        <v>-272592</v>
      </c>
      <c r="AC13" s="700">
        <v>2277097</v>
      </c>
      <c r="AD13" s="565"/>
      <c r="AE13" s="565"/>
      <c r="AF13" s="565"/>
      <c r="AG13" s="565"/>
      <c r="AH13" s="565"/>
      <c r="AI13" s="565"/>
      <c r="AJ13" s="84"/>
      <c r="AK13" s="52"/>
      <c r="BM13" s="368" t="e">
        <f>CountryCode &amp; ".T3.F2.S13.MNAC." &amp; RefVintage</f>
        <v>#VALUE!</v>
      </c>
    </row>
    <row r="14" spans="1:65" s="17" customFormat="1" ht="16.5" customHeight="1">
      <c r="A14" s="204" t="s">
        <v>178</v>
      </c>
      <c r="B14" s="289" t="s">
        <v>633</v>
      </c>
      <c r="C14" s="523" t="s">
        <v>1095</v>
      </c>
      <c r="D14" s="565">
        <v>-2700</v>
      </c>
      <c r="E14" s="565">
        <v>0</v>
      </c>
      <c r="F14" s="565">
        <v>10266</v>
      </c>
      <c r="G14" s="565">
        <v>7432</v>
      </c>
      <c r="H14" s="565">
        <v>-17008</v>
      </c>
      <c r="I14" s="565">
        <v>11155</v>
      </c>
      <c r="J14" s="565">
        <v>6410</v>
      </c>
      <c r="K14" s="565">
        <v>-17151</v>
      </c>
      <c r="L14" s="565">
        <v>681</v>
      </c>
      <c r="M14" s="565">
        <v>3</v>
      </c>
      <c r="N14" s="565">
        <v>-604</v>
      </c>
      <c r="O14" s="565">
        <v>-359</v>
      </c>
      <c r="P14" s="565">
        <v>1331</v>
      </c>
      <c r="Q14" s="565">
        <v>-1201</v>
      </c>
      <c r="R14" s="565">
        <v>-104</v>
      </c>
      <c r="S14" s="565">
        <v>13889</v>
      </c>
      <c r="T14" s="565">
        <v>55585</v>
      </c>
      <c r="U14" s="565">
        <v>47533</v>
      </c>
      <c r="V14" s="565">
        <v>54492</v>
      </c>
      <c r="W14" s="565">
        <v>-115252</v>
      </c>
      <c r="X14" s="565">
        <v>-1665</v>
      </c>
      <c r="Y14" s="565">
        <v>-33091</v>
      </c>
      <c r="Z14" s="565">
        <v>-3179</v>
      </c>
      <c r="AA14" s="565">
        <v>-9817</v>
      </c>
      <c r="AB14" s="565">
        <v>-25062</v>
      </c>
      <c r="AC14" s="700">
        <v>1282</v>
      </c>
      <c r="AD14" s="565"/>
      <c r="AE14" s="565"/>
      <c r="AF14" s="565"/>
      <c r="AG14" s="565"/>
      <c r="AH14" s="565"/>
      <c r="AI14" s="565"/>
      <c r="AJ14" s="84"/>
      <c r="AK14" s="52"/>
      <c r="BM14" s="368" t="e">
        <f>CountryCode &amp; ".T3.F3.S13.MNAC." &amp; RefVintage</f>
        <v>#VALUE!</v>
      </c>
    </row>
    <row r="15" spans="1:65" s="17" customFormat="1" ht="16.5" customHeight="1">
      <c r="A15" s="204" t="s">
        <v>179</v>
      </c>
      <c r="B15" s="289" t="s">
        <v>634</v>
      </c>
      <c r="C15" s="523" t="s">
        <v>1096</v>
      </c>
      <c r="D15" s="565">
        <v>-17024</v>
      </c>
      <c r="E15" s="565">
        <v>-5662</v>
      </c>
      <c r="F15" s="565">
        <v>68195</v>
      </c>
      <c r="G15" s="565">
        <v>-19075</v>
      </c>
      <c r="H15" s="565">
        <v>-5586</v>
      </c>
      <c r="I15" s="565">
        <v>-55731</v>
      </c>
      <c r="J15" s="565">
        <v>12937</v>
      </c>
      <c r="K15" s="565">
        <v>38522</v>
      </c>
      <c r="L15" s="565">
        <v>-21893</v>
      </c>
      <c r="M15" s="565">
        <v>25889</v>
      </c>
      <c r="N15" s="565">
        <v>78864</v>
      </c>
      <c r="O15" s="565">
        <v>-46635</v>
      </c>
      <c r="P15" s="565">
        <v>-132369</v>
      </c>
      <c r="Q15" s="565">
        <v>22782</v>
      </c>
      <c r="R15" s="565">
        <v>521534.99999999994</v>
      </c>
      <c r="S15" s="565">
        <v>-243092</v>
      </c>
      <c r="T15" s="565">
        <v>-158294</v>
      </c>
      <c r="U15" s="565">
        <v>-59577</v>
      </c>
      <c r="V15" s="565">
        <v>86618</v>
      </c>
      <c r="W15" s="565">
        <v>188136</v>
      </c>
      <c r="X15" s="565">
        <v>289911</v>
      </c>
      <c r="Y15" s="565">
        <v>111914</v>
      </c>
      <c r="Z15" s="565">
        <v>126407</v>
      </c>
      <c r="AA15" s="565">
        <v>77749</v>
      </c>
      <c r="AB15" s="565">
        <v>136366</v>
      </c>
      <c r="AC15" s="700">
        <v>479808</v>
      </c>
      <c r="AD15" s="565"/>
      <c r="AE15" s="565"/>
      <c r="AF15" s="565"/>
      <c r="AG15" s="565"/>
      <c r="AH15" s="565"/>
      <c r="AI15" s="565"/>
      <c r="AJ15" s="84"/>
      <c r="AK15" s="52"/>
      <c r="BM15" s="368" t="e">
        <f>CountryCode &amp; ".T3.F4.S13.MNAC." &amp; RefVintage</f>
        <v>#VALUE!</v>
      </c>
    </row>
    <row r="16" spans="1:65" s="17" customFormat="1" ht="16.5" customHeight="1">
      <c r="A16" s="204" t="s">
        <v>180</v>
      </c>
      <c r="B16" s="289" t="s">
        <v>635</v>
      </c>
      <c r="C16" s="524" t="s">
        <v>1097</v>
      </c>
      <c r="D16" s="582">
        <v>15600</v>
      </c>
      <c r="E16" s="566">
        <v>19500</v>
      </c>
      <c r="F16" s="566">
        <v>88000</v>
      </c>
      <c r="G16" s="566">
        <v>35000</v>
      </c>
      <c r="H16" s="566">
        <v>24186.99</v>
      </c>
      <c r="I16" s="566">
        <v>28084.880000000001</v>
      </c>
      <c r="J16" s="566">
        <v>23500</v>
      </c>
      <c r="K16" s="566">
        <v>32035.82</v>
      </c>
      <c r="L16" s="566">
        <v>25758.753000000001</v>
      </c>
      <c r="M16" s="566">
        <v>28947.55</v>
      </c>
      <c r="N16" s="566">
        <v>166304</v>
      </c>
      <c r="O16" s="566">
        <v>135514</v>
      </c>
      <c r="P16" s="566">
        <v>26426</v>
      </c>
      <c r="Q16" s="566">
        <v>26526</v>
      </c>
      <c r="R16" s="566">
        <v>732884</v>
      </c>
      <c r="S16" s="566">
        <v>24777.904954000012</v>
      </c>
      <c r="T16" s="566">
        <v>13380.4</v>
      </c>
      <c r="U16" s="566">
        <v>29821.200000000001</v>
      </c>
      <c r="V16" s="566">
        <v>20281</v>
      </c>
      <c r="W16" s="566">
        <v>395355.00000000023</v>
      </c>
      <c r="X16" s="566">
        <v>560004.17299999972</v>
      </c>
      <c r="Y16" s="566">
        <v>518525.30074199982</v>
      </c>
      <c r="Z16" s="566">
        <v>489836.64529400039</v>
      </c>
      <c r="AA16" s="566">
        <v>468153.81345110619</v>
      </c>
      <c r="AB16" s="566">
        <v>573199.83926169202</v>
      </c>
      <c r="AC16" s="701">
        <v>949834.37186379358</v>
      </c>
      <c r="AD16" s="566"/>
      <c r="AE16" s="566"/>
      <c r="AF16" s="566"/>
      <c r="AG16" s="566"/>
      <c r="AH16" s="566"/>
      <c r="AI16" s="566"/>
      <c r="AJ16" s="84"/>
      <c r="AK16" s="52"/>
      <c r="AL16" s="17">
        <v>956112.91262174014</v>
      </c>
      <c r="AM16" s="17">
        <v>712905.28438457788</v>
      </c>
      <c r="BM16" s="368" t="e">
        <f>CountryCode &amp; ".T3.F4ACQ.S13.MNAC." &amp; RefVintage</f>
        <v>#VALUE!</v>
      </c>
    </row>
    <row r="17" spans="1:65" s="17" customFormat="1" ht="16.5" customHeight="1">
      <c r="A17" s="204" t="s">
        <v>181</v>
      </c>
      <c r="B17" s="289" t="s">
        <v>636</v>
      </c>
      <c r="C17" s="524" t="s">
        <v>1098</v>
      </c>
      <c r="D17" s="583">
        <v>-32624</v>
      </c>
      <c r="E17" s="567">
        <v>-25162</v>
      </c>
      <c r="F17" s="567">
        <v>-19805</v>
      </c>
      <c r="G17" s="567">
        <v>-54075</v>
      </c>
      <c r="H17" s="567">
        <v>-29772.99</v>
      </c>
      <c r="I17" s="567">
        <v>-83815.88</v>
      </c>
      <c r="J17" s="567">
        <v>-10563</v>
      </c>
      <c r="K17" s="567">
        <v>6486.18</v>
      </c>
      <c r="L17" s="567">
        <v>-47651.752999999997</v>
      </c>
      <c r="M17" s="567">
        <v>-3058.5499999999993</v>
      </c>
      <c r="N17" s="567">
        <v>-87440</v>
      </c>
      <c r="O17" s="567">
        <v>-182149</v>
      </c>
      <c r="P17" s="567">
        <v>-158795</v>
      </c>
      <c r="Q17" s="567">
        <v>-3744</v>
      </c>
      <c r="R17" s="567">
        <v>-211349.00000000006</v>
      </c>
      <c r="S17" s="567">
        <v>-267869.90495400003</v>
      </c>
      <c r="T17" s="567">
        <v>-171674.4</v>
      </c>
      <c r="U17" s="567">
        <v>-89398.2</v>
      </c>
      <c r="V17" s="567">
        <v>66337</v>
      </c>
      <c r="W17" s="567">
        <v>-207219.00000000023</v>
      </c>
      <c r="X17" s="567">
        <v>-270093.17299999972</v>
      </c>
      <c r="Y17" s="567">
        <v>-406611.30074199982</v>
      </c>
      <c r="Z17" s="567">
        <v>-363429.64529400039</v>
      </c>
      <c r="AA17" s="567">
        <v>-390404.81345110619</v>
      </c>
      <c r="AB17" s="567">
        <v>-436833.83926169202</v>
      </c>
      <c r="AC17" s="702">
        <v>-470026.37186379358</v>
      </c>
      <c r="AD17" s="567"/>
      <c r="AE17" s="567"/>
      <c r="AF17" s="567"/>
      <c r="AG17" s="567"/>
      <c r="AH17" s="567"/>
      <c r="AI17" s="567"/>
      <c r="AJ17" s="84"/>
      <c r="AK17" s="52"/>
      <c r="AL17" s="17">
        <v>-339554.91262174014</v>
      </c>
      <c r="AM17" s="17">
        <v>-578297.28438457788</v>
      </c>
      <c r="BM17" s="368" t="e">
        <f>CountryCode &amp; ".T3.F4DIS.S13.MNAC." &amp; RefVintage</f>
        <v>#VALUE!</v>
      </c>
    </row>
    <row r="18" spans="1:65" s="17" customFormat="1" ht="16.5" customHeight="1">
      <c r="A18" s="204" t="s">
        <v>182</v>
      </c>
      <c r="B18" s="289" t="s">
        <v>637</v>
      </c>
      <c r="C18" s="525" t="s">
        <v>1099</v>
      </c>
      <c r="D18" s="565">
        <v>381</v>
      </c>
      <c r="E18" s="565">
        <v>1739</v>
      </c>
      <c r="F18" s="565">
        <v>36404</v>
      </c>
      <c r="G18" s="565">
        <v>-27500</v>
      </c>
      <c r="H18" s="565">
        <v>-7582</v>
      </c>
      <c r="I18" s="565">
        <v>1765</v>
      </c>
      <c r="J18" s="565">
        <v>880</v>
      </c>
      <c r="K18" s="565">
        <v>8534</v>
      </c>
      <c r="L18" s="565">
        <v>123</v>
      </c>
      <c r="M18" s="565">
        <v>-1453</v>
      </c>
      <c r="N18" s="565">
        <v>-7159</v>
      </c>
      <c r="O18" s="565">
        <v>2792</v>
      </c>
      <c r="P18" s="565">
        <v>4611</v>
      </c>
      <c r="Q18" s="565">
        <v>-7563</v>
      </c>
      <c r="R18" s="565">
        <v>576</v>
      </c>
      <c r="S18" s="565">
        <v>-3863</v>
      </c>
      <c r="T18" s="565">
        <v>-241</v>
      </c>
      <c r="U18" s="565">
        <v>-269</v>
      </c>
      <c r="V18" s="565">
        <v>3829</v>
      </c>
      <c r="W18" s="565">
        <v>13534</v>
      </c>
      <c r="X18" s="565">
        <v>-18210</v>
      </c>
      <c r="Y18" s="565">
        <v>3147</v>
      </c>
      <c r="Z18" s="565">
        <v>5033</v>
      </c>
      <c r="AA18" s="565">
        <v>6709</v>
      </c>
      <c r="AB18" s="565">
        <v>40918</v>
      </c>
      <c r="AC18" s="700">
        <v>-56550</v>
      </c>
      <c r="AD18" s="565"/>
      <c r="AE18" s="565"/>
      <c r="AF18" s="565"/>
      <c r="AG18" s="565"/>
      <c r="AH18" s="565"/>
      <c r="AI18" s="565"/>
      <c r="AJ18" s="84"/>
      <c r="AK18" s="52"/>
      <c r="BM18" s="368" t="e">
        <f>CountryCode &amp; ".T3.F41.S13.MNAC." &amp; RefVintage</f>
        <v>#VALUE!</v>
      </c>
    </row>
    <row r="19" spans="1:65" s="17" customFormat="1" ht="16.5" customHeight="1">
      <c r="A19" s="204" t="s">
        <v>183</v>
      </c>
      <c r="B19" s="289" t="s">
        <v>638</v>
      </c>
      <c r="C19" s="525" t="s">
        <v>1100</v>
      </c>
      <c r="D19" s="565">
        <v>-17405</v>
      </c>
      <c r="E19" s="565">
        <v>-7401</v>
      </c>
      <c r="F19" s="565">
        <v>31791</v>
      </c>
      <c r="G19" s="565">
        <v>8425</v>
      </c>
      <c r="H19" s="565">
        <v>1996</v>
      </c>
      <c r="I19" s="565">
        <v>-57496</v>
      </c>
      <c r="J19" s="565">
        <v>12057</v>
      </c>
      <c r="K19" s="565">
        <v>29988</v>
      </c>
      <c r="L19" s="565">
        <v>-22016</v>
      </c>
      <c r="M19" s="565">
        <v>27342</v>
      </c>
      <c r="N19" s="565">
        <v>86023</v>
      </c>
      <c r="O19" s="565">
        <v>-49427</v>
      </c>
      <c r="P19" s="565">
        <v>-136980</v>
      </c>
      <c r="Q19" s="565">
        <v>30345</v>
      </c>
      <c r="R19" s="565">
        <v>520958.99999999994</v>
      </c>
      <c r="S19" s="565">
        <v>-239229</v>
      </c>
      <c r="T19" s="565">
        <v>-158053</v>
      </c>
      <c r="U19" s="565">
        <v>-59308</v>
      </c>
      <c r="V19" s="565">
        <v>82789</v>
      </c>
      <c r="W19" s="565">
        <v>174602</v>
      </c>
      <c r="X19" s="565">
        <v>308121</v>
      </c>
      <c r="Y19" s="565">
        <v>108767</v>
      </c>
      <c r="Z19" s="565">
        <v>121374</v>
      </c>
      <c r="AA19" s="565">
        <v>71040</v>
      </c>
      <c r="AB19" s="565">
        <v>95448</v>
      </c>
      <c r="AC19" s="700">
        <v>536358</v>
      </c>
      <c r="AD19" s="565"/>
      <c r="AE19" s="565"/>
      <c r="AF19" s="565"/>
      <c r="AG19" s="565"/>
      <c r="AH19" s="565"/>
      <c r="AI19" s="565"/>
      <c r="AJ19" s="84"/>
      <c r="AK19" s="52"/>
      <c r="BM19" s="368" t="e">
        <f>CountryCode &amp; ".T3.F42.S13.MNAC." &amp; RefVintage</f>
        <v>#VALUE!</v>
      </c>
    </row>
    <row r="20" spans="1:65" s="17" customFormat="1" ht="16.5" customHeight="1">
      <c r="A20" s="204" t="s">
        <v>184</v>
      </c>
      <c r="B20" s="289" t="s">
        <v>639</v>
      </c>
      <c r="C20" s="526" t="s">
        <v>1097</v>
      </c>
      <c r="D20" s="584">
        <v>15600</v>
      </c>
      <c r="E20" s="568">
        <v>19500</v>
      </c>
      <c r="F20" s="568">
        <v>47000</v>
      </c>
      <c r="G20" s="568">
        <v>23100</v>
      </c>
      <c r="H20" s="568">
        <v>18000</v>
      </c>
      <c r="I20" s="568">
        <v>14900</v>
      </c>
      <c r="J20" s="568">
        <v>23500</v>
      </c>
      <c r="K20" s="568">
        <v>32035.82</v>
      </c>
      <c r="L20" s="568">
        <v>25758.753000000001</v>
      </c>
      <c r="M20" s="568">
        <v>28947.55</v>
      </c>
      <c r="N20" s="568">
        <v>166304</v>
      </c>
      <c r="O20" s="568">
        <v>135514</v>
      </c>
      <c r="P20" s="568">
        <v>26426</v>
      </c>
      <c r="Q20" s="568">
        <v>26526</v>
      </c>
      <c r="R20" s="568">
        <v>732884</v>
      </c>
      <c r="S20" s="568">
        <v>24777.904954000012</v>
      </c>
      <c r="T20" s="568">
        <v>13380.4</v>
      </c>
      <c r="U20" s="568">
        <v>29821.200000000001</v>
      </c>
      <c r="V20" s="568">
        <v>20281</v>
      </c>
      <c r="W20" s="568">
        <v>381355</v>
      </c>
      <c r="X20" s="568">
        <v>560004.17299999995</v>
      </c>
      <c r="Y20" s="568">
        <v>518525.30074199999</v>
      </c>
      <c r="Z20" s="568">
        <v>489836.64529400005</v>
      </c>
      <c r="AA20" s="568">
        <v>468153.81345110625</v>
      </c>
      <c r="AB20" s="568">
        <v>573199.83926169248</v>
      </c>
      <c r="AC20" s="703">
        <v>949834.37186379335</v>
      </c>
      <c r="AD20" s="568"/>
      <c r="AE20" s="568"/>
      <c r="AF20" s="568"/>
      <c r="AG20" s="568"/>
      <c r="AH20" s="568"/>
      <c r="AI20" s="568"/>
      <c r="AJ20" s="84"/>
      <c r="AK20" s="52"/>
      <c r="BM20" s="368" t="e">
        <f>CountryCode &amp; ".T3.F42ACQ.S13.MNAC." &amp; RefVintage</f>
        <v>#VALUE!</v>
      </c>
    </row>
    <row r="21" spans="1:65" s="17" customFormat="1" ht="16.5" customHeight="1">
      <c r="A21" s="204" t="s">
        <v>185</v>
      </c>
      <c r="B21" s="289" t="s">
        <v>640</v>
      </c>
      <c r="C21" s="526" t="s">
        <v>1098</v>
      </c>
      <c r="D21" s="585">
        <v>-33005</v>
      </c>
      <c r="E21" s="569">
        <v>-26901</v>
      </c>
      <c r="F21" s="569">
        <v>-15209</v>
      </c>
      <c r="G21" s="569">
        <v>-14675</v>
      </c>
      <c r="H21" s="569">
        <v>-16004</v>
      </c>
      <c r="I21" s="569">
        <v>-72396</v>
      </c>
      <c r="J21" s="569">
        <v>-11443</v>
      </c>
      <c r="K21" s="569">
        <v>-2047.8199999999997</v>
      </c>
      <c r="L21" s="569">
        <v>-47774.752999999997</v>
      </c>
      <c r="M21" s="569">
        <v>-1605.5499999999993</v>
      </c>
      <c r="N21" s="569">
        <v>-80281</v>
      </c>
      <c r="O21" s="569">
        <v>-184941</v>
      </c>
      <c r="P21" s="569">
        <v>-163406</v>
      </c>
      <c r="Q21" s="569">
        <v>3819</v>
      </c>
      <c r="R21" s="569">
        <v>-211925.00000000006</v>
      </c>
      <c r="S21" s="569">
        <v>-264006.90495400003</v>
      </c>
      <c r="T21" s="569">
        <v>-171433.4</v>
      </c>
      <c r="U21" s="569">
        <v>-89129.2</v>
      </c>
      <c r="V21" s="569">
        <v>62508</v>
      </c>
      <c r="W21" s="569">
        <v>-206753</v>
      </c>
      <c r="X21" s="569">
        <v>-251883.17299999995</v>
      </c>
      <c r="Y21" s="569">
        <v>-409758.30074199999</v>
      </c>
      <c r="Z21" s="569">
        <v>-368462.64529400005</v>
      </c>
      <c r="AA21" s="569">
        <v>-397113.81345110625</v>
      </c>
      <c r="AB21" s="569">
        <v>-477751.83926169248</v>
      </c>
      <c r="AC21" s="704">
        <v>-413476.37186379335</v>
      </c>
      <c r="AD21" s="569"/>
      <c r="AE21" s="569"/>
      <c r="AF21" s="569"/>
      <c r="AG21" s="569"/>
      <c r="AH21" s="569"/>
      <c r="AI21" s="569"/>
      <c r="AJ21" s="84"/>
      <c r="AK21" s="52"/>
      <c r="BM21" s="368" t="e">
        <f>CountryCode &amp; ".T3.F42DIS.S13.MNAC." &amp; RefVintage</f>
        <v>#VALUE!</v>
      </c>
    </row>
    <row r="22" spans="1:65" s="17" customFormat="1" ht="16.5" customHeight="1">
      <c r="A22" s="204" t="s">
        <v>186</v>
      </c>
      <c r="B22" s="289" t="s">
        <v>641</v>
      </c>
      <c r="C22" s="523" t="s">
        <v>1101</v>
      </c>
      <c r="D22" s="565">
        <v>164641</v>
      </c>
      <c r="E22" s="565">
        <v>51020</v>
      </c>
      <c r="F22" s="565">
        <v>-433943</v>
      </c>
      <c r="G22" s="565">
        <v>-91312</v>
      </c>
      <c r="H22" s="565">
        <v>-175520</v>
      </c>
      <c r="I22" s="565">
        <v>-25596</v>
      </c>
      <c r="J22" s="565">
        <v>220882</v>
      </c>
      <c r="K22" s="565">
        <v>163304</v>
      </c>
      <c r="L22" s="565">
        <v>-108588</v>
      </c>
      <c r="M22" s="565">
        <v>-109077</v>
      </c>
      <c r="N22" s="565">
        <v>-518821</v>
      </c>
      <c r="O22" s="565">
        <v>-280923</v>
      </c>
      <c r="P22" s="565">
        <v>-71081</v>
      </c>
      <c r="Q22" s="565">
        <v>-162981</v>
      </c>
      <c r="R22" s="565">
        <v>25307</v>
      </c>
      <c r="S22" s="565">
        <v>-1788</v>
      </c>
      <c r="T22" s="565">
        <v>1211449</v>
      </c>
      <c r="U22" s="565">
        <v>-212361</v>
      </c>
      <c r="V22" s="565">
        <v>-98894</v>
      </c>
      <c r="W22" s="565">
        <v>115882</v>
      </c>
      <c r="X22" s="565">
        <v>111897</v>
      </c>
      <c r="Y22" s="565">
        <v>-35746</v>
      </c>
      <c r="Z22" s="565">
        <v>37803</v>
      </c>
      <c r="AA22" s="565">
        <v>-36302</v>
      </c>
      <c r="AB22" s="565">
        <v>188073</v>
      </c>
      <c r="AC22" s="700">
        <v>220448</v>
      </c>
      <c r="AD22" s="565"/>
      <c r="AE22" s="565"/>
      <c r="AF22" s="565"/>
      <c r="AG22" s="565"/>
      <c r="AH22" s="565"/>
      <c r="AI22" s="565"/>
      <c r="AJ22" s="84"/>
      <c r="AK22" s="52"/>
      <c r="BM22" s="368" t="e">
        <f>CountryCode &amp; ".T3.F5.S13.MNAC." &amp; RefVintage</f>
        <v>#VALUE!</v>
      </c>
    </row>
    <row r="23" spans="1:65" s="17" customFormat="1" ht="16.5" customHeight="1">
      <c r="A23" s="204" t="s">
        <v>187</v>
      </c>
      <c r="B23" s="289" t="s">
        <v>642</v>
      </c>
      <c r="C23" s="525" t="s">
        <v>1102</v>
      </c>
      <c r="D23" s="565">
        <v>0</v>
      </c>
      <c r="E23" s="565">
        <v>2090</v>
      </c>
      <c r="F23" s="565">
        <v>432</v>
      </c>
      <c r="G23" s="565">
        <v>1797</v>
      </c>
      <c r="H23" s="565">
        <v>1281</v>
      </c>
      <c r="I23" s="565">
        <v>4766</v>
      </c>
      <c r="J23" s="565">
        <v>6967</v>
      </c>
      <c r="K23" s="565">
        <v>-185</v>
      </c>
      <c r="L23" s="565">
        <v>-2301</v>
      </c>
      <c r="M23" s="565">
        <v>2854</v>
      </c>
      <c r="N23" s="565">
        <v>-773</v>
      </c>
      <c r="O23" s="565">
        <v>-5505</v>
      </c>
      <c r="P23" s="565">
        <v>3380</v>
      </c>
      <c r="Q23" s="565">
        <v>-3832</v>
      </c>
      <c r="R23" s="565">
        <v>1018</v>
      </c>
      <c r="S23" s="565">
        <v>-1540</v>
      </c>
      <c r="T23" s="565">
        <v>691015</v>
      </c>
      <c r="U23" s="565">
        <v>-191940</v>
      </c>
      <c r="V23" s="565">
        <v>-235647</v>
      </c>
      <c r="W23" s="565">
        <v>235</v>
      </c>
      <c r="X23" s="565">
        <v>-78187</v>
      </c>
      <c r="Y23" s="565">
        <v>16146</v>
      </c>
      <c r="Z23" s="565">
        <v>22007</v>
      </c>
      <c r="AA23" s="565">
        <v>11210</v>
      </c>
      <c r="AB23" s="565">
        <v>56590</v>
      </c>
      <c r="AC23" s="700">
        <v>21366</v>
      </c>
      <c r="AD23" s="565"/>
      <c r="AE23" s="565"/>
      <c r="AF23" s="565"/>
      <c r="AG23" s="565"/>
      <c r="AH23" s="565"/>
      <c r="AI23" s="565"/>
      <c r="AJ23" s="84"/>
      <c r="AK23" s="52"/>
      <c r="BM23" s="368" t="e">
        <f>CountryCode &amp; ".T3.F5PN.S13.MNAC." &amp; RefVintage</f>
        <v>#VALUE!</v>
      </c>
    </row>
    <row r="24" spans="1:65" s="17" customFormat="1" ht="16.5" customHeight="1">
      <c r="A24" s="204" t="s">
        <v>188</v>
      </c>
      <c r="B24" s="289" t="s">
        <v>643</v>
      </c>
      <c r="C24" s="525" t="s">
        <v>1103</v>
      </c>
      <c r="D24" s="565">
        <v>164641</v>
      </c>
      <c r="E24" s="565">
        <v>48930</v>
      </c>
      <c r="F24" s="565">
        <v>-434375</v>
      </c>
      <c r="G24" s="565">
        <v>-93109</v>
      </c>
      <c r="H24" s="565">
        <v>-176801</v>
      </c>
      <c r="I24" s="565">
        <v>-30362</v>
      </c>
      <c r="J24" s="565">
        <v>213915</v>
      </c>
      <c r="K24" s="565">
        <v>163489</v>
      </c>
      <c r="L24" s="565">
        <v>-106287</v>
      </c>
      <c r="M24" s="565">
        <v>-111931</v>
      </c>
      <c r="N24" s="565">
        <v>-518048</v>
      </c>
      <c r="O24" s="565">
        <v>-275418</v>
      </c>
      <c r="P24" s="565">
        <v>-74461</v>
      </c>
      <c r="Q24" s="565">
        <v>-159149</v>
      </c>
      <c r="R24" s="565">
        <v>24289</v>
      </c>
      <c r="S24" s="565">
        <v>-248</v>
      </c>
      <c r="T24" s="565">
        <v>520434</v>
      </c>
      <c r="U24" s="565">
        <v>-20421</v>
      </c>
      <c r="V24" s="565">
        <v>136753</v>
      </c>
      <c r="W24" s="565">
        <v>115647</v>
      </c>
      <c r="X24" s="565">
        <v>190084</v>
      </c>
      <c r="Y24" s="565">
        <v>-51892</v>
      </c>
      <c r="Z24" s="565">
        <v>15796</v>
      </c>
      <c r="AA24" s="565">
        <v>-47512</v>
      </c>
      <c r="AB24" s="565">
        <v>131483</v>
      </c>
      <c r="AC24" s="700">
        <v>199082</v>
      </c>
      <c r="AD24" s="565"/>
      <c r="AE24" s="565"/>
      <c r="AF24" s="565"/>
      <c r="AG24" s="565"/>
      <c r="AH24" s="565"/>
      <c r="AI24" s="565"/>
      <c r="AJ24" s="84"/>
      <c r="AK24" s="52"/>
      <c r="BM24" s="368" t="e">
        <f>CountryCode &amp; ".T3.F5OP.S13.MNAC." &amp; RefVintage</f>
        <v>#VALUE!</v>
      </c>
    </row>
    <row r="25" spans="1:65" s="17" customFormat="1" ht="16.5" customHeight="1">
      <c r="A25" s="204" t="s">
        <v>189</v>
      </c>
      <c r="B25" s="289" t="s">
        <v>644</v>
      </c>
      <c r="C25" s="526" t="s">
        <v>1104</v>
      </c>
      <c r="D25" s="586">
        <v>261955</v>
      </c>
      <c r="E25" s="570">
        <v>281359</v>
      </c>
      <c r="F25" s="570">
        <v>18100</v>
      </c>
      <c r="G25" s="570">
        <v>56678</v>
      </c>
      <c r="H25" s="570">
        <v>27503</v>
      </c>
      <c r="I25" s="570">
        <v>68463</v>
      </c>
      <c r="J25" s="570">
        <v>296777</v>
      </c>
      <c r="K25" s="570">
        <v>263114</v>
      </c>
      <c r="L25" s="570">
        <v>22400</v>
      </c>
      <c r="M25" s="570">
        <v>24570</v>
      </c>
      <c r="N25" s="570">
        <v>38650</v>
      </c>
      <c r="O25" s="570">
        <v>47076</v>
      </c>
      <c r="P25" s="570">
        <v>33203</v>
      </c>
      <c r="Q25" s="570">
        <v>30744</v>
      </c>
      <c r="R25" s="570">
        <v>47750.5</v>
      </c>
      <c r="S25" s="570">
        <v>38693.43361</v>
      </c>
      <c r="T25" s="570">
        <v>559433.65711000003</v>
      </c>
      <c r="U25" s="570">
        <v>29559.273840000002</v>
      </c>
      <c r="V25" s="570">
        <v>169649.81787</v>
      </c>
      <c r="W25" s="570">
        <v>198288.93400000001</v>
      </c>
      <c r="X25" s="570">
        <v>228416.5</v>
      </c>
      <c r="Y25" s="570">
        <v>96367.334850999992</v>
      </c>
      <c r="Z25" s="570">
        <v>38288.566265999994</v>
      </c>
      <c r="AA25" s="570">
        <v>10950</v>
      </c>
      <c r="AB25" s="570">
        <v>275257</v>
      </c>
      <c r="AC25" s="705">
        <v>643044.71681136009</v>
      </c>
      <c r="AD25" s="570"/>
      <c r="AE25" s="570"/>
      <c r="AF25" s="570"/>
      <c r="AG25" s="570"/>
      <c r="AH25" s="570"/>
      <c r="AI25" s="570"/>
      <c r="AJ25" s="84"/>
      <c r="AK25" s="52"/>
      <c r="BM25" s="368" t="e">
        <f>CountryCode &amp; ".T3.F5OPACQ.S13.MNAC." &amp; RefVintage</f>
        <v>#VALUE!</v>
      </c>
    </row>
    <row r="26" spans="1:65" s="17" customFormat="1" ht="16.5" customHeight="1" thickBot="1">
      <c r="A26" s="204" t="s">
        <v>190</v>
      </c>
      <c r="B26" s="289" t="s">
        <v>645</v>
      </c>
      <c r="C26" s="526" t="s">
        <v>1105</v>
      </c>
      <c r="D26" s="586">
        <v>-97314</v>
      </c>
      <c r="E26" s="570">
        <v>-232429</v>
      </c>
      <c r="F26" s="570">
        <v>-452475</v>
      </c>
      <c r="G26" s="570">
        <v>-149787</v>
      </c>
      <c r="H26" s="570">
        <v>-204304</v>
      </c>
      <c r="I26" s="570">
        <v>-98825</v>
      </c>
      <c r="J26" s="570">
        <v>-82862</v>
      </c>
      <c r="K26" s="570">
        <v>-99625</v>
      </c>
      <c r="L26" s="570">
        <v>-128687</v>
      </c>
      <c r="M26" s="570">
        <v>-136501</v>
      </c>
      <c r="N26" s="570">
        <v>-556698</v>
      </c>
      <c r="O26" s="570">
        <v>-322494</v>
      </c>
      <c r="P26" s="570">
        <v>-107664</v>
      </c>
      <c r="Q26" s="570">
        <v>-189893</v>
      </c>
      <c r="R26" s="570">
        <v>-23461.5</v>
      </c>
      <c r="S26" s="570">
        <v>-38941.43361</v>
      </c>
      <c r="T26" s="570">
        <v>-38999.65711</v>
      </c>
      <c r="U26" s="570">
        <v>-49980.273840000002</v>
      </c>
      <c r="V26" s="570">
        <v>-32896.817869999999</v>
      </c>
      <c r="W26" s="570">
        <v>-82641.933999999994</v>
      </c>
      <c r="X26" s="570">
        <v>-38332.5</v>
      </c>
      <c r="Y26" s="570">
        <v>-148259.33485099999</v>
      </c>
      <c r="Z26" s="570">
        <v>-22492.566265999998</v>
      </c>
      <c r="AA26" s="570">
        <v>-58462</v>
      </c>
      <c r="AB26" s="570">
        <v>-143774</v>
      </c>
      <c r="AC26" s="705">
        <v>-443962.71681136009</v>
      </c>
      <c r="AD26" s="570"/>
      <c r="AE26" s="570"/>
      <c r="AF26" s="570"/>
      <c r="AG26" s="570"/>
      <c r="AH26" s="570"/>
      <c r="AI26" s="570"/>
      <c r="AJ26" s="84"/>
      <c r="AK26" s="52"/>
      <c r="BM26" s="368" t="e">
        <f>CountryCode &amp; ".T3.F5OPDIS.S13.MNAC." &amp; RefVintage</f>
        <v>#VALUE!</v>
      </c>
    </row>
    <row r="27" spans="1:65" s="17" customFormat="1" ht="16.5" customHeight="1">
      <c r="A27" s="246" t="s">
        <v>352</v>
      </c>
      <c r="B27" s="157" t="s">
        <v>646</v>
      </c>
      <c r="C27" s="523" t="s">
        <v>1106</v>
      </c>
      <c r="D27" s="565">
        <v>0</v>
      </c>
      <c r="E27" s="565">
        <v>0</v>
      </c>
      <c r="F27" s="565">
        <v>-393</v>
      </c>
      <c r="G27" s="565">
        <v>-796</v>
      </c>
      <c r="H27" s="565">
        <v>-116997</v>
      </c>
      <c r="I27" s="565">
        <v>-103942</v>
      </c>
      <c r="J27" s="565">
        <v>-53544</v>
      </c>
      <c r="K27" s="565">
        <v>-62217</v>
      </c>
      <c r="L27" s="565">
        <v>297</v>
      </c>
      <c r="M27" s="565">
        <v>-14574</v>
      </c>
      <c r="N27" s="565">
        <v>-18193</v>
      </c>
      <c r="O27" s="565">
        <v>-21035</v>
      </c>
      <c r="P27" s="565">
        <v>-14498</v>
      </c>
      <c r="Q27" s="565">
        <v>-14006</v>
      </c>
      <c r="R27" s="565">
        <v>-120509</v>
      </c>
      <c r="S27" s="565">
        <v>-85220</v>
      </c>
      <c r="T27" s="565">
        <v>-74234</v>
      </c>
      <c r="U27" s="565">
        <v>-130419.99999999999</v>
      </c>
      <c r="V27" s="565">
        <v>-115473</v>
      </c>
      <c r="W27" s="565">
        <v>-99952</v>
      </c>
      <c r="X27" s="565">
        <v>-273927</v>
      </c>
      <c r="Y27" s="565">
        <v>-131514</v>
      </c>
      <c r="Z27" s="565">
        <v>-162557</v>
      </c>
      <c r="AA27" s="565">
        <v>-92394</v>
      </c>
      <c r="AB27" s="565">
        <v>-182460</v>
      </c>
      <c r="AC27" s="700">
        <v>-258743</v>
      </c>
      <c r="AD27" s="565"/>
      <c r="AE27" s="565"/>
      <c r="AF27" s="565"/>
      <c r="AG27" s="565"/>
      <c r="AH27" s="565"/>
      <c r="AI27" s="565"/>
      <c r="AJ27" s="84"/>
      <c r="AK27" s="52"/>
      <c r="BM27" s="368" t="e">
        <f>CountryCode &amp; ".T3.F71.S13.MNAC." &amp; RefVintage</f>
        <v>#VALUE!</v>
      </c>
    </row>
    <row r="28" spans="1:65" s="17" customFormat="1" ht="16.5" customHeight="1" thickBot="1">
      <c r="A28" s="247" t="s">
        <v>353</v>
      </c>
      <c r="B28" s="157" t="s">
        <v>647</v>
      </c>
      <c r="C28" s="523" t="s">
        <v>1107</v>
      </c>
      <c r="D28" s="565">
        <v>27853</v>
      </c>
      <c r="E28" s="565">
        <v>31905</v>
      </c>
      <c r="F28" s="565">
        <v>96956</v>
      </c>
      <c r="G28" s="565">
        <v>20991</v>
      </c>
      <c r="H28" s="565">
        <v>117687</v>
      </c>
      <c r="I28" s="565">
        <v>27513</v>
      </c>
      <c r="J28" s="565">
        <v>47812</v>
      </c>
      <c r="K28" s="565">
        <v>129356</v>
      </c>
      <c r="L28" s="565">
        <v>39985</v>
      </c>
      <c r="M28" s="565">
        <v>177300</v>
      </c>
      <c r="N28" s="565">
        <v>65955</v>
      </c>
      <c r="O28" s="565">
        <v>77501</v>
      </c>
      <c r="P28" s="565">
        <v>75243</v>
      </c>
      <c r="Q28" s="565">
        <v>35956</v>
      </c>
      <c r="R28" s="565">
        <v>144621</v>
      </c>
      <c r="S28" s="565">
        <v>46867</v>
      </c>
      <c r="T28" s="565">
        <v>3217</v>
      </c>
      <c r="U28" s="565">
        <v>-20104</v>
      </c>
      <c r="V28" s="565">
        <v>311828</v>
      </c>
      <c r="W28" s="565">
        <v>109735</v>
      </c>
      <c r="X28" s="565">
        <v>544169</v>
      </c>
      <c r="Y28" s="565">
        <v>-339860</v>
      </c>
      <c r="Z28" s="565">
        <v>371883</v>
      </c>
      <c r="AA28" s="565">
        <v>167273</v>
      </c>
      <c r="AB28" s="565">
        <v>316142</v>
      </c>
      <c r="AC28" s="700">
        <v>100336</v>
      </c>
      <c r="AD28" s="565"/>
      <c r="AE28" s="565"/>
      <c r="AF28" s="565"/>
      <c r="AG28" s="565"/>
      <c r="AH28" s="565"/>
      <c r="AI28" s="565"/>
      <c r="AJ28" s="84"/>
      <c r="AK28" s="52"/>
      <c r="BM28" s="368" t="e">
        <f>CountryCode &amp; ".T3.F8.S13.MNAC." &amp; RefVintage</f>
        <v>#VALUE!</v>
      </c>
    </row>
    <row r="29" spans="1:65" s="17" customFormat="1" ht="16.5" customHeight="1">
      <c r="A29" s="204" t="s">
        <v>191</v>
      </c>
      <c r="B29" s="289" t="s">
        <v>648</v>
      </c>
      <c r="C29" s="523" t="s">
        <v>1108</v>
      </c>
      <c r="D29" s="565">
        <v>92</v>
      </c>
      <c r="E29" s="565">
        <v>74</v>
      </c>
      <c r="F29" s="565">
        <v>74</v>
      </c>
      <c r="G29" s="565">
        <v>142</v>
      </c>
      <c r="H29" s="565">
        <v>6</v>
      </c>
      <c r="I29" s="565">
        <v>50</v>
      </c>
      <c r="J29" s="565">
        <v>132</v>
      </c>
      <c r="K29" s="565">
        <v>122</v>
      </c>
      <c r="L29" s="565">
        <v>136</v>
      </c>
      <c r="M29" s="565">
        <v>506</v>
      </c>
      <c r="N29" s="565">
        <v>684</v>
      </c>
      <c r="O29" s="565">
        <v>14</v>
      </c>
      <c r="P29" s="565">
        <v>-180</v>
      </c>
      <c r="Q29" s="565">
        <v>76</v>
      </c>
      <c r="R29" s="565">
        <v>-14</v>
      </c>
      <c r="S29" s="565">
        <v>-148</v>
      </c>
      <c r="T29" s="565">
        <v>-72</v>
      </c>
      <c r="U29" s="565">
        <v>190</v>
      </c>
      <c r="V29" s="565">
        <v>-410</v>
      </c>
      <c r="W29" s="565">
        <v>-74</v>
      </c>
      <c r="X29" s="565">
        <v>-46</v>
      </c>
      <c r="Y29" s="565">
        <v>-136</v>
      </c>
      <c r="Z29" s="565">
        <v>-38</v>
      </c>
      <c r="AA29" s="565">
        <v>222</v>
      </c>
      <c r="AB29" s="565">
        <v>1442</v>
      </c>
      <c r="AC29" s="700">
        <v>78</v>
      </c>
      <c r="AD29" s="565"/>
      <c r="AE29" s="565"/>
      <c r="AF29" s="565"/>
      <c r="AG29" s="565"/>
      <c r="AH29" s="565"/>
      <c r="AI29" s="565"/>
      <c r="AJ29" s="84"/>
      <c r="AK29" s="52"/>
      <c r="BM29" s="368" t="e">
        <f>CountryCode &amp; ".T3.OFA.S13.MNAC." &amp; RefVintage</f>
        <v>#VALUE!</v>
      </c>
    </row>
    <row r="30" spans="1:65" s="17" customFormat="1" ht="16.5" customHeight="1">
      <c r="A30" s="204"/>
      <c r="B30" s="108"/>
      <c r="C30" s="527"/>
      <c r="D30" s="85"/>
      <c r="E30" s="86"/>
      <c r="F30" s="86"/>
      <c r="G30" s="86"/>
      <c r="H30" s="86"/>
      <c r="I30" s="86"/>
      <c r="J30" s="86"/>
      <c r="K30" s="86"/>
      <c r="L30" s="86"/>
      <c r="M30" s="86"/>
      <c r="N30" s="86"/>
      <c r="O30" s="86"/>
      <c r="P30" s="86"/>
      <c r="Q30" s="86"/>
      <c r="R30" s="86"/>
      <c r="S30" s="86"/>
      <c r="T30" s="86"/>
      <c r="U30" s="86"/>
      <c r="V30" s="86"/>
      <c r="W30" s="86"/>
      <c r="X30" s="86"/>
      <c r="Y30" s="86"/>
      <c r="Z30" s="86"/>
      <c r="AA30" s="86"/>
      <c r="AB30" s="459"/>
      <c r="AC30" s="572"/>
      <c r="AD30" s="572"/>
      <c r="AE30" s="572"/>
      <c r="AF30" s="572"/>
      <c r="AG30" s="572"/>
      <c r="AH30" s="572"/>
      <c r="AI30" s="572"/>
      <c r="AJ30" s="84"/>
      <c r="AK30" s="52"/>
      <c r="BM30" s="368"/>
    </row>
    <row r="31" spans="1:65" s="17" customFormat="1" ht="16.5" customHeight="1">
      <c r="A31" s="204" t="s">
        <v>192</v>
      </c>
      <c r="B31" s="289" t="s">
        <v>649</v>
      </c>
      <c r="C31" s="528" t="s">
        <v>1109</v>
      </c>
      <c r="D31" s="445">
        <f t="shared" ref="D31:Z31" si="15">IF(AND(D32="0",D33="0",D34="0",D36="0",D37="0",D38="0",D40="0",D41="0",D42="0"),"0",IF(AND(D32="M",D33="M",D34="M",D36="M",D37="M",D38="M",D40="M",D41="M",D42="M"),"M",IF(AND(D32="L",D33="L",D34="L",D36="L",D37="L",D38="L",D40="L",D41="L",D42="L"),"L",IF(AND(ISTEXT(D32),ISTEXT(D33),ISTEXT(D34),ISTEXT(D36),ISTEXT(D37),ISTEXT(D38),ISTEXT(D40),ISTEXT(D41),ISTEXT(D42)),"M",SUM(D32:D34)+SUM(D36:D38)+SUM(D40:D42)))))</f>
        <v>87014.999999999534</v>
      </c>
      <c r="E31" s="445">
        <f t="shared" si="15"/>
        <v>-62912.999999999534</v>
      </c>
      <c r="F31" s="445">
        <f t="shared" si="15"/>
        <v>185448.99999999948</v>
      </c>
      <c r="G31" s="445">
        <f t="shared" si="15"/>
        <v>204046.00000000093</v>
      </c>
      <c r="H31" s="445">
        <f t="shared" si="15"/>
        <v>178302.99999999965</v>
      </c>
      <c r="I31" s="445">
        <f t="shared" si="15"/>
        <v>225280.99999999994</v>
      </c>
      <c r="J31" s="445">
        <f t="shared" si="15"/>
        <v>-464141.00000000035</v>
      </c>
      <c r="K31" s="445">
        <f t="shared" si="15"/>
        <v>115606.00000000099</v>
      </c>
      <c r="L31" s="445">
        <f t="shared" si="15"/>
        <v>86674.999999999942</v>
      </c>
      <c r="M31" s="445">
        <f t="shared" si="15"/>
        <v>-503304.00000000146</v>
      </c>
      <c r="N31" s="445">
        <f t="shared" si="15"/>
        <v>-59585.999999999272</v>
      </c>
      <c r="O31" s="445">
        <f t="shared" si="15"/>
        <v>-98389.99999999936</v>
      </c>
      <c r="P31" s="445">
        <f t="shared" si="15"/>
        <v>-129506.0000000018</v>
      </c>
      <c r="Q31" s="445">
        <f t="shared" si="15"/>
        <v>351698.99999999948</v>
      </c>
      <c r="R31" s="445">
        <f t="shared" si="15"/>
        <v>-25911.999999996828</v>
      </c>
      <c r="S31" s="445">
        <f t="shared" si="15"/>
        <v>529703.99999999977</v>
      </c>
      <c r="T31" s="445">
        <f t="shared" si="15"/>
        <v>-1754506</v>
      </c>
      <c r="U31" s="445">
        <f t="shared" si="15"/>
        <v>-706081.00000000175</v>
      </c>
      <c r="V31" s="445">
        <f t="shared" si="15"/>
        <v>156629.00000000116</v>
      </c>
      <c r="W31" s="445">
        <f t="shared" si="15"/>
        <v>372899.99999999959</v>
      </c>
      <c r="X31" s="445">
        <f t="shared" si="15"/>
        <v>359900.00000000105</v>
      </c>
      <c r="Y31" s="445">
        <f t="shared" si="15"/>
        <v>-272875.0000000007</v>
      </c>
      <c r="Z31" s="445">
        <f t="shared" si="15"/>
        <v>86574.999999998254</v>
      </c>
      <c r="AA31" s="445">
        <f t="shared" ref="AA31" si="16">IF(AND(AA32="0",AA33="0",AA34="0",AA36="0",AA37="0",AA38="0",AA40="0",AA41="0",AA42="0"),"0",IF(AND(AA32="M",AA33="M",AA34="M",AA36="M",AA37="M",AA38="M",AA40="M",AA41="M",AA42="M"),"M",IF(AND(AA32="L",AA33="L",AA34="L",AA36="L",AA37="L",AA38="L",AA40="L",AA41="L",AA42="L"),"L",IF(AND(ISTEXT(AA32),ISTEXT(AA33),ISTEXT(AA34),ISTEXT(AA36),ISTEXT(AA37),ISTEXT(AA38),ISTEXT(AA40),ISTEXT(AA41),ISTEXT(AA42)),"M",SUM(AA32:AA34)+SUM(AA36:AA38)+SUM(AA40:AA42)))))</f>
        <v>189994.00000000131</v>
      </c>
      <c r="AB31" s="460">
        <f t="shared" ref="AB31:AC31" si="17">IF(AND(AB32="0",AB33="0",AB34="0",AB36="0",AB37="0",AB38="0",AB40="0",AB41="0",AB42="0"),"0",IF(AND(AB32="M",AB33="M",AB34="M",AB36="M",AB37="M",AB38="M",AB40="M",AB41="M",AB42="M"),"M",IF(AND(AB32="L",AB33="L",AB34="L",AB36="L",AB37="L",AB38="L",AB40="L",AB41="L",AB42="L"),"L",IF(AND(ISTEXT(AB32),ISTEXT(AB33),ISTEXT(AB34),ISTEXT(AB36),ISTEXT(AB37),ISTEXT(AB38),ISTEXT(AB40),ISTEXT(AB41),ISTEXT(AB42)),"M",SUM(AB32:AB34)+SUM(AB36:AB38)+SUM(AB40:AB42)))))</f>
        <v>44319.000000001572</v>
      </c>
      <c r="AC31" s="460">
        <f t="shared" si="17"/>
        <v>770638.99999999732</v>
      </c>
      <c r="AD31" s="627" t="s">
        <v>1176</v>
      </c>
      <c r="AE31" s="627" t="s">
        <v>1176</v>
      </c>
      <c r="AF31" s="627" t="s">
        <v>1176</v>
      </c>
      <c r="AG31" s="627" t="s">
        <v>1176</v>
      </c>
      <c r="AH31" s="627" t="s">
        <v>1176</v>
      </c>
      <c r="AI31" s="627" t="s">
        <v>1176</v>
      </c>
      <c r="AJ31" s="84"/>
      <c r="AK31" s="52"/>
      <c r="BM31" s="368" t="e">
        <f>CountryCode &amp; ".T3.ADJ.S13.MNAC." &amp; RefVintage</f>
        <v>#VALUE!</v>
      </c>
    </row>
    <row r="32" spans="1:65" s="17" customFormat="1" ht="16.5" customHeight="1" thickBot="1">
      <c r="A32" s="204" t="s">
        <v>193</v>
      </c>
      <c r="B32" s="289" t="s">
        <v>650</v>
      </c>
      <c r="C32" s="523" t="s">
        <v>1110</v>
      </c>
      <c r="D32" s="565">
        <v>0</v>
      </c>
      <c r="E32" s="565">
        <v>0</v>
      </c>
      <c r="F32" s="565">
        <v>666</v>
      </c>
      <c r="G32" s="565">
        <v>3317</v>
      </c>
      <c r="H32" s="565">
        <v>136801</v>
      </c>
      <c r="I32" s="565">
        <v>95954</v>
      </c>
      <c r="J32" s="565">
        <v>66428</v>
      </c>
      <c r="K32" s="565">
        <v>51337</v>
      </c>
      <c r="L32" s="565">
        <v>35829</v>
      </c>
      <c r="M32" s="565">
        <v>39288</v>
      </c>
      <c r="N32" s="565">
        <v>29802</v>
      </c>
      <c r="O32" s="565">
        <v>32900</v>
      </c>
      <c r="P32" s="565">
        <v>34160</v>
      </c>
      <c r="Q32" s="565">
        <v>28645</v>
      </c>
      <c r="R32" s="565">
        <v>293485</v>
      </c>
      <c r="S32" s="565">
        <v>25090</v>
      </c>
      <c r="T32" s="565">
        <v>27592</v>
      </c>
      <c r="U32" s="565">
        <v>18620</v>
      </c>
      <c r="V32" s="565">
        <v>35243</v>
      </c>
      <c r="W32" s="565">
        <v>67400</v>
      </c>
      <c r="X32" s="565">
        <v>22191</v>
      </c>
      <c r="Y32" s="565">
        <v>29878</v>
      </c>
      <c r="Z32" s="565">
        <v>58559</v>
      </c>
      <c r="AA32" s="565">
        <v>3576</v>
      </c>
      <c r="AB32" s="565">
        <v>7904</v>
      </c>
      <c r="AC32" s="565">
        <v>10986</v>
      </c>
      <c r="AD32" s="565"/>
      <c r="AE32" s="565"/>
      <c r="AF32" s="565"/>
      <c r="AG32" s="565"/>
      <c r="AH32" s="565"/>
      <c r="AI32" s="565"/>
      <c r="AJ32" s="84"/>
      <c r="AK32" s="52"/>
      <c r="BM32" s="368" t="e">
        <f>CountryCode &amp; ".T3.LIA.S13.MNAC." &amp; RefVintage</f>
        <v>#VALUE!</v>
      </c>
    </row>
    <row r="33" spans="1:65" s="17" customFormat="1" ht="16.5" customHeight="1" thickBot="1">
      <c r="A33" s="192" t="s">
        <v>354</v>
      </c>
      <c r="B33" s="157" t="s">
        <v>651</v>
      </c>
      <c r="C33" s="523" t="s">
        <v>1111</v>
      </c>
      <c r="D33" s="565">
        <v>960</v>
      </c>
      <c r="E33" s="565">
        <v>-26245</v>
      </c>
      <c r="F33" s="565">
        <v>-62039</v>
      </c>
      <c r="G33" s="565">
        <v>-66533</v>
      </c>
      <c r="H33" s="565">
        <v>-68417</v>
      </c>
      <c r="I33" s="565">
        <v>-23397</v>
      </c>
      <c r="J33" s="565">
        <v>-367350</v>
      </c>
      <c r="K33" s="565">
        <v>147877</v>
      </c>
      <c r="L33" s="565">
        <v>-206031</v>
      </c>
      <c r="M33" s="565">
        <v>-289159</v>
      </c>
      <c r="N33" s="565">
        <v>-117048</v>
      </c>
      <c r="O33" s="565">
        <v>-125682</v>
      </c>
      <c r="P33" s="565">
        <v>-88750</v>
      </c>
      <c r="Q33" s="565">
        <v>66982</v>
      </c>
      <c r="R33" s="565">
        <v>-320174</v>
      </c>
      <c r="S33" s="565">
        <v>24929</v>
      </c>
      <c r="T33" s="565">
        <v>-3170417</v>
      </c>
      <c r="U33" s="565">
        <v>-8668</v>
      </c>
      <c r="V33" s="565">
        <v>-109547</v>
      </c>
      <c r="W33" s="565">
        <v>-222969</v>
      </c>
      <c r="X33" s="565">
        <v>215574</v>
      </c>
      <c r="Y33" s="565">
        <v>-318394</v>
      </c>
      <c r="Z33" s="565">
        <v>-69456</v>
      </c>
      <c r="AA33" s="565">
        <v>-177287</v>
      </c>
      <c r="AB33" s="565">
        <v>-181180</v>
      </c>
      <c r="AC33" s="565">
        <v>12896</v>
      </c>
      <c r="AD33" s="565"/>
      <c r="AE33" s="565"/>
      <c r="AF33" s="565"/>
      <c r="AG33" s="565"/>
      <c r="AH33" s="565"/>
      <c r="AI33" s="565"/>
      <c r="AJ33" s="84"/>
      <c r="AK33" s="52"/>
      <c r="BM33" s="368" t="e">
        <f>CountryCode &amp; ".T3.OAP.S13.MNAC." &amp; RefVintage</f>
        <v>#VALUE!</v>
      </c>
    </row>
    <row r="34" spans="1:65" s="17" customFormat="1" ht="16.5" customHeight="1">
      <c r="A34" s="204" t="s">
        <v>194</v>
      </c>
      <c r="B34" s="289" t="s">
        <v>652</v>
      </c>
      <c r="C34" s="523" t="s">
        <v>1112</v>
      </c>
      <c r="D34" s="565">
        <v>0</v>
      </c>
      <c r="E34" s="565">
        <v>0</v>
      </c>
      <c r="F34" s="565">
        <v>0</v>
      </c>
      <c r="G34" s="565">
        <v>0</v>
      </c>
      <c r="H34" s="565">
        <v>0</v>
      </c>
      <c r="I34" s="565">
        <v>0</v>
      </c>
      <c r="J34" s="565">
        <v>0</v>
      </c>
      <c r="K34" s="565">
        <v>-1618</v>
      </c>
      <c r="L34" s="565">
        <v>-3394</v>
      </c>
      <c r="M34" s="565">
        <v>-981</v>
      </c>
      <c r="N34" s="565">
        <v>-7900</v>
      </c>
      <c r="O34" s="565">
        <v>-16091.999999999998</v>
      </c>
      <c r="P34" s="565">
        <v>-9459</v>
      </c>
      <c r="Q34" s="565">
        <v>-989</v>
      </c>
      <c r="R34" s="565">
        <v>53</v>
      </c>
      <c r="S34" s="565">
        <v>6491</v>
      </c>
      <c r="T34" s="565">
        <v>1010.9999999999999</v>
      </c>
      <c r="U34" s="565">
        <v>3214</v>
      </c>
      <c r="V34" s="565">
        <v>6963</v>
      </c>
      <c r="W34" s="565">
        <v>1765</v>
      </c>
      <c r="X34" s="565">
        <v>522</v>
      </c>
      <c r="Y34" s="565">
        <v>921</v>
      </c>
      <c r="Z34" s="565">
        <v>91</v>
      </c>
      <c r="AA34" s="565">
        <v>279</v>
      </c>
      <c r="AB34" s="565">
        <v>-77016</v>
      </c>
      <c r="AC34" s="565">
        <v>-102475</v>
      </c>
      <c r="AD34" s="565"/>
      <c r="AE34" s="565"/>
      <c r="AF34" s="565"/>
      <c r="AG34" s="565"/>
      <c r="AH34" s="565"/>
      <c r="AI34" s="565"/>
      <c r="AJ34" s="84"/>
      <c r="AK34" s="52"/>
      <c r="BM34" s="368" t="e">
        <f>CountryCode &amp; ".T3.OLIA.S13.MNAC." &amp; RefVintage</f>
        <v>#VALUE!</v>
      </c>
    </row>
    <row r="35" spans="1:65" s="17" customFormat="1" ht="16.5" customHeight="1">
      <c r="A35" s="204"/>
      <c r="B35" s="108"/>
      <c r="C35" s="529"/>
      <c r="D35" s="573"/>
      <c r="E35" s="572"/>
      <c r="F35" s="572"/>
      <c r="G35" s="572"/>
      <c r="H35" s="572"/>
      <c r="I35" s="572"/>
      <c r="J35" s="572"/>
      <c r="K35" s="572"/>
      <c r="L35" s="572"/>
      <c r="M35" s="572"/>
      <c r="N35" s="572"/>
      <c r="O35" s="572"/>
      <c r="P35" s="572"/>
      <c r="Q35" s="572"/>
      <c r="R35" s="572"/>
      <c r="S35" s="572"/>
      <c r="T35" s="572"/>
      <c r="U35" s="572"/>
      <c r="V35" s="572"/>
      <c r="W35" s="572"/>
      <c r="X35" s="572"/>
      <c r="Y35" s="572"/>
      <c r="Z35" s="572"/>
      <c r="AA35" s="572"/>
      <c r="AB35" s="572"/>
      <c r="AC35" s="572"/>
      <c r="AD35" s="572"/>
      <c r="AE35" s="572"/>
      <c r="AF35" s="572"/>
      <c r="AG35" s="572"/>
      <c r="AH35" s="572"/>
      <c r="AI35" s="572"/>
      <c r="AJ35" s="84"/>
      <c r="AK35" s="52"/>
      <c r="BM35" s="368"/>
    </row>
    <row r="36" spans="1:65" s="17" customFormat="1" ht="16.5" customHeight="1">
      <c r="A36" s="204" t="s">
        <v>195</v>
      </c>
      <c r="B36" s="289" t="s">
        <v>653</v>
      </c>
      <c r="C36" s="523" t="s">
        <v>1113</v>
      </c>
      <c r="D36" s="565">
        <v>32695.890459734925</v>
      </c>
      <c r="E36" s="565">
        <v>37421.000064396823</v>
      </c>
      <c r="F36" s="565">
        <v>-10459.604967092331</v>
      </c>
      <c r="G36" s="565">
        <v>2865.1185862605644</v>
      </c>
      <c r="H36" s="565">
        <v>-4167.753982390991</v>
      </c>
      <c r="I36" s="565">
        <v>-25073.598291800976</v>
      </c>
      <c r="J36" s="565">
        <v>12616.262094486956</v>
      </c>
      <c r="K36" s="565">
        <v>60005.441971853768</v>
      </c>
      <c r="L36" s="565">
        <v>58253.99870812623</v>
      </c>
      <c r="M36" s="565">
        <v>79381.430857535408</v>
      </c>
      <c r="N36" s="565">
        <v>-63807.047560254432</v>
      </c>
      <c r="O36" s="565">
        <v>100505.23826055496</v>
      </c>
      <c r="P36" s="565">
        <v>-4791.2668489966563</v>
      </c>
      <c r="Q36" s="565">
        <v>99194.254960756545</v>
      </c>
      <c r="R36" s="565">
        <v>-9686.1024564868785</v>
      </c>
      <c r="S36" s="565">
        <v>-24306.202655274319</v>
      </c>
      <c r="T36" s="565">
        <v>2122.0000000012078</v>
      </c>
      <c r="U36" s="565">
        <v>18800.999999999476</v>
      </c>
      <c r="V36" s="565">
        <v>-50567.000000000007</v>
      </c>
      <c r="W36" s="565">
        <v>-316628.99999999959</v>
      </c>
      <c r="X36" s="565">
        <v>-172335.99999999997</v>
      </c>
      <c r="Y36" s="565">
        <v>-103482.99999999996</v>
      </c>
      <c r="Z36" s="565">
        <v>-36379.000000000124</v>
      </c>
      <c r="AA36" s="565">
        <v>4609.0000000000819</v>
      </c>
      <c r="AB36" s="565">
        <v>-184595.00000000009</v>
      </c>
      <c r="AC36" s="565">
        <v>-9636.9999999999436</v>
      </c>
      <c r="AD36" s="565"/>
      <c r="AE36" s="565"/>
      <c r="AF36" s="565"/>
      <c r="AG36" s="565"/>
      <c r="AH36" s="565"/>
      <c r="AI36" s="565"/>
      <c r="AJ36" s="84"/>
      <c r="AK36" s="52"/>
      <c r="BM36" s="368" t="e">
        <f>CountryCode &amp; ".T3.ISS_A.S13.MNAC." &amp; RefVintage</f>
        <v>#VALUE!</v>
      </c>
    </row>
    <row r="37" spans="1:65" s="17" customFormat="1" ht="16.5" customHeight="1">
      <c r="A37" s="204" t="s">
        <v>196</v>
      </c>
      <c r="B37" s="289" t="s">
        <v>654</v>
      </c>
      <c r="C37" s="523" t="s">
        <v>1114</v>
      </c>
      <c r="D37" s="565">
        <v>-32616.999999999982</v>
      </c>
      <c r="E37" s="565">
        <v>-102230</v>
      </c>
      <c r="F37" s="565">
        <v>-12053.892657222241</v>
      </c>
      <c r="G37" s="565">
        <v>-14554.048785347235</v>
      </c>
      <c r="H37" s="565">
        <v>14823.973056523506</v>
      </c>
      <c r="I37" s="565">
        <v>37485.957254142253</v>
      </c>
      <c r="J37" s="565">
        <v>-1674.7929302006903</v>
      </c>
      <c r="K37" s="565">
        <v>-30973.97740417263</v>
      </c>
      <c r="L37" s="565">
        <v>-44466.589294996025</v>
      </c>
      <c r="M37" s="565">
        <v>-118002.45742518643</v>
      </c>
      <c r="N37" s="565">
        <v>-30060.709025922355</v>
      </c>
      <c r="O37" s="565">
        <v>-65487.026946775331</v>
      </c>
      <c r="P37" s="565">
        <v>-43631.83324388395</v>
      </c>
      <c r="Q37" s="565">
        <v>-56808.486791450377</v>
      </c>
      <c r="R37" s="565">
        <v>-4582.4481545134904</v>
      </c>
      <c r="S37" s="565">
        <v>-16319.8288591947</v>
      </c>
      <c r="T37" s="565">
        <v>1396.8039321779454</v>
      </c>
      <c r="U37" s="565">
        <v>-31831.576480937485</v>
      </c>
      <c r="V37" s="565">
        <v>20995.183948660233</v>
      </c>
      <c r="W37" s="565">
        <v>146235.32971682004</v>
      </c>
      <c r="X37" s="565">
        <v>70545.547930169982</v>
      </c>
      <c r="Y37" s="565">
        <v>99287.510148430025</v>
      </c>
      <c r="Z37" s="565">
        <v>85522.252618419981</v>
      </c>
      <c r="AA37" s="565">
        <v>41158.543681700015</v>
      </c>
      <c r="AB37" s="565">
        <v>44996.416015509989</v>
      </c>
      <c r="AC37" s="565">
        <v>-25007.113785100006</v>
      </c>
      <c r="AD37" s="565"/>
      <c r="AE37" s="565"/>
      <c r="AF37" s="565"/>
      <c r="AG37" s="565"/>
      <c r="AH37" s="565"/>
      <c r="AI37" s="565"/>
      <c r="AJ37" s="84"/>
      <c r="AK37" s="52"/>
      <c r="BM37" s="368" t="e">
        <f>CountryCode &amp; ".T3.D41_A.S13.MNAC." &amp; RefVintage</f>
        <v>#VALUE!</v>
      </c>
    </row>
    <row r="38" spans="1:65" s="139" customFormat="1" ht="16.5" customHeight="1">
      <c r="A38" s="204" t="s">
        <v>197</v>
      </c>
      <c r="B38" s="289" t="s">
        <v>655</v>
      </c>
      <c r="C38" s="530" t="s">
        <v>1115</v>
      </c>
      <c r="D38" s="565">
        <v>0</v>
      </c>
      <c r="E38" s="565">
        <v>0</v>
      </c>
      <c r="F38" s="565">
        <v>0</v>
      </c>
      <c r="G38" s="565">
        <v>0</v>
      </c>
      <c r="H38" s="565">
        <v>0</v>
      </c>
      <c r="I38" s="565">
        <v>0</v>
      </c>
      <c r="J38" s="565">
        <v>800</v>
      </c>
      <c r="K38" s="565">
        <v>700</v>
      </c>
      <c r="L38" s="565">
        <v>200</v>
      </c>
      <c r="M38" s="565">
        <v>-3100</v>
      </c>
      <c r="N38" s="565">
        <v>600</v>
      </c>
      <c r="O38" s="565">
        <v>-460</v>
      </c>
      <c r="P38" s="565">
        <v>-1217</v>
      </c>
      <c r="Q38" s="565">
        <v>-6236</v>
      </c>
      <c r="R38" s="565">
        <v>-43667</v>
      </c>
      <c r="S38" s="565">
        <v>2282.8423509999998</v>
      </c>
      <c r="T38" s="565">
        <v>2641.7199390000001</v>
      </c>
      <c r="U38" s="565">
        <v>-316.82495600000004</v>
      </c>
      <c r="V38" s="565">
        <v>18299.852350999998</v>
      </c>
      <c r="W38" s="565">
        <v>76129.038169999956</v>
      </c>
      <c r="X38" s="565">
        <v>99876.091973000017</v>
      </c>
      <c r="Y38" s="565">
        <v>90875.845011000012</v>
      </c>
      <c r="Z38" s="565">
        <v>97314.229301999992</v>
      </c>
      <c r="AA38" s="565">
        <v>43785.098940000003</v>
      </c>
      <c r="AB38" s="565">
        <v>71580.814941999983</v>
      </c>
      <c r="AC38" s="565">
        <v>38847.524599999997</v>
      </c>
      <c r="AD38" s="565"/>
      <c r="AE38" s="565"/>
      <c r="AF38" s="565"/>
      <c r="AG38" s="565"/>
      <c r="AH38" s="565"/>
      <c r="AI38" s="565"/>
      <c r="AJ38" s="84"/>
      <c r="AK38" s="52"/>
      <c r="BM38" s="369" t="e">
        <f>CountryCode &amp; ".T3.RED_A.S13.MNAC." &amp; RefVintage</f>
        <v>#VALUE!</v>
      </c>
    </row>
    <row r="39" spans="1:65" s="17" customFormat="1" ht="16.5" customHeight="1">
      <c r="A39" s="204"/>
      <c r="B39" s="108"/>
      <c r="C39" s="529"/>
      <c r="D39" s="573">
        <v>0</v>
      </c>
      <c r="E39" s="572">
        <v>0</v>
      </c>
      <c r="F39" s="572">
        <v>0</v>
      </c>
      <c r="G39" s="572">
        <v>0</v>
      </c>
      <c r="H39" s="572">
        <v>0</v>
      </c>
      <c r="I39" s="572">
        <v>0</v>
      </c>
      <c r="J39" s="572">
        <v>0</v>
      </c>
      <c r="K39" s="572">
        <v>2.7648638933897018E-10</v>
      </c>
      <c r="L39" s="572">
        <v>-3.2014213502407074E-10</v>
      </c>
      <c r="M39" s="572">
        <v>0</v>
      </c>
      <c r="N39" s="572">
        <v>0</v>
      </c>
      <c r="O39" s="572">
        <v>4.0017766878008842E-11</v>
      </c>
      <c r="P39" s="572">
        <v>-2.3464963305741549E-10</v>
      </c>
      <c r="Q39" s="572">
        <v>5.2386894822120667E-10</v>
      </c>
      <c r="R39" s="572">
        <v>-5.8207660913467407E-11</v>
      </c>
      <c r="S39" s="572">
        <v>0</v>
      </c>
      <c r="T39" s="572">
        <v>0</v>
      </c>
      <c r="U39" s="572">
        <v>0</v>
      </c>
      <c r="V39" s="572">
        <v>0</v>
      </c>
      <c r="W39" s="572">
        <v>0</v>
      </c>
      <c r="X39" s="572">
        <v>-1.1641532182693481E-10</v>
      </c>
      <c r="Y39" s="572">
        <v>0</v>
      </c>
      <c r="Z39" s="572">
        <v>6.5483618527650833E-11</v>
      </c>
      <c r="AA39" s="572">
        <v>0</v>
      </c>
      <c r="AB39" s="572">
        <v>0</v>
      </c>
      <c r="AC39" s="685">
        <v>0</v>
      </c>
      <c r="AD39" s="572"/>
      <c r="AE39" s="572"/>
      <c r="AF39" s="572"/>
      <c r="AG39" s="572"/>
      <c r="AH39" s="572"/>
      <c r="AI39" s="572"/>
      <c r="AJ39" s="84"/>
      <c r="AK39" s="52"/>
      <c r="BM39" s="368"/>
    </row>
    <row r="40" spans="1:65" s="17" customFormat="1" ht="16.5" customHeight="1">
      <c r="A40" s="204" t="s">
        <v>198</v>
      </c>
      <c r="B40" s="289" t="s">
        <v>656</v>
      </c>
      <c r="C40" s="523" t="s">
        <v>1116</v>
      </c>
      <c r="D40" s="565">
        <v>85976.109540264588</v>
      </c>
      <c r="E40" s="565">
        <v>28140.999935603642</v>
      </c>
      <c r="F40" s="565">
        <v>305132.49762431404</v>
      </c>
      <c r="G40" s="565">
        <v>278950.9301990876</v>
      </c>
      <c r="H40" s="565">
        <v>99262.780925867148</v>
      </c>
      <c r="I40" s="565">
        <v>140311.64103765867</v>
      </c>
      <c r="J40" s="565">
        <v>-174960.46916428662</v>
      </c>
      <c r="K40" s="565">
        <v>-115523.46456768014</v>
      </c>
      <c r="L40" s="565">
        <v>246283.59058686974</v>
      </c>
      <c r="M40" s="565">
        <v>-210730.97343235044</v>
      </c>
      <c r="N40" s="565">
        <v>128827.75658617751</v>
      </c>
      <c r="O40" s="565">
        <v>-24074.211313779</v>
      </c>
      <c r="P40" s="565">
        <v>-14012.899907121202</v>
      </c>
      <c r="Q40" s="565">
        <v>220911.23183069332</v>
      </c>
      <c r="R40" s="565">
        <v>46444.550611003535</v>
      </c>
      <c r="S40" s="565">
        <v>502108.18916346878</v>
      </c>
      <c r="T40" s="565">
        <v>1381147.4761288208</v>
      </c>
      <c r="U40" s="565">
        <v>-705899.59856306377</v>
      </c>
      <c r="V40" s="565">
        <v>235241.96370034094</v>
      </c>
      <c r="W40" s="565">
        <v>559219.63211317919</v>
      </c>
      <c r="X40" s="565">
        <v>114421.36009683099</v>
      </c>
      <c r="Y40" s="565">
        <v>-71960.355159430765</v>
      </c>
      <c r="Z40" s="565">
        <v>-52144.481920421589</v>
      </c>
      <c r="AA40" s="565">
        <v>272373.35737830121</v>
      </c>
      <c r="AB40" s="565">
        <v>280484.76904249168</v>
      </c>
      <c r="AC40" s="700">
        <v>833274.58918509725</v>
      </c>
      <c r="AD40" s="565"/>
      <c r="AE40" s="565"/>
      <c r="AF40" s="565"/>
      <c r="AG40" s="565"/>
      <c r="AH40" s="565"/>
      <c r="AI40" s="565"/>
      <c r="AJ40" s="84"/>
      <c r="AK40" s="52"/>
      <c r="BM40" s="368" t="e">
        <f>CountryCode &amp; ".T3.FREV_A.S13.MNAC." &amp; RefVintage</f>
        <v>#VALUE!</v>
      </c>
    </row>
    <row r="41" spans="1:65" s="17" customFormat="1" ht="16.5" customHeight="1">
      <c r="A41" s="204" t="s">
        <v>375</v>
      </c>
      <c r="B41" s="289" t="s">
        <v>657</v>
      </c>
      <c r="C41" s="523" t="s">
        <v>1117</v>
      </c>
      <c r="D41" s="565">
        <v>0</v>
      </c>
      <c r="E41" s="565">
        <v>0</v>
      </c>
      <c r="F41" s="565">
        <v>-35797</v>
      </c>
      <c r="G41" s="565">
        <v>0</v>
      </c>
      <c r="H41" s="565">
        <v>0</v>
      </c>
      <c r="I41" s="565">
        <v>0</v>
      </c>
      <c r="J41" s="565">
        <v>0</v>
      </c>
      <c r="K41" s="565">
        <v>3801.9999999999995</v>
      </c>
      <c r="L41" s="565">
        <v>0</v>
      </c>
      <c r="M41" s="565">
        <v>0</v>
      </c>
      <c r="N41" s="565">
        <v>0</v>
      </c>
      <c r="O41" s="565">
        <v>0</v>
      </c>
      <c r="P41" s="565">
        <v>-1804</v>
      </c>
      <c r="Q41" s="565">
        <v>0</v>
      </c>
      <c r="R41" s="565">
        <v>12215</v>
      </c>
      <c r="S41" s="565">
        <v>9429</v>
      </c>
      <c r="T41" s="565">
        <v>0</v>
      </c>
      <c r="U41" s="565">
        <v>0</v>
      </c>
      <c r="V41" s="565">
        <v>0</v>
      </c>
      <c r="W41" s="565">
        <v>61749</v>
      </c>
      <c r="X41" s="565">
        <v>9106</v>
      </c>
      <c r="Y41" s="565">
        <v>0</v>
      </c>
      <c r="Z41" s="565">
        <v>3068.0000000000009</v>
      </c>
      <c r="AA41" s="565">
        <v>1500</v>
      </c>
      <c r="AB41" s="565">
        <v>82143.999999999985</v>
      </c>
      <c r="AC41" s="700">
        <v>11754</v>
      </c>
      <c r="AD41" s="565"/>
      <c r="AE41" s="565"/>
      <c r="AF41" s="565"/>
      <c r="AG41" s="565"/>
      <c r="AH41" s="565"/>
      <c r="AI41" s="565"/>
      <c r="AJ41" s="84"/>
      <c r="AK41" s="52"/>
      <c r="BM41" s="368" t="e">
        <f>CountryCode &amp; ".T3.K61.S13.MNAC." &amp; RefVintage</f>
        <v>#VALUE!</v>
      </c>
    </row>
    <row r="42" spans="1:65" s="17" customFormat="1" ht="16.5" customHeight="1">
      <c r="A42" s="204" t="s">
        <v>199</v>
      </c>
      <c r="B42" s="289" t="s">
        <v>658</v>
      </c>
      <c r="C42" s="523" t="s">
        <v>1118</v>
      </c>
      <c r="D42" s="565">
        <v>0</v>
      </c>
      <c r="E42" s="565">
        <v>0</v>
      </c>
      <c r="F42" s="565">
        <v>0</v>
      </c>
      <c r="G42" s="565">
        <v>0</v>
      </c>
      <c r="H42" s="565">
        <v>0</v>
      </c>
      <c r="I42" s="565">
        <v>0</v>
      </c>
      <c r="J42" s="565">
        <v>0</v>
      </c>
      <c r="K42" s="565">
        <v>0</v>
      </c>
      <c r="L42" s="565">
        <v>0</v>
      </c>
      <c r="M42" s="565">
        <v>0</v>
      </c>
      <c r="N42" s="565">
        <v>0</v>
      </c>
      <c r="O42" s="565">
        <v>0</v>
      </c>
      <c r="P42" s="565">
        <v>0</v>
      </c>
      <c r="Q42" s="565">
        <v>0</v>
      </c>
      <c r="R42" s="565">
        <v>0</v>
      </c>
      <c r="S42" s="565">
        <v>0</v>
      </c>
      <c r="T42" s="565">
        <v>0</v>
      </c>
      <c r="U42" s="565">
        <v>0</v>
      </c>
      <c r="V42" s="565">
        <v>0</v>
      </c>
      <c r="W42" s="565">
        <v>0</v>
      </c>
      <c r="X42" s="565">
        <v>0</v>
      </c>
      <c r="Y42" s="565">
        <v>0</v>
      </c>
      <c r="Z42" s="565">
        <v>0</v>
      </c>
      <c r="AA42" s="565">
        <v>0</v>
      </c>
      <c r="AB42" s="565">
        <v>0</v>
      </c>
      <c r="AC42" s="700">
        <v>0</v>
      </c>
      <c r="AD42" s="565"/>
      <c r="AE42" s="565"/>
      <c r="AF42" s="565"/>
      <c r="AG42" s="565"/>
      <c r="AH42" s="565"/>
      <c r="AI42" s="565"/>
      <c r="AJ42" s="84"/>
      <c r="AK42" s="52"/>
      <c r="BM42" s="368" t="e">
        <f>CountryCode &amp; ".T3.OCVO_A.S13.MNAC." &amp; RefVintage</f>
        <v>#VALUE!</v>
      </c>
    </row>
    <row r="43" spans="1:65" s="17" customFormat="1" ht="16.5" customHeight="1">
      <c r="A43" s="204"/>
      <c r="B43" s="108"/>
      <c r="C43" s="529"/>
      <c r="D43" s="573"/>
      <c r="E43" s="572"/>
      <c r="F43" s="572"/>
      <c r="G43" s="572"/>
      <c r="H43" s="572"/>
      <c r="I43" s="572"/>
      <c r="J43" s="572"/>
      <c r="K43" s="572"/>
      <c r="L43" s="572"/>
      <c r="M43" s="572"/>
      <c r="N43" s="572"/>
      <c r="O43" s="572"/>
      <c r="P43" s="572"/>
      <c r="Q43" s="572"/>
      <c r="R43" s="572"/>
      <c r="S43" s="572"/>
      <c r="T43" s="572"/>
      <c r="U43" s="572"/>
      <c r="V43" s="572"/>
      <c r="W43" s="572"/>
      <c r="X43" s="572"/>
      <c r="Y43" s="572"/>
      <c r="Z43" s="572"/>
      <c r="AA43" s="572"/>
      <c r="AB43" s="572"/>
      <c r="AC43" s="572"/>
      <c r="AD43" s="572"/>
      <c r="AE43" s="572"/>
      <c r="AF43" s="572"/>
      <c r="AG43" s="572"/>
      <c r="AH43" s="572"/>
      <c r="AI43" s="572"/>
      <c r="AJ43" s="84"/>
      <c r="AK43" s="52"/>
      <c r="BM43" s="368"/>
    </row>
    <row r="44" spans="1:65" s="17" customFormat="1" ht="16.5" customHeight="1">
      <c r="A44" s="204" t="s">
        <v>200</v>
      </c>
      <c r="B44" s="289" t="s">
        <v>659</v>
      </c>
      <c r="C44" s="528" t="s">
        <v>1119</v>
      </c>
      <c r="D44" s="565">
        <v>49336.658999999985</v>
      </c>
      <c r="E44" s="565">
        <v>41711</v>
      </c>
      <c r="F44" s="565">
        <v>44687.160000000091</v>
      </c>
      <c r="G44" s="565">
        <v>69210.390909090755</v>
      </c>
      <c r="H44" s="565">
        <v>-58499.000000000015</v>
      </c>
      <c r="I44" s="565">
        <v>212.99700000014855</v>
      </c>
      <c r="J44" s="565">
        <v>-5938</v>
      </c>
      <c r="K44" s="565">
        <v>44291.000000000175</v>
      </c>
      <c r="L44" s="565">
        <v>29814.999999999825</v>
      </c>
      <c r="M44" s="565">
        <v>31055.000000000058</v>
      </c>
      <c r="N44" s="565">
        <v>23449.384615384479</v>
      </c>
      <c r="O44" s="565">
        <v>-10914.999999999702</v>
      </c>
      <c r="P44" s="565">
        <v>-55014.000000000058</v>
      </c>
      <c r="Q44" s="565">
        <v>-68367.999999999942</v>
      </c>
      <c r="R44" s="565">
        <v>-294.9999999998472</v>
      </c>
      <c r="S44" s="565">
        <v>22505.999999999884</v>
      </c>
      <c r="T44" s="565">
        <v>-11547.999999999534</v>
      </c>
      <c r="U44" s="565">
        <v>65081.761999999988</v>
      </c>
      <c r="V44" s="565">
        <v>-28722.500000000029</v>
      </c>
      <c r="W44" s="565">
        <v>12617.109799000551</v>
      </c>
      <c r="X44" s="565">
        <v>-75945.176564000416</v>
      </c>
      <c r="Y44" s="565">
        <v>-39189.754720400451</v>
      </c>
      <c r="Z44" s="565">
        <v>-2897.1537990020743</v>
      </c>
      <c r="AA44" s="565">
        <v>4818.867633999791</v>
      </c>
      <c r="AB44" s="565">
        <v>6914.0780839999352</v>
      </c>
      <c r="AC44" s="565">
        <v>4281.8095351457596</v>
      </c>
      <c r="AD44" s="565"/>
      <c r="AE44" s="565"/>
      <c r="AF44" s="565"/>
      <c r="AG44" s="565"/>
      <c r="AH44" s="565"/>
      <c r="AI44" s="565"/>
      <c r="AJ44" s="84"/>
      <c r="AK44" s="52"/>
      <c r="BM44" s="368" t="e">
        <f>CountryCode &amp; ".T3.SD.S13.MNAC." &amp; RefVintage</f>
        <v>#VALUE!</v>
      </c>
    </row>
    <row r="45" spans="1:65" s="17" customFormat="1" ht="16.5" customHeight="1">
      <c r="A45" s="204" t="s">
        <v>201</v>
      </c>
      <c r="B45" s="289" t="s">
        <v>660</v>
      </c>
      <c r="C45" s="523" t="s">
        <v>1120</v>
      </c>
      <c r="D45" s="565">
        <v>49336.658999999985</v>
      </c>
      <c r="E45" s="565">
        <v>41711</v>
      </c>
      <c r="F45" s="565">
        <v>44687.160000000091</v>
      </c>
      <c r="G45" s="565">
        <v>69210.390909090755</v>
      </c>
      <c r="H45" s="565">
        <v>-58499.000000000015</v>
      </c>
      <c r="I45" s="565">
        <v>212.99700000014855</v>
      </c>
      <c r="J45" s="565">
        <v>-5938</v>
      </c>
      <c r="K45" s="565">
        <v>44291.000000000175</v>
      </c>
      <c r="L45" s="565">
        <v>29814.999999999825</v>
      </c>
      <c r="M45" s="565">
        <v>31055.000000000058</v>
      </c>
      <c r="N45" s="565">
        <v>23449.384615384479</v>
      </c>
      <c r="O45" s="565">
        <v>-10914.999999999702</v>
      </c>
      <c r="P45" s="565">
        <v>-55014.000000000058</v>
      </c>
      <c r="Q45" s="565">
        <v>-68367.999999999942</v>
      </c>
      <c r="R45" s="565">
        <v>-294.9999999998472</v>
      </c>
      <c r="S45" s="565">
        <v>22505.999999999884</v>
      </c>
      <c r="T45" s="565">
        <v>-11547.999999999534</v>
      </c>
      <c r="U45" s="565">
        <v>65081.761999999988</v>
      </c>
      <c r="V45" s="565">
        <v>-28722.500000000029</v>
      </c>
      <c r="W45" s="565">
        <v>12617.109799000551</v>
      </c>
      <c r="X45" s="565">
        <v>-75945.176564000416</v>
      </c>
      <c r="Y45" s="565">
        <v>-39189.754720400451</v>
      </c>
      <c r="Z45" s="565">
        <v>-2897.1537990020743</v>
      </c>
      <c r="AA45" s="565">
        <v>4818.867633999791</v>
      </c>
      <c r="AB45" s="565">
        <v>6914.0780839999352</v>
      </c>
      <c r="AC45" s="565">
        <v>4281.8095351457596</v>
      </c>
      <c r="AD45" s="565"/>
      <c r="AE45" s="565"/>
      <c r="AF45" s="565"/>
      <c r="AG45" s="565"/>
      <c r="AH45" s="565"/>
      <c r="AI45" s="565"/>
      <c r="AJ45" s="84"/>
      <c r="AK45" s="52"/>
      <c r="BM45" s="368" t="e">
        <f>CountryCode &amp; ".T3.B9_SD.S13.MNAC." &amp; RefVintage</f>
        <v>#VALUE!</v>
      </c>
    </row>
    <row r="46" spans="1:65" s="17" customFormat="1" ht="16.5" customHeight="1">
      <c r="A46" s="204" t="s">
        <v>202</v>
      </c>
      <c r="B46" s="289" t="s">
        <v>661</v>
      </c>
      <c r="C46" s="523" t="s">
        <v>1121</v>
      </c>
      <c r="D46" s="565">
        <v>0</v>
      </c>
      <c r="E46" s="565">
        <v>0</v>
      </c>
      <c r="F46" s="565">
        <v>0</v>
      </c>
      <c r="G46" s="565">
        <v>0</v>
      </c>
      <c r="H46" s="565">
        <v>0</v>
      </c>
      <c r="I46" s="565">
        <v>0</v>
      </c>
      <c r="J46" s="565">
        <v>0</v>
      </c>
      <c r="K46" s="565">
        <v>0</v>
      </c>
      <c r="L46" s="565">
        <v>0</v>
      </c>
      <c r="M46" s="565">
        <v>0</v>
      </c>
      <c r="N46" s="565">
        <v>0</v>
      </c>
      <c r="O46" s="565">
        <v>0</v>
      </c>
      <c r="P46" s="565">
        <v>0</v>
      </c>
      <c r="Q46" s="565">
        <v>0</v>
      </c>
      <c r="R46" s="565">
        <v>0</v>
      </c>
      <c r="S46" s="565">
        <v>0</v>
      </c>
      <c r="T46" s="565">
        <v>0</v>
      </c>
      <c r="U46" s="565">
        <v>0</v>
      </c>
      <c r="V46" s="565">
        <v>0</v>
      </c>
      <c r="W46" s="565">
        <v>0</v>
      </c>
      <c r="X46" s="565">
        <v>0</v>
      </c>
      <c r="Y46" s="565">
        <v>0</v>
      </c>
      <c r="Z46" s="565">
        <v>0</v>
      </c>
      <c r="AA46" s="565">
        <v>0</v>
      </c>
      <c r="AB46" s="565">
        <v>0</v>
      </c>
      <c r="AC46" s="565">
        <v>0</v>
      </c>
      <c r="AD46" s="565"/>
      <c r="AE46" s="565"/>
      <c r="AF46" s="565"/>
      <c r="AG46" s="565"/>
      <c r="AH46" s="565"/>
      <c r="AI46" s="565"/>
      <c r="AJ46" s="84"/>
      <c r="AK46" s="52"/>
      <c r="BM46" s="368" t="e">
        <f>CountryCode &amp; ".T3.OSD.S13.MNAC." &amp; RefVintage</f>
        <v>#VALUE!</v>
      </c>
    </row>
    <row r="47" spans="1:65" s="17" customFormat="1" thickBot="1">
      <c r="A47" s="204"/>
      <c r="B47" s="108"/>
      <c r="C47" s="527"/>
      <c r="D47" s="574"/>
      <c r="E47" s="575"/>
      <c r="F47" s="575"/>
      <c r="G47" s="575"/>
      <c r="H47" s="575"/>
      <c r="I47" s="575"/>
      <c r="J47" s="575"/>
      <c r="K47" s="575"/>
      <c r="L47" s="575"/>
      <c r="M47" s="575"/>
      <c r="N47" s="575"/>
      <c r="O47" s="575"/>
      <c r="P47" s="575"/>
      <c r="Q47" s="575"/>
      <c r="R47" s="575"/>
      <c r="S47" s="575"/>
      <c r="T47" s="575"/>
      <c r="U47" s="575"/>
      <c r="V47" s="575"/>
      <c r="W47" s="575"/>
      <c r="X47" s="575"/>
      <c r="Y47" s="575"/>
      <c r="Z47" s="575"/>
      <c r="AA47" s="575"/>
      <c r="AB47" s="575"/>
      <c r="AC47" s="575"/>
      <c r="AD47" s="575"/>
      <c r="AE47" s="575"/>
      <c r="AF47" s="575"/>
      <c r="AG47" s="575"/>
      <c r="AH47" s="575"/>
      <c r="AI47" s="575"/>
      <c r="AJ47" s="87"/>
      <c r="AK47" s="52"/>
      <c r="BM47" s="368"/>
    </row>
    <row r="48" spans="1:65" s="17" customFormat="1" ht="20.25" customHeight="1" thickTop="1" thickBot="1">
      <c r="A48" s="204" t="s">
        <v>203</v>
      </c>
      <c r="B48" s="295" t="s">
        <v>662</v>
      </c>
      <c r="C48" s="500" t="s">
        <v>1122</v>
      </c>
      <c r="D48" s="587">
        <v>1001584.9999999995</v>
      </c>
      <c r="E48" s="587">
        <v>176846.00000000047</v>
      </c>
      <c r="F48" s="587">
        <v>418693.99999999953</v>
      </c>
      <c r="G48" s="587">
        <v>813303.00000000081</v>
      </c>
      <c r="H48" s="587">
        <v>709631.99999999965</v>
      </c>
      <c r="I48" s="587">
        <v>392759</v>
      </c>
      <c r="J48" s="587">
        <v>624118.99999999965</v>
      </c>
      <c r="K48" s="587">
        <v>1643291.0000000012</v>
      </c>
      <c r="L48" s="587">
        <v>1426801.9999999998</v>
      </c>
      <c r="M48" s="587">
        <v>1306296.9999999986</v>
      </c>
      <c r="N48" s="587">
        <v>1251369.0000000007</v>
      </c>
      <c r="O48" s="587">
        <v>2010871.0000000009</v>
      </c>
      <c r="P48" s="587">
        <v>1188918.9999999981</v>
      </c>
      <c r="Q48" s="587">
        <v>2679836.9999999995</v>
      </c>
      <c r="R48" s="587">
        <v>1141016.0000000033</v>
      </c>
      <c r="S48" s="587">
        <v>1295123.9999999998</v>
      </c>
      <c r="T48" s="587">
        <v>937233.00000000023</v>
      </c>
      <c r="U48" s="588">
        <v>-264866.0000000018</v>
      </c>
      <c r="V48" s="588">
        <v>768970.00000000116</v>
      </c>
      <c r="W48" s="588">
        <v>1678159.9999999998</v>
      </c>
      <c r="X48" s="588">
        <v>1382540.0000000009</v>
      </c>
      <c r="Y48" s="588">
        <v>613424.9999999993</v>
      </c>
      <c r="Z48" s="588">
        <v>1217186.9999999981</v>
      </c>
      <c r="AA48" s="588">
        <v>1649666.0000000012</v>
      </c>
      <c r="AB48" s="588">
        <v>1183597.0000000016</v>
      </c>
      <c r="AC48" s="588">
        <v>7249395.9999999972</v>
      </c>
      <c r="AD48" s="588"/>
      <c r="AE48" s="588"/>
      <c r="AF48" s="588"/>
      <c r="AG48" s="588"/>
      <c r="AH48" s="588"/>
      <c r="AI48" s="588"/>
      <c r="AJ48" s="5"/>
      <c r="AK48" s="52"/>
      <c r="BM48" s="368" t="e">
        <f>CountryCode &amp; ".T3.CHDEBT.S13.MNAC." &amp; RefVintage</f>
        <v>#VALUE!</v>
      </c>
    </row>
    <row r="49" spans="1:65" s="17" customFormat="1" ht="16.5" thickTop="1" thickBot="1">
      <c r="A49" s="106"/>
      <c r="B49" s="108"/>
      <c r="C49" s="531"/>
      <c r="D49" s="53"/>
      <c r="E49" s="53"/>
      <c r="F49" s="53"/>
      <c r="G49" s="53"/>
      <c r="H49" s="53"/>
      <c r="I49" s="53"/>
      <c r="J49" s="53"/>
      <c r="K49" s="53"/>
      <c r="L49" s="53"/>
      <c r="M49" s="53"/>
      <c r="N49" s="53"/>
      <c r="O49" s="53"/>
      <c r="P49" s="53"/>
      <c r="Q49" s="53"/>
      <c r="R49" s="53"/>
      <c r="S49" s="53"/>
      <c r="T49" s="53"/>
      <c r="U49" s="53"/>
      <c r="V49" s="53"/>
      <c r="W49" s="53"/>
      <c r="X49" s="53"/>
      <c r="Y49" s="53"/>
      <c r="Z49" s="53"/>
      <c r="AA49" s="53"/>
      <c r="AB49" s="53"/>
      <c r="AC49" s="628"/>
      <c r="AD49" s="628"/>
      <c r="AE49" s="628"/>
      <c r="AF49" s="628"/>
      <c r="AG49" s="628"/>
      <c r="AH49" s="628"/>
      <c r="AI49" s="628"/>
      <c r="AJ49" s="53"/>
      <c r="AK49" s="52"/>
      <c r="BM49" s="368"/>
    </row>
    <row r="50" spans="1:65" ht="20.25" thickTop="1" thickBot="1">
      <c r="A50" s="106"/>
      <c r="B50" s="156"/>
      <c r="C50" s="532" t="s">
        <v>1123</v>
      </c>
      <c r="D50" s="248"/>
      <c r="E50" s="248"/>
      <c r="F50" s="248"/>
      <c r="G50" s="248"/>
      <c r="H50" s="248"/>
      <c r="I50" s="248"/>
      <c r="J50" s="248"/>
      <c r="K50" s="248"/>
      <c r="L50" s="248"/>
      <c r="M50" s="248"/>
      <c r="N50" s="248"/>
      <c r="O50" s="248"/>
      <c r="P50" s="248"/>
      <c r="Q50" s="248"/>
      <c r="R50" s="248"/>
      <c r="S50" s="248"/>
      <c r="T50" s="248"/>
      <c r="U50" s="248"/>
      <c r="V50" s="248"/>
      <c r="W50" s="248"/>
      <c r="X50" s="248"/>
      <c r="Y50" s="248"/>
      <c r="Z50" s="248"/>
      <c r="AA50" s="248"/>
      <c r="AB50" s="248"/>
      <c r="AC50" s="629"/>
      <c r="AD50" s="629"/>
      <c r="AE50" s="629"/>
      <c r="AF50" s="629"/>
      <c r="AG50" s="629"/>
      <c r="AH50" s="629"/>
      <c r="AI50" s="629"/>
      <c r="AJ50" s="249"/>
      <c r="AK50" s="41"/>
      <c r="AM50" s="12"/>
    </row>
    <row r="51" spans="1:65" ht="18.75" thickTop="1">
      <c r="A51" s="106"/>
      <c r="B51" s="108"/>
      <c r="C51" s="121"/>
      <c r="D51" s="56"/>
      <c r="E51" s="57"/>
      <c r="F51" s="57"/>
      <c r="G51" s="57"/>
      <c r="H51" s="57"/>
      <c r="I51" s="57"/>
      <c r="J51" s="57"/>
      <c r="K51" s="57"/>
      <c r="L51" s="57"/>
      <c r="M51" s="57"/>
      <c r="N51" s="57"/>
      <c r="O51" s="57"/>
      <c r="P51" s="57"/>
      <c r="Q51" s="57"/>
      <c r="R51" s="57"/>
      <c r="S51" s="57"/>
      <c r="T51" s="57"/>
      <c r="U51" s="57"/>
      <c r="V51" s="57"/>
      <c r="W51" s="57"/>
      <c r="X51" s="57"/>
      <c r="Y51" s="57"/>
      <c r="Z51" s="57"/>
      <c r="AA51" s="57"/>
      <c r="AB51" s="57"/>
      <c r="AC51" s="630"/>
      <c r="AD51" s="630"/>
      <c r="AE51" s="630"/>
      <c r="AF51" s="630"/>
      <c r="AG51" s="630"/>
      <c r="AH51" s="630"/>
      <c r="AI51" s="630"/>
      <c r="AJ51" s="57"/>
      <c r="AK51" s="41"/>
      <c r="AM51" s="12"/>
    </row>
    <row r="52" spans="1:65" ht="15.75">
      <c r="A52" s="106"/>
      <c r="B52" s="108"/>
      <c r="C52" s="122"/>
      <c r="D52" s="12"/>
      <c r="E52" s="19"/>
      <c r="F52" s="19"/>
      <c r="G52" s="19"/>
      <c r="H52" s="19"/>
      <c r="I52" s="19"/>
      <c r="J52" s="19"/>
      <c r="K52" s="19"/>
      <c r="L52" s="19"/>
      <c r="M52" s="19"/>
      <c r="N52" s="19"/>
      <c r="O52" s="19"/>
      <c r="P52" s="19"/>
      <c r="Q52" s="19"/>
      <c r="R52" s="19"/>
      <c r="S52" s="19"/>
      <c r="T52" s="19"/>
      <c r="U52" s="19"/>
      <c r="V52" s="19"/>
      <c r="W52" s="19"/>
      <c r="X52" s="19"/>
      <c r="Y52" s="19"/>
      <c r="Z52" s="19"/>
      <c r="AA52" s="19"/>
      <c r="AB52" s="19"/>
      <c r="AC52" s="618"/>
      <c r="AD52" s="618"/>
      <c r="AE52" s="618"/>
      <c r="AF52" s="618"/>
      <c r="AG52" s="618"/>
      <c r="AH52" s="618"/>
      <c r="AI52" s="618"/>
      <c r="AJ52" s="19"/>
      <c r="AK52" s="41"/>
      <c r="AM52" s="12"/>
    </row>
    <row r="53" spans="1:65" ht="15.75">
      <c r="A53" s="106"/>
      <c r="B53" s="108"/>
      <c r="C53" s="484" t="s">
        <v>1124</v>
      </c>
      <c r="D53" s="146"/>
      <c r="E53" s="161"/>
      <c r="F53" s="161"/>
      <c r="G53" s="161"/>
      <c r="H53" s="161"/>
      <c r="I53" s="161"/>
      <c r="J53" s="161"/>
      <c r="K53" s="161"/>
      <c r="L53" s="161"/>
      <c r="M53" s="161"/>
      <c r="N53" s="161"/>
      <c r="O53" s="161"/>
      <c r="P53" s="161"/>
      <c r="Q53" s="161"/>
      <c r="R53" s="161"/>
      <c r="S53" s="161"/>
      <c r="T53" s="161"/>
      <c r="U53" s="161"/>
      <c r="V53" s="161"/>
      <c r="W53" s="161"/>
      <c r="X53" s="161"/>
      <c r="Y53" s="161"/>
      <c r="Z53" s="161"/>
      <c r="AA53" s="161"/>
      <c r="AB53" s="161"/>
      <c r="AC53" s="606"/>
      <c r="AD53" s="606"/>
      <c r="AE53" s="606"/>
      <c r="AF53" s="606"/>
      <c r="AG53" s="606"/>
      <c r="AH53" s="606"/>
      <c r="AI53" s="606"/>
      <c r="AJ53" s="161"/>
      <c r="AK53" s="41"/>
      <c r="AM53" s="12"/>
    </row>
    <row r="54" spans="1:65" ht="15.75">
      <c r="A54" s="106"/>
      <c r="B54" s="108"/>
      <c r="C54" s="465" t="s">
        <v>1125</v>
      </c>
      <c r="D54" s="146"/>
      <c r="E54" s="161"/>
      <c r="F54" s="161"/>
      <c r="G54" s="161"/>
      <c r="H54" s="161"/>
      <c r="I54" s="161"/>
      <c r="J54" s="161"/>
      <c r="K54" s="161"/>
      <c r="L54" s="161"/>
      <c r="M54" s="161"/>
      <c r="N54" s="161"/>
      <c r="O54" s="161"/>
      <c r="P54" s="161"/>
      <c r="Q54" s="161"/>
      <c r="R54" s="161"/>
      <c r="S54" s="161"/>
      <c r="T54" s="161"/>
      <c r="U54" s="161"/>
      <c r="V54" s="161"/>
      <c r="W54" s="161"/>
      <c r="X54" s="161"/>
      <c r="Y54" s="161"/>
      <c r="Z54" s="161"/>
      <c r="AA54" s="161"/>
      <c r="AB54" s="161"/>
      <c r="AC54" s="606"/>
      <c r="AD54" s="606"/>
      <c r="AE54" s="606"/>
      <c r="AF54" s="606"/>
      <c r="AG54" s="606"/>
      <c r="AH54" s="606"/>
      <c r="AI54" s="606"/>
      <c r="AJ54" s="161"/>
      <c r="AK54" s="41"/>
      <c r="AM54" s="12"/>
    </row>
    <row r="55" spans="1:65" ht="18.75" customHeight="1">
      <c r="A55" s="106"/>
      <c r="B55" s="108"/>
      <c r="C55" s="465" t="s">
        <v>1126</v>
      </c>
      <c r="D55" s="109"/>
      <c r="E55" s="161"/>
      <c r="F55" s="161"/>
      <c r="G55" s="161"/>
      <c r="H55" s="161"/>
      <c r="I55" s="161"/>
      <c r="J55" s="161"/>
      <c r="K55" s="161"/>
      <c r="L55" s="161"/>
      <c r="M55" s="161"/>
      <c r="N55" s="161"/>
      <c r="O55" s="161"/>
      <c r="P55" s="161"/>
      <c r="Q55" s="161"/>
      <c r="R55" s="161"/>
      <c r="S55" s="161"/>
      <c r="T55" s="161"/>
      <c r="U55" s="161"/>
      <c r="V55" s="161"/>
      <c r="W55" s="161"/>
      <c r="X55" s="161"/>
      <c r="Y55" s="161"/>
      <c r="Z55" s="161"/>
      <c r="AA55" s="161"/>
      <c r="AB55" s="161"/>
      <c r="AC55" s="606"/>
      <c r="AD55" s="606"/>
      <c r="AE55" s="606"/>
      <c r="AF55" s="606"/>
      <c r="AG55" s="606"/>
      <c r="AH55" s="606"/>
      <c r="AI55" s="606"/>
      <c r="AJ55" s="161"/>
      <c r="AK55" s="41"/>
      <c r="AM55" s="12"/>
    </row>
    <row r="56" spans="1:65" ht="16.5" thickBot="1">
      <c r="A56" s="123"/>
      <c r="B56" s="124"/>
      <c r="C56" s="125"/>
      <c r="D56" s="58"/>
      <c r="E56" s="42"/>
      <c r="F56" s="42"/>
      <c r="G56" s="42"/>
      <c r="H56" s="42"/>
      <c r="I56" s="42"/>
      <c r="J56" s="42"/>
      <c r="K56" s="42"/>
      <c r="L56" s="42"/>
      <c r="M56" s="42"/>
      <c r="N56" s="42"/>
      <c r="O56" s="42"/>
      <c r="P56" s="42"/>
      <c r="Q56" s="42"/>
      <c r="R56" s="42"/>
      <c r="S56" s="42"/>
      <c r="T56" s="42"/>
      <c r="U56" s="42"/>
      <c r="V56" s="42"/>
      <c r="W56" s="42"/>
      <c r="X56" s="42"/>
      <c r="Y56" s="42"/>
      <c r="Z56" s="42"/>
      <c r="AA56" s="42"/>
      <c r="AB56" s="42"/>
      <c r="AC56" s="631"/>
      <c r="AD56" s="631"/>
      <c r="AE56" s="631"/>
      <c r="AF56" s="631"/>
      <c r="AG56" s="631"/>
      <c r="AH56" s="631"/>
      <c r="AI56" s="631"/>
      <c r="AJ56" s="42"/>
      <c r="AK56" s="43"/>
      <c r="AM56" s="12"/>
    </row>
    <row r="57" spans="1:65" ht="16.5" hidden="1" thickTop="1">
      <c r="B57" s="157"/>
      <c r="C57" s="23"/>
      <c r="D57" s="12"/>
      <c r="E57" s="12"/>
      <c r="F57" s="12"/>
      <c r="G57" s="12"/>
      <c r="H57" s="12"/>
      <c r="I57" s="12"/>
      <c r="J57" s="12"/>
      <c r="K57" s="12"/>
      <c r="L57" s="12"/>
      <c r="M57" s="12"/>
      <c r="N57" s="12"/>
      <c r="O57" s="12"/>
      <c r="P57" s="12"/>
      <c r="Q57" s="12"/>
      <c r="R57" s="12"/>
      <c r="S57" s="12"/>
      <c r="T57" s="12"/>
      <c r="U57" s="12"/>
      <c r="V57" s="12"/>
      <c r="W57" s="12"/>
      <c r="X57" s="12"/>
      <c r="Y57" s="12"/>
      <c r="Z57" s="12"/>
      <c r="AA57" s="12"/>
      <c r="AB57" s="12"/>
      <c r="AC57" s="549"/>
      <c r="AD57" s="549"/>
      <c r="AE57" s="549"/>
      <c r="AF57" s="549"/>
      <c r="AG57" s="549"/>
      <c r="AH57" s="549"/>
      <c r="AI57" s="549"/>
      <c r="AJ57" s="12"/>
      <c r="AK57" s="12"/>
      <c r="AL57" s="12"/>
      <c r="AM57" s="12"/>
    </row>
    <row r="58" spans="1:65" ht="15.75" hidden="1" thickTop="1"/>
    <row r="59" spans="1:65" ht="30" hidden="1" customHeight="1">
      <c r="C59" s="228" t="s">
        <v>13</v>
      </c>
      <c r="D59" s="720" t="str">
        <f>IF(COUNTA(D10:Z10,D12:Z29,D31:Z34,D36:Z38,D40:Z42,D44:Z46,D48:Z48)/561*100=100,"OK - Table 3A is fully completed","WARNING - Table 3A is not fully completed, please fill in figure, L, M or 0")</f>
        <v>WARNING - Table 3A is not fully completed, please fill in figure, L, M or 0</v>
      </c>
      <c r="E59" s="720"/>
      <c r="F59" s="720"/>
      <c r="G59" s="720"/>
      <c r="H59" s="720"/>
      <c r="I59" s="720"/>
      <c r="J59" s="720"/>
      <c r="K59" s="720"/>
      <c r="L59" s="720"/>
      <c r="M59" s="720"/>
      <c r="N59" s="720"/>
      <c r="O59" s="720"/>
      <c r="P59" s="720"/>
      <c r="Q59" s="720"/>
      <c r="R59" s="720"/>
      <c r="S59" s="720"/>
      <c r="T59" s="720"/>
      <c r="U59" s="720"/>
      <c r="V59" s="720"/>
      <c r="W59" s="720"/>
      <c r="X59" s="720"/>
      <c r="Y59" s="720"/>
      <c r="Z59" s="720"/>
      <c r="AA59" s="450"/>
      <c r="AB59" s="440"/>
      <c r="AC59" s="548" t="s">
        <v>1177</v>
      </c>
      <c r="AD59" s="548" t="s">
        <v>1177</v>
      </c>
      <c r="AE59" s="548" t="s">
        <v>1177</v>
      </c>
      <c r="AF59" s="548" t="s">
        <v>1177</v>
      </c>
      <c r="AG59" s="548" t="s">
        <v>1177</v>
      </c>
      <c r="AH59" s="548" t="s">
        <v>1177</v>
      </c>
      <c r="AI59" s="548" t="s">
        <v>1177</v>
      </c>
      <c r="AJ59" s="221"/>
      <c r="AK59" s="143"/>
      <c r="AL59" s="25"/>
    </row>
    <row r="60" spans="1:65" ht="15.75" hidden="1" thickTop="1">
      <c r="C60" s="144" t="s">
        <v>14</v>
      </c>
      <c r="D60"/>
      <c r="E60"/>
      <c r="F60"/>
      <c r="G60"/>
      <c r="H60"/>
      <c r="I60"/>
      <c r="J60"/>
      <c r="K60"/>
      <c r="L60"/>
      <c r="M60"/>
      <c r="N60"/>
      <c r="O60"/>
      <c r="P60"/>
      <c r="Q60"/>
      <c r="R60"/>
      <c r="S60"/>
      <c r="T60"/>
      <c r="U60"/>
      <c r="V60"/>
      <c r="W60"/>
      <c r="X60"/>
      <c r="Y60"/>
      <c r="Z60"/>
      <c r="AA60"/>
      <c r="AB60"/>
      <c r="AC60" s="562">
        <v>2020</v>
      </c>
      <c r="AD60" s="562">
        <v>2021</v>
      </c>
      <c r="AE60" s="562">
        <v>2022</v>
      </c>
      <c r="AF60" s="562">
        <v>2023</v>
      </c>
      <c r="AG60" s="562">
        <v>2024</v>
      </c>
      <c r="AH60" s="562">
        <v>2025</v>
      </c>
      <c r="AI60" s="562">
        <v>2026</v>
      </c>
      <c r="AJ60"/>
      <c r="AK60" s="145"/>
      <c r="AL60" s="25"/>
    </row>
    <row r="61" spans="1:65" ht="16.5" hidden="1" thickTop="1">
      <c r="C61" s="222" t="s">
        <v>373</v>
      </c>
      <c r="D61" s="223">
        <f>IF(D48="M",0,D48)-IF(D10="M",0,D10)-IF(D12="M",0,D12)-IF(D31="M",0,D31)-IF(D44="M",0,D44)</f>
        <v>0</v>
      </c>
      <c r="E61" s="223">
        <f t="shared" ref="E61:Z61" si="18">IF(E48="M",0,E48)-IF(E10="M",0,E10)-IF(E12="M",0,E12)-IF(E31="M",0,E31)-IF(E44="M",0,E44)</f>
        <v>0</v>
      </c>
      <c r="F61" s="223">
        <f t="shared" si="18"/>
        <v>0</v>
      </c>
      <c r="G61" s="223">
        <f t="shared" si="18"/>
        <v>0</v>
      </c>
      <c r="H61" s="223">
        <f t="shared" si="18"/>
        <v>0</v>
      </c>
      <c r="I61" s="223">
        <f t="shared" si="18"/>
        <v>0</v>
      </c>
      <c r="J61" s="223">
        <f t="shared" si="18"/>
        <v>0</v>
      </c>
      <c r="K61" s="223">
        <f t="shared" si="18"/>
        <v>0</v>
      </c>
      <c r="L61" s="223">
        <f t="shared" si="18"/>
        <v>0</v>
      </c>
      <c r="M61" s="223">
        <f t="shared" si="18"/>
        <v>0</v>
      </c>
      <c r="N61" s="223">
        <f t="shared" si="18"/>
        <v>0</v>
      </c>
      <c r="O61" s="223">
        <f t="shared" si="18"/>
        <v>0</v>
      </c>
      <c r="P61" s="223">
        <f t="shared" si="18"/>
        <v>0</v>
      </c>
      <c r="Q61" s="223">
        <f t="shared" si="18"/>
        <v>0</v>
      </c>
      <c r="R61" s="223">
        <f t="shared" si="18"/>
        <v>-7.2759576141834259E-12</v>
      </c>
      <c r="S61" s="223">
        <f t="shared" si="18"/>
        <v>1.1641532182693481E-10</v>
      </c>
      <c r="T61" s="223">
        <f t="shared" si="18"/>
        <v>-2.3283064365386963E-10</v>
      </c>
      <c r="U61" s="223">
        <f t="shared" si="18"/>
        <v>0</v>
      </c>
      <c r="V61" s="223">
        <f t="shared" si="18"/>
        <v>2.9103830456733704E-11</v>
      </c>
      <c r="W61" s="223">
        <f t="shared" si="18"/>
        <v>5.8207660913467407E-11</v>
      </c>
      <c r="X61" s="223">
        <f t="shared" si="18"/>
        <v>0</v>
      </c>
      <c r="Y61" s="223">
        <f t="shared" si="18"/>
        <v>0</v>
      </c>
      <c r="Z61" s="223">
        <f t="shared" si="18"/>
        <v>1.546140993013978E-11</v>
      </c>
      <c r="AA61" s="223"/>
      <c r="AB61" s="223">
        <f t="shared" ref="AB61" si="19">IF(AB48="M",0,AB48)-IF(AB10="M",0,AB10)-IF(AB12="M",0,AB12)-IF(AB31="M",0,AB31)-IF(AB44="M",0,AB44)</f>
        <v>-7.2759576141834259E-11</v>
      </c>
      <c r="AC61" s="607">
        <v>0</v>
      </c>
      <c r="AD61" s="607">
        <v>0</v>
      </c>
      <c r="AE61" s="607">
        <v>0</v>
      </c>
      <c r="AF61" s="607">
        <v>0</v>
      </c>
      <c r="AG61" s="607">
        <v>0</v>
      </c>
      <c r="AH61" s="607">
        <v>0</v>
      </c>
      <c r="AI61" s="607">
        <v>0</v>
      </c>
      <c r="AJ61" s="250"/>
      <c r="AK61" s="145"/>
      <c r="AL61" s="25"/>
    </row>
    <row r="62" spans="1:65" ht="16.5" hidden="1" thickTop="1">
      <c r="C62" s="222" t="s">
        <v>377</v>
      </c>
      <c r="D62" s="223">
        <f>IF(D12="M",0,D12)-IF(D13="M",0,D13)-IF(D14="M",0,D14)-IF(D15="M",0,D15)-IF(D22="M",0,D22)-IF(D27="M",0,D27)-IF(D28="M",0,D28)-IF(D29="M",0,D29)</f>
        <v>0</v>
      </c>
      <c r="E62" s="223">
        <f t="shared" ref="E62:Z62" si="20">IF(E12="M",0,E12)-IF(E13="M",0,E13)-IF(E14="M",0,E14)-IF(E15="M",0,E15)-IF(E22="M",0,E22)-IF(E27="M",0,E27)-IF(E28="M",0,E28)-IF(E29="M",0,E29)</f>
        <v>0</v>
      </c>
      <c r="F62" s="223">
        <f t="shared" si="20"/>
        <v>0</v>
      </c>
      <c r="G62" s="223">
        <f t="shared" si="20"/>
        <v>0</v>
      </c>
      <c r="H62" s="223">
        <f t="shared" si="20"/>
        <v>0</v>
      </c>
      <c r="I62" s="223">
        <f t="shared" si="20"/>
        <v>0</v>
      </c>
      <c r="J62" s="223">
        <f t="shared" si="20"/>
        <v>0</v>
      </c>
      <c r="K62" s="223">
        <f t="shared" si="20"/>
        <v>0</v>
      </c>
      <c r="L62" s="223">
        <f t="shared" si="20"/>
        <v>0</v>
      </c>
      <c r="M62" s="223">
        <f t="shared" si="20"/>
        <v>0</v>
      </c>
      <c r="N62" s="223">
        <f t="shared" si="20"/>
        <v>0</v>
      </c>
      <c r="O62" s="223">
        <f t="shared" si="20"/>
        <v>0</v>
      </c>
      <c r="P62" s="223">
        <f t="shared" si="20"/>
        <v>0</v>
      </c>
      <c r="Q62" s="223">
        <f t="shared" si="20"/>
        <v>0</v>
      </c>
      <c r="R62" s="223">
        <f t="shared" si="20"/>
        <v>5.8207660913467407E-11</v>
      </c>
      <c r="S62" s="223">
        <f t="shared" si="20"/>
        <v>0</v>
      </c>
      <c r="T62" s="223">
        <f t="shared" si="20"/>
        <v>0</v>
      </c>
      <c r="U62" s="223">
        <f t="shared" si="20"/>
        <v>-1.4551915228366852E-11</v>
      </c>
      <c r="V62" s="223">
        <f t="shared" si="20"/>
        <v>0</v>
      </c>
      <c r="W62" s="223">
        <f t="shared" si="20"/>
        <v>0</v>
      </c>
      <c r="X62" s="223">
        <f t="shared" si="20"/>
        <v>0</v>
      </c>
      <c r="Y62" s="223">
        <f t="shared" si="20"/>
        <v>0</v>
      </c>
      <c r="Z62" s="223">
        <f t="shared" si="20"/>
        <v>0</v>
      </c>
      <c r="AA62" s="223"/>
      <c r="AB62" s="223">
        <f t="shared" ref="AB62" si="21">IF(AB12="M",0,AB12)-IF(AB13="M",0,AB13)-IF(AB14="M",0,AB14)-IF(AB15="M",0,AB15)-IF(AB22="M",0,AB22)-IF(AB27="M",0,AB27)-IF(AB28="M",0,AB28)-IF(AB29="M",0,AB29)</f>
        <v>0</v>
      </c>
      <c r="AC62" s="607">
        <v>0</v>
      </c>
      <c r="AD62" s="607">
        <v>0</v>
      </c>
      <c r="AE62" s="607">
        <v>0</v>
      </c>
      <c r="AF62" s="607">
        <v>0</v>
      </c>
      <c r="AG62" s="607">
        <v>0</v>
      </c>
      <c r="AH62" s="607">
        <v>0</v>
      </c>
      <c r="AI62" s="607">
        <v>0</v>
      </c>
      <c r="AJ62" s="250"/>
      <c r="AK62" s="145"/>
      <c r="AL62" s="25"/>
    </row>
    <row r="63" spans="1:65" ht="16.5" hidden="1" thickTop="1">
      <c r="C63" s="252" t="s">
        <v>32</v>
      </c>
      <c r="D63" s="223">
        <f>IF(D15="M",0,D15)-IF(D18="M",0,D18)-IF(D19="M",0,D19)</f>
        <v>0</v>
      </c>
      <c r="E63" s="223">
        <f t="shared" ref="E63:Z63" si="22">IF(E15="M",0,E15)-IF(E18="M",0,E18)-IF(E19="M",0,E19)</f>
        <v>0</v>
      </c>
      <c r="F63" s="223">
        <f t="shared" si="22"/>
        <v>0</v>
      </c>
      <c r="G63" s="223">
        <f t="shared" si="22"/>
        <v>0</v>
      </c>
      <c r="H63" s="223">
        <f t="shared" si="22"/>
        <v>0</v>
      </c>
      <c r="I63" s="223">
        <f t="shared" si="22"/>
        <v>0</v>
      </c>
      <c r="J63" s="223">
        <f t="shared" si="22"/>
        <v>0</v>
      </c>
      <c r="K63" s="223">
        <f t="shared" si="22"/>
        <v>0</v>
      </c>
      <c r="L63" s="223">
        <f t="shared" si="22"/>
        <v>0</v>
      </c>
      <c r="M63" s="223">
        <f t="shared" si="22"/>
        <v>0</v>
      </c>
      <c r="N63" s="223">
        <f t="shared" si="22"/>
        <v>0</v>
      </c>
      <c r="O63" s="223">
        <f t="shared" si="22"/>
        <v>0</v>
      </c>
      <c r="P63" s="223">
        <f t="shared" si="22"/>
        <v>0</v>
      </c>
      <c r="Q63" s="223">
        <f t="shared" si="22"/>
        <v>0</v>
      </c>
      <c r="R63" s="223">
        <f t="shared" si="22"/>
        <v>0</v>
      </c>
      <c r="S63" s="223">
        <f t="shared" si="22"/>
        <v>0</v>
      </c>
      <c r="T63" s="223">
        <f t="shared" si="22"/>
        <v>0</v>
      </c>
      <c r="U63" s="223">
        <f t="shared" si="22"/>
        <v>0</v>
      </c>
      <c r="V63" s="223">
        <f t="shared" si="22"/>
        <v>0</v>
      </c>
      <c r="W63" s="223">
        <f t="shared" si="22"/>
        <v>0</v>
      </c>
      <c r="X63" s="223">
        <f t="shared" si="22"/>
        <v>0</v>
      </c>
      <c r="Y63" s="223">
        <f t="shared" si="22"/>
        <v>0</v>
      </c>
      <c r="Z63" s="223">
        <f t="shared" si="22"/>
        <v>0</v>
      </c>
      <c r="AA63" s="223"/>
      <c r="AB63" s="223">
        <f t="shared" ref="AB63" si="23">IF(AB15="M",0,AB15)-IF(AB18="M",0,AB18)-IF(AB19="M",0,AB19)</f>
        <v>0</v>
      </c>
      <c r="AC63" s="607">
        <v>0</v>
      </c>
      <c r="AD63" s="607">
        <v>0</v>
      </c>
      <c r="AE63" s="607">
        <v>0</v>
      </c>
      <c r="AF63" s="607">
        <v>0</v>
      </c>
      <c r="AG63" s="607">
        <v>0</v>
      </c>
      <c r="AH63" s="607">
        <v>0</v>
      </c>
      <c r="AI63" s="607">
        <v>0</v>
      </c>
      <c r="AJ63" s="250"/>
      <c r="AK63" s="145"/>
      <c r="AL63" s="25"/>
    </row>
    <row r="64" spans="1:65" ht="16.5" hidden="1" thickTop="1">
      <c r="C64" s="222" t="s">
        <v>25</v>
      </c>
      <c r="D64" s="223">
        <f>IF(D15="M",0,D15)-IF(D16="M",0,D16)-IF(D17="M",0,D17)</f>
        <v>0</v>
      </c>
      <c r="E64" s="223">
        <f t="shared" ref="E64:Z64" si="24">IF(E15="M",0,E15)-IF(E16="M",0,E16)-IF(E17="M",0,E17)</f>
        <v>0</v>
      </c>
      <c r="F64" s="223">
        <f t="shared" si="24"/>
        <v>0</v>
      </c>
      <c r="G64" s="223">
        <f t="shared" si="24"/>
        <v>0</v>
      </c>
      <c r="H64" s="223">
        <f t="shared" si="24"/>
        <v>0</v>
      </c>
      <c r="I64" s="223">
        <f t="shared" si="24"/>
        <v>0</v>
      </c>
      <c r="J64" s="223">
        <f t="shared" si="24"/>
        <v>0</v>
      </c>
      <c r="K64" s="223">
        <f t="shared" si="24"/>
        <v>0</v>
      </c>
      <c r="L64" s="223">
        <f t="shared" si="24"/>
        <v>0</v>
      </c>
      <c r="M64" s="223">
        <f t="shared" si="24"/>
        <v>0</v>
      </c>
      <c r="N64" s="223">
        <f t="shared" si="24"/>
        <v>0</v>
      </c>
      <c r="O64" s="223">
        <f t="shared" si="24"/>
        <v>0</v>
      </c>
      <c r="P64" s="223">
        <f t="shared" si="24"/>
        <v>0</v>
      </c>
      <c r="Q64" s="223">
        <f t="shared" si="24"/>
        <v>0</v>
      </c>
      <c r="R64" s="223">
        <f t="shared" si="24"/>
        <v>0</v>
      </c>
      <c r="S64" s="223">
        <f t="shared" si="24"/>
        <v>0</v>
      </c>
      <c r="T64" s="223">
        <f t="shared" si="24"/>
        <v>0</v>
      </c>
      <c r="U64" s="223">
        <f t="shared" si="24"/>
        <v>0</v>
      </c>
      <c r="V64" s="223">
        <f t="shared" si="24"/>
        <v>0</v>
      </c>
      <c r="W64" s="223">
        <f t="shared" si="24"/>
        <v>0</v>
      </c>
      <c r="X64" s="223">
        <f t="shared" si="24"/>
        <v>0</v>
      </c>
      <c r="Y64" s="223">
        <f t="shared" si="24"/>
        <v>0</v>
      </c>
      <c r="Z64" s="223">
        <f t="shared" si="24"/>
        <v>0</v>
      </c>
      <c r="AA64" s="223"/>
      <c r="AB64" s="223">
        <f t="shared" ref="AB64" si="25">IF(AB15="M",0,AB15)-IF(AB16="M",0,AB16)-IF(AB17="M",0,AB17)</f>
        <v>0</v>
      </c>
      <c r="AC64" s="607">
        <v>0</v>
      </c>
      <c r="AD64" s="607">
        <v>0</v>
      </c>
      <c r="AE64" s="607">
        <v>0</v>
      </c>
      <c r="AF64" s="607">
        <v>0</v>
      </c>
      <c r="AG64" s="607">
        <v>0</v>
      </c>
      <c r="AH64" s="607">
        <v>0</v>
      </c>
      <c r="AI64" s="607">
        <v>0</v>
      </c>
      <c r="AJ64" s="250"/>
      <c r="AK64" s="145"/>
      <c r="AL64" s="25"/>
    </row>
    <row r="65" spans="3:38" ht="16.5" hidden="1" thickTop="1">
      <c r="C65" s="222" t="s">
        <v>30</v>
      </c>
      <c r="D65" s="223">
        <f>IF(D19="M",0,D19)-IF(D20="M",0,D20)-IF(D21="M",0,D21)</f>
        <v>0</v>
      </c>
      <c r="E65" s="223">
        <f t="shared" ref="E65:Z65" si="26">IF(E19="M",0,E19)-IF(E20="M",0,E20)-IF(E21="M",0,E21)</f>
        <v>0</v>
      </c>
      <c r="F65" s="223">
        <f t="shared" si="26"/>
        <v>0</v>
      </c>
      <c r="G65" s="223">
        <f t="shared" si="26"/>
        <v>0</v>
      </c>
      <c r="H65" s="223">
        <f t="shared" si="26"/>
        <v>0</v>
      </c>
      <c r="I65" s="223">
        <f t="shared" si="26"/>
        <v>0</v>
      </c>
      <c r="J65" s="223">
        <f t="shared" si="26"/>
        <v>0</v>
      </c>
      <c r="K65" s="223">
        <f t="shared" si="26"/>
        <v>0</v>
      </c>
      <c r="L65" s="223">
        <f t="shared" si="26"/>
        <v>0</v>
      </c>
      <c r="M65" s="223">
        <f t="shared" si="26"/>
        <v>0</v>
      </c>
      <c r="N65" s="223">
        <f t="shared" si="26"/>
        <v>0</v>
      </c>
      <c r="O65" s="223">
        <f t="shared" si="26"/>
        <v>0</v>
      </c>
      <c r="P65" s="223">
        <f t="shared" si="26"/>
        <v>0</v>
      </c>
      <c r="Q65" s="223">
        <f t="shared" si="26"/>
        <v>0</v>
      </c>
      <c r="R65" s="223">
        <f t="shared" si="26"/>
        <v>0</v>
      </c>
      <c r="S65" s="223">
        <f t="shared" si="26"/>
        <v>0</v>
      </c>
      <c r="T65" s="223">
        <f t="shared" si="26"/>
        <v>0</v>
      </c>
      <c r="U65" s="223">
        <f t="shared" si="26"/>
        <v>0</v>
      </c>
      <c r="V65" s="223">
        <f t="shared" si="26"/>
        <v>0</v>
      </c>
      <c r="W65" s="223">
        <f t="shared" si="26"/>
        <v>0</v>
      </c>
      <c r="X65" s="223">
        <f t="shared" si="26"/>
        <v>0</v>
      </c>
      <c r="Y65" s="223">
        <f t="shared" si="26"/>
        <v>0</v>
      </c>
      <c r="Z65" s="223">
        <f t="shared" si="26"/>
        <v>0</v>
      </c>
      <c r="AA65" s="223"/>
      <c r="AB65" s="223">
        <f t="shared" ref="AB65" si="27">IF(AB19="M",0,AB19)-IF(AB20="M",0,AB20)-IF(AB21="M",0,AB21)</f>
        <v>0</v>
      </c>
      <c r="AC65" s="607">
        <v>0</v>
      </c>
      <c r="AD65" s="607">
        <v>0</v>
      </c>
      <c r="AE65" s="607">
        <v>0</v>
      </c>
      <c r="AF65" s="607">
        <v>0</v>
      </c>
      <c r="AG65" s="607">
        <v>0</v>
      </c>
      <c r="AH65" s="607">
        <v>0</v>
      </c>
      <c r="AI65" s="607">
        <v>0</v>
      </c>
      <c r="AJ65" s="250"/>
      <c r="AK65" s="145"/>
      <c r="AL65" s="25"/>
    </row>
    <row r="66" spans="3:38" ht="16.5" hidden="1" thickTop="1">
      <c r="C66" s="222" t="s">
        <v>33</v>
      </c>
      <c r="D66" s="223">
        <f>IF(D22="M",0,D22)-IF(D23="M",0,D23)-IF(D24="M",0,D24)</f>
        <v>0</v>
      </c>
      <c r="E66" s="223">
        <f t="shared" ref="E66:Z66" si="28">IF(E22="M",0,E22)-IF(E23="M",0,E23)-IF(E24="M",0,E24)</f>
        <v>0</v>
      </c>
      <c r="F66" s="223">
        <f t="shared" si="28"/>
        <v>0</v>
      </c>
      <c r="G66" s="223">
        <f t="shared" si="28"/>
        <v>0</v>
      </c>
      <c r="H66" s="223">
        <f t="shared" si="28"/>
        <v>0</v>
      </c>
      <c r="I66" s="223">
        <f t="shared" si="28"/>
        <v>0</v>
      </c>
      <c r="J66" s="223">
        <f t="shared" si="28"/>
        <v>0</v>
      </c>
      <c r="K66" s="223">
        <f t="shared" si="28"/>
        <v>0</v>
      </c>
      <c r="L66" s="223">
        <f t="shared" si="28"/>
        <v>0</v>
      </c>
      <c r="M66" s="223">
        <f t="shared" si="28"/>
        <v>0</v>
      </c>
      <c r="N66" s="223">
        <f t="shared" si="28"/>
        <v>0</v>
      </c>
      <c r="O66" s="223">
        <f t="shared" si="28"/>
        <v>0</v>
      </c>
      <c r="P66" s="223">
        <f t="shared" si="28"/>
        <v>0</v>
      </c>
      <c r="Q66" s="223">
        <f t="shared" si="28"/>
        <v>0</v>
      </c>
      <c r="R66" s="223">
        <f t="shared" si="28"/>
        <v>0</v>
      </c>
      <c r="S66" s="223">
        <f t="shared" si="28"/>
        <v>0</v>
      </c>
      <c r="T66" s="223">
        <f t="shared" si="28"/>
        <v>0</v>
      </c>
      <c r="U66" s="223">
        <f t="shared" si="28"/>
        <v>0</v>
      </c>
      <c r="V66" s="223">
        <f t="shared" si="28"/>
        <v>0</v>
      </c>
      <c r="W66" s="223">
        <f t="shared" si="28"/>
        <v>0</v>
      </c>
      <c r="X66" s="223">
        <f t="shared" si="28"/>
        <v>0</v>
      </c>
      <c r="Y66" s="223">
        <f t="shared" si="28"/>
        <v>0</v>
      </c>
      <c r="Z66" s="223">
        <f t="shared" si="28"/>
        <v>0</v>
      </c>
      <c r="AA66" s="223"/>
      <c r="AB66" s="223">
        <f t="shared" ref="AB66" si="29">IF(AB22="M",0,AB22)-IF(AB23="M",0,AB23)-IF(AB24="M",0,AB24)</f>
        <v>0</v>
      </c>
      <c r="AC66" s="607">
        <v>0</v>
      </c>
      <c r="AD66" s="607">
        <v>0</v>
      </c>
      <c r="AE66" s="607">
        <v>0</v>
      </c>
      <c r="AF66" s="607">
        <v>0</v>
      </c>
      <c r="AG66" s="607">
        <v>0</v>
      </c>
      <c r="AH66" s="607">
        <v>0</v>
      </c>
      <c r="AI66" s="607">
        <v>0</v>
      </c>
      <c r="AJ66" s="250"/>
      <c r="AK66" s="145"/>
      <c r="AL66" s="25"/>
    </row>
    <row r="67" spans="3:38" ht="16.5" hidden="1" thickTop="1">
      <c r="C67" s="222" t="s">
        <v>31</v>
      </c>
      <c r="D67" s="223">
        <f>IF(D24="M",0,D24)-IF(D25="M",0,D25)-IF(D26="M",0,D26)</f>
        <v>0</v>
      </c>
      <c r="E67" s="223">
        <f t="shared" ref="E67:Z67" si="30">IF(E24="M",0,E24)-IF(E25="M",0,E25)-IF(E26="M",0,E26)</f>
        <v>0</v>
      </c>
      <c r="F67" s="223">
        <f t="shared" si="30"/>
        <v>0</v>
      </c>
      <c r="G67" s="223">
        <f t="shared" si="30"/>
        <v>0</v>
      </c>
      <c r="H67" s="223">
        <f t="shared" si="30"/>
        <v>0</v>
      </c>
      <c r="I67" s="223">
        <f t="shared" si="30"/>
        <v>0</v>
      </c>
      <c r="J67" s="223">
        <f t="shared" si="30"/>
        <v>0</v>
      </c>
      <c r="K67" s="223">
        <f t="shared" si="30"/>
        <v>0</v>
      </c>
      <c r="L67" s="223">
        <f t="shared" si="30"/>
        <v>0</v>
      </c>
      <c r="M67" s="223">
        <f t="shared" si="30"/>
        <v>0</v>
      </c>
      <c r="N67" s="223">
        <f t="shared" si="30"/>
        <v>0</v>
      </c>
      <c r="O67" s="223">
        <f t="shared" si="30"/>
        <v>0</v>
      </c>
      <c r="P67" s="223">
        <f t="shared" si="30"/>
        <v>0</v>
      </c>
      <c r="Q67" s="223">
        <f t="shared" si="30"/>
        <v>0</v>
      </c>
      <c r="R67" s="223">
        <f t="shared" si="30"/>
        <v>0</v>
      </c>
      <c r="S67" s="223">
        <f t="shared" si="30"/>
        <v>0</v>
      </c>
      <c r="T67" s="223">
        <f t="shared" si="30"/>
        <v>0</v>
      </c>
      <c r="U67" s="223">
        <f t="shared" si="30"/>
        <v>0</v>
      </c>
      <c r="V67" s="223">
        <f t="shared" si="30"/>
        <v>0</v>
      </c>
      <c r="W67" s="223">
        <f t="shared" si="30"/>
        <v>0</v>
      </c>
      <c r="X67" s="223">
        <f t="shared" si="30"/>
        <v>0</v>
      </c>
      <c r="Y67" s="223">
        <f t="shared" si="30"/>
        <v>0</v>
      </c>
      <c r="Z67" s="223">
        <f t="shared" si="30"/>
        <v>0</v>
      </c>
      <c r="AA67" s="223"/>
      <c r="AB67" s="223">
        <f t="shared" ref="AB67" si="31">IF(AB24="M",0,AB24)-IF(AB25="M",0,AB25)-IF(AB26="M",0,AB26)</f>
        <v>0</v>
      </c>
      <c r="AC67" s="607">
        <v>0</v>
      </c>
      <c r="AD67" s="607">
        <v>0</v>
      </c>
      <c r="AE67" s="607">
        <v>0</v>
      </c>
      <c r="AF67" s="607">
        <v>0</v>
      </c>
      <c r="AG67" s="607">
        <v>0</v>
      </c>
      <c r="AH67" s="607">
        <v>0</v>
      </c>
      <c r="AI67" s="607">
        <v>0</v>
      </c>
      <c r="AJ67" s="250"/>
      <c r="AK67" s="145"/>
      <c r="AL67" s="25"/>
    </row>
    <row r="68" spans="3:38" ht="24" hidden="1" thickTop="1">
      <c r="C68" s="222" t="s">
        <v>389</v>
      </c>
      <c r="D68" s="223">
        <f>IF(D31="M",0,D31)-IF(D32="M",0,D32)-IF(D33="M",0,D33)-IF(D34="M",0,D34)-IF(D36="M",0,D36)-IF(D37="M",0,D37)-IF(D38="M",0,D38)-IF(D40="M",0,D40)-IF(D41="M",0,D41)-IF(D42="M",0,D42)</f>
        <v>0</v>
      </c>
      <c r="E68" s="223">
        <f t="shared" ref="E68:Z68" si="32">IF(E31="M",0,E31)-IF(E32="M",0,E32)-IF(E33="M",0,E33)-IF(E34="M",0,E34)-IF(E36="M",0,E36)-IF(E37="M",0,E37)-IF(E38="M",0,E38)-IF(E40="M",0,E40)-IF(E41="M",0,E41)-IF(E42="M",0,E42)</f>
        <v>0</v>
      </c>
      <c r="F68" s="223">
        <f t="shared" si="32"/>
        <v>0</v>
      </c>
      <c r="G68" s="223">
        <f t="shared" si="32"/>
        <v>0</v>
      </c>
      <c r="H68" s="223">
        <f t="shared" si="32"/>
        <v>-1.4551915228366852E-11</v>
      </c>
      <c r="I68" s="223">
        <f t="shared" si="32"/>
        <v>0</v>
      </c>
      <c r="J68" s="223">
        <f t="shared" si="32"/>
        <v>0</v>
      </c>
      <c r="K68" s="223">
        <f t="shared" si="32"/>
        <v>-1.4097167877480388E-11</v>
      </c>
      <c r="L68" s="223">
        <f t="shared" si="32"/>
        <v>0</v>
      </c>
      <c r="M68" s="223">
        <f t="shared" si="32"/>
        <v>5.8207660913467407E-11</v>
      </c>
      <c r="N68" s="223">
        <f t="shared" si="32"/>
        <v>0</v>
      </c>
      <c r="O68" s="223">
        <f t="shared" si="32"/>
        <v>7.2759576141834259E-12</v>
      </c>
      <c r="P68" s="223">
        <f t="shared" si="32"/>
        <v>7.2759576141834259E-12</v>
      </c>
      <c r="Q68" s="223">
        <f t="shared" si="32"/>
        <v>0</v>
      </c>
      <c r="R68" s="223">
        <f t="shared" si="32"/>
        <v>-2.1827872842550278E-11</v>
      </c>
      <c r="S68" s="223">
        <f t="shared" si="32"/>
        <v>0</v>
      </c>
      <c r="T68" s="223">
        <f t="shared" si="32"/>
        <v>2.3283064365386963E-10</v>
      </c>
      <c r="U68" s="223">
        <f t="shared" si="32"/>
        <v>1.1641532182693481E-10</v>
      </c>
      <c r="V68" s="223">
        <f t="shared" si="32"/>
        <v>-2.9103830456733704E-11</v>
      </c>
      <c r="W68" s="223">
        <f t="shared" si="32"/>
        <v>-1.1641532182693481E-10</v>
      </c>
      <c r="X68" s="223">
        <f t="shared" si="32"/>
        <v>7.2759576141834259E-11</v>
      </c>
      <c r="Y68" s="223">
        <f t="shared" si="32"/>
        <v>-1.4551915228366852E-11</v>
      </c>
      <c r="Z68" s="223">
        <f t="shared" si="32"/>
        <v>-1.546140993013978E-11</v>
      </c>
      <c r="AA68" s="223"/>
      <c r="AB68" s="223">
        <f t="shared" ref="AB68" si="33">IF(AB31="M",0,AB31)-IF(AB32="M",0,AB32)-IF(AB33="M",0,AB33)-IF(AB34="M",0,AB34)-IF(AB36="M",0,AB36)-IF(AB37="M",0,AB37)-IF(AB38="M",0,AB38)-IF(AB40="M",0,AB40)-IF(AB41="M",0,AB41)-IF(AB42="M",0,AB42)</f>
        <v>1.4551915228366852E-11</v>
      </c>
      <c r="AC68" s="607">
        <v>0</v>
      </c>
      <c r="AD68" s="607">
        <v>0</v>
      </c>
      <c r="AE68" s="607">
        <v>0</v>
      </c>
      <c r="AF68" s="607">
        <v>0</v>
      </c>
      <c r="AG68" s="607">
        <v>0</v>
      </c>
      <c r="AH68" s="607">
        <v>0</v>
      </c>
      <c r="AI68" s="607">
        <v>0</v>
      </c>
      <c r="AJ68" s="250"/>
      <c r="AK68" s="145"/>
      <c r="AL68" s="25"/>
    </row>
    <row r="69" spans="3:38" ht="16.5" hidden="1" thickTop="1">
      <c r="C69" s="222" t="s">
        <v>26</v>
      </c>
      <c r="D69" s="223">
        <f>IF(D44="M",0,D44)-IF(D45="M",0,D45)-IF(D46="M",0,D46)</f>
        <v>0</v>
      </c>
      <c r="E69" s="223">
        <f t="shared" ref="E69:Z69" si="34">IF(E44="M",0,E44)-IF(E45="M",0,E45)-IF(E46="M",0,E46)</f>
        <v>0</v>
      </c>
      <c r="F69" s="223">
        <f t="shared" si="34"/>
        <v>0</v>
      </c>
      <c r="G69" s="223">
        <f t="shared" si="34"/>
        <v>0</v>
      </c>
      <c r="H69" s="223">
        <f t="shared" si="34"/>
        <v>0</v>
      </c>
      <c r="I69" s="223">
        <f t="shared" si="34"/>
        <v>0</v>
      </c>
      <c r="J69" s="223">
        <f t="shared" si="34"/>
        <v>0</v>
      </c>
      <c r="K69" s="223">
        <f t="shared" si="34"/>
        <v>0</v>
      </c>
      <c r="L69" s="223">
        <f t="shared" si="34"/>
        <v>0</v>
      </c>
      <c r="M69" s="223">
        <f t="shared" si="34"/>
        <v>0</v>
      </c>
      <c r="N69" s="223">
        <f t="shared" si="34"/>
        <v>0</v>
      </c>
      <c r="O69" s="223">
        <f t="shared" si="34"/>
        <v>0</v>
      </c>
      <c r="P69" s="223">
        <f t="shared" si="34"/>
        <v>0</v>
      </c>
      <c r="Q69" s="223">
        <f t="shared" si="34"/>
        <v>0</v>
      </c>
      <c r="R69" s="223">
        <f t="shared" si="34"/>
        <v>0</v>
      </c>
      <c r="S69" s="223">
        <f t="shared" si="34"/>
        <v>0</v>
      </c>
      <c r="T69" s="223">
        <f t="shared" si="34"/>
        <v>0</v>
      </c>
      <c r="U69" s="223">
        <f t="shared" si="34"/>
        <v>0</v>
      </c>
      <c r="V69" s="223">
        <f t="shared" si="34"/>
        <v>0</v>
      </c>
      <c r="W69" s="223">
        <f t="shared" si="34"/>
        <v>0</v>
      </c>
      <c r="X69" s="223">
        <f t="shared" si="34"/>
        <v>0</v>
      </c>
      <c r="Y69" s="223">
        <f t="shared" si="34"/>
        <v>0</v>
      </c>
      <c r="Z69" s="223">
        <f t="shared" si="34"/>
        <v>0</v>
      </c>
      <c r="AA69" s="223"/>
      <c r="AB69" s="223">
        <f t="shared" ref="AB69" si="35">IF(AB44="M",0,AB44)-IF(AB45="M",0,AB45)-IF(AB46="M",0,AB46)</f>
        <v>0</v>
      </c>
      <c r="AC69" s="607">
        <v>0</v>
      </c>
      <c r="AD69" s="607">
        <v>0</v>
      </c>
      <c r="AE69" s="607">
        <v>0</v>
      </c>
      <c r="AF69" s="607">
        <v>0</v>
      </c>
      <c r="AG69" s="607">
        <v>0</v>
      </c>
      <c r="AH69" s="607">
        <v>0</v>
      </c>
      <c r="AI69" s="607">
        <v>0</v>
      </c>
      <c r="AJ69"/>
      <c r="AK69" s="145"/>
    </row>
    <row r="70" spans="3:38" ht="16.5" hidden="1" thickTop="1">
      <c r="C70" s="224" t="s">
        <v>20</v>
      </c>
      <c r="D70" s="147"/>
      <c r="E70" s="147"/>
      <c r="F70" s="147"/>
      <c r="G70" s="147"/>
      <c r="H70" s="147"/>
      <c r="I70" s="147"/>
      <c r="J70" s="147"/>
      <c r="K70" s="147"/>
      <c r="L70" s="147"/>
      <c r="M70" s="147"/>
      <c r="N70" s="147"/>
      <c r="O70" s="147"/>
      <c r="P70" s="147"/>
      <c r="Q70" s="147"/>
      <c r="R70" s="147"/>
      <c r="S70" s="147"/>
      <c r="T70" s="147"/>
      <c r="U70" s="147"/>
      <c r="V70" s="147"/>
      <c r="W70" s="147"/>
      <c r="X70" s="147"/>
      <c r="Y70" s="147"/>
      <c r="Z70" s="147"/>
      <c r="AA70" s="147"/>
      <c r="AB70" s="147"/>
      <c r="AC70" s="608"/>
      <c r="AD70" s="608"/>
      <c r="AE70" s="608"/>
      <c r="AF70" s="608"/>
      <c r="AG70" s="608"/>
      <c r="AH70" s="608"/>
      <c r="AI70" s="608"/>
      <c r="AJ70"/>
      <c r="AK70" s="145"/>
    </row>
    <row r="71" spans="3:38" ht="16.5" hidden="1" thickTop="1">
      <c r="C71" s="222" t="s">
        <v>27</v>
      </c>
      <c r="D71" s="147">
        <f>IF('1. Tábla'!E10="M",0,'1. Tábla'!E10)+IF('3A Tábla'!D10="M",0,'3A Tábla'!D10)</f>
        <v>0</v>
      </c>
      <c r="E71" s="147">
        <f>IF('1. Tábla'!F10="M",0,'1. Tábla'!F10)+IF('3A Tábla'!E10="M",0,'3A Tábla'!E10)</f>
        <v>0</v>
      </c>
      <c r="F71" s="147">
        <f>IF('1. Tábla'!G10="M",0,'1. Tábla'!G10)+IF('3A Tábla'!F10="M",0,'3A Tábla'!F10)</f>
        <v>0</v>
      </c>
      <c r="G71" s="147">
        <f>IF('1. Tábla'!H10="M",0,'1. Tábla'!H10)+IF('3A Tábla'!G10="M",0,'3A Tábla'!G10)</f>
        <v>0</v>
      </c>
      <c r="H71" s="147">
        <f>IF('1. Tábla'!I10="M",0,'1. Tábla'!I10)+IF('3A Tábla'!H10="M",0,'3A Tábla'!H10)</f>
        <v>0</v>
      </c>
      <c r="I71" s="147">
        <f>IF('1. Tábla'!J10="M",0,'1. Tábla'!J10)+IF('3A Tábla'!I10="M",0,'3A Tábla'!I10)</f>
        <v>0</v>
      </c>
      <c r="J71" s="147">
        <f>IF('1. Tábla'!K10="M",0,'1. Tábla'!K10)+IF('3A Tábla'!J10="M",0,'3A Tábla'!J10)</f>
        <v>0</v>
      </c>
      <c r="K71" s="147">
        <f>IF('1. Tábla'!L10="M",0,'1. Tábla'!L10)+IF('3A Tábla'!K10="M",0,'3A Tábla'!K10)</f>
        <v>0</v>
      </c>
      <c r="L71" s="147">
        <f>IF('1. Tábla'!M10="M",0,'1. Tábla'!M10)+IF('3A Tábla'!L10="M",0,'3A Tábla'!L10)</f>
        <v>0</v>
      </c>
      <c r="M71" s="147">
        <f>IF('1. Tábla'!N10="M",0,'1. Tábla'!N10)+IF('3A Tábla'!M10="M",0,'3A Tábla'!M10)</f>
        <v>0</v>
      </c>
      <c r="N71" s="147">
        <f>IF('1. Tábla'!O10="M",0,'1. Tábla'!O10)+IF('3A Tábla'!N10="M",0,'3A Tábla'!N10)</f>
        <v>0</v>
      </c>
      <c r="O71" s="147">
        <f>IF('1. Tábla'!P10="M",0,'1. Tábla'!P10)+IF('3A Tábla'!O10="M",0,'3A Tábla'!O10)</f>
        <v>0</v>
      </c>
      <c r="P71" s="147">
        <f>IF('1. Tábla'!Q10="M",0,'1. Tábla'!Q10)+IF('3A Tábla'!P10="M",0,'3A Tábla'!P10)</f>
        <v>0</v>
      </c>
      <c r="Q71" s="147">
        <f>IF('1. Tábla'!R10="M",0,'1. Tábla'!R10)+IF('3A Tábla'!Q10="M",0,'3A Tábla'!Q10)</f>
        <v>0</v>
      </c>
      <c r="R71" s="147">
        <f>IF('1. Tábla'!S10="M",0,'1. Tábla'!S10)+IF('3A Tábla'!R10="M",0,'3A Tábla'!R10)</f>
        <v>0</v>
      </c>
      <c r="S71" s="147">
        <f>IF('1. Tábla'!T10="M",0,'1. Tábla'!T10)+IF('3A Tábla'!S10="M",0,'3A Tábla'!S10)</f>
        <v>0</v>
      </c>
      <c r="T71" s="147">
        <f>IF('1. Tábla'!U10="M",0,'1. Tábla'!U10)+IF('3A Tábla'!T10="M",0,'3A Tábla'!T10)</f>
        <v>0</v>
      </c>
      <c r="U71" s="147">
        <f>IF('1. Tábla'!V10="M",0,'1. Tábla'!V10)+IF('3A Tábla'!U10="M",0,'3A Tábla'!U10)</f>
        <v>0</v>
      </c>
      <c r="V71" s="147">
        <f>IF('1. Tábla'!W10="M",0,'1. Tábla'!W10)+IF('3A Tábla'!V10="M",0,'3A Tábla'!V10)</f>
        <v>0</v>
      </c>
      <c r="W71" s="147">
        <f>IF('1. Tábla'!X10="M",0,'1. Tábla'!X10)+IF('3A Tábla'!W10="M",0,'3A Tábla'!W10)</f>
        <v>0</v>
      </c>
      <c r="X71" s="147">
        <f>IF('1. Tábla'!Y10="M",0,'1. Tábla'!Y10)+IF('3A Tábla'!X10="M",0,'3A Tábla'!X10)</f>
        <v>0</v>
      </c>
      <c r="Y71" s="147">
        <f>IF('1. Tábla'!Z10="M",0,'1. Tábla'!Z10)+IF('3A Tábla'!Y10="M",0,'3A Tábla'!Y10)</f>
        <v>0</v>
      </c>
      <c r="Z71" s="147">
        <f>IF('1. Tábla'!AA10="M",0,'1. Tábla'!AA10)+IF('3A Tábla'!Z10="M",0,'3A Tábla'!Z10)</f>
        <v>0</v>
      </c>
      <c r="AA71" s="147"/>
      <c r="AB71" s="147">
        <f>IF('1. Tábla'!AC10="M",0,'1. Tábla'!AC10)+IF('3A Tábla'!AB10="M",0,'3A Tábla'!AB10)</f>
        <v>0</v>
      </c>
      <c r="AC71" s="608">
        <v>0</v>
      </c>
      <c r="AD71" s="608">
        <v>0</v>
      </c>
      <c r="AE71" s="608">
        <v>0</v>
      </c>
      <c r="AF71" s="608">
        <v>0</v>
      </c>
      <c r="AG71" s="608">
        <v>0</v>
      </c>
      <c r="AH71" s="608">
        <v>0</v>
      </c>
      <c r="AI71" s="608">
        <v>0</v>
      </c>
      <c r="AJ71"/>
      <c r="AK71" s="145"/>
    </row>
    <row r="72" spans="3:38" ht="16.5" hidden="1" thickTop="1">
      <c r="C72" s="222" t="s">
        <v>28</v>
      </c>
      <c r="D72" s="147"/>
      <c r="E72" s="147"/>
      <c r="F72" s="147"/>
      <c r="G72" s="147"/>
      <c r="H72" s="147"/>
      <c r="I72" s="147"/>
      <c r="J72" s="147"/>
      <c r="K72" s="147"/>
      <c r="L72" s="147"/>
      <c r="M72" s="147"/>
      <c r="N72" s="147"/>
      <c r="O72" s="147"/>
      <c r="P72" s="147"/>
      <c r="Q72" s="147"/>
      <c r="R72" s="147"/>
      <c r="S72" s="147"/>
      <c r="T72" s="147"/>
      <c r="U72" s="147"/>
      <c r="V72" s="147"/>
      <c r="W72" s="147"/>
      <c r="X72" s="147"/>
      <c r="Y72" s="147"/>
      <c r="Z72" s="147"/>
      <c r="AA72" s="147"/>
      <c r="AB72" s="147"/>
      <c r="AC72" s="608" t="s">
        <v>1178</v>
      </c>
      <c r="AD72" s="608" t="s">
        <v>1178</v>
      </c>
      <c r="AE72" s="608" t="s">
        <v>1178</v>
      </c>
      <c r="AF72" s="608" t="s">
        <v>1178</v>
      </c>
      <c r="AG72" s="608" t="s">
        <v>1178</v>
      </c>
      <c r="AH72" s="608" t="s">
        <v>1178</v>
      </c>
      <c r="AI72" s="608" t="s">
        <v>1178</v>
      </c>
      <c r="AJ72"/>
      <c r="AK72" s="145"/>
    </row>
    <row r="73" spans="3:38" ht="16.5" hidden="1" thickTop="1">
      <c r="C73" s="222" t="s">
        <v>29</v>
      </c>
      <c r="D73" s="147">
        <f>IF('1. Tábla'!E18="M",0,'1. Tábla'!E18)-SUM('3B Tábla'!D51,'3C Tábla'!D51,'3D Tábla'!D51,'3E Tábla'!D51)</f>
        <v>0</v>
      </c>
      <c r="E73" s="147">
        <f>IF('1. Tábla'!F18="M",0,'1. Tábla'!F18)-SUM('3B Tábla'!E51,'3C Tábla'!E51,'3D Tábla'!E51,'3E Tábla'!E51)</f>
        <v>0</v>
      </c>
      <c r="F73" s="147">
        <f>IF('1. Tábla'!G18="M",0,'1. Tábla'!G18)-SUM('3B Tábla'!F51,'3C Tábla'!F51,'3D Tábla'!F51,'3E Tábla'!F51)</f>
        <v>0</v>
      </c>
      <c r="G73" s="147">
        <f>IF('1. Tábla'!H18="M",0,'1. Tábla'!H18)-SUM('3B Tábla'!G51,'3C Tábla'!G51,'3D Tábla'!G51,'3E Tábla'!G51)</f>
        <v>0</v>
      </c>
      <c r="H73" s="147">
        <f>IF('1. Tábla'!I18="M",0,'1. Tábla'!I18)-SUM('3B Tábla'!H51,'3C Tábla'!H51,'3D Tábla'!H51,'3E Tábla'!H51)</f>
        <v>0</v>
      </c>
      <c r="I73" s="147">
        <f>IF('1. Tábla'!J18="M",0,'1. Tábla'!J18)-SUM('3B Tábla'!I51,'3C Tábla'!I51,'3D Tábla'!I51,'3E Tábla'!I51)</f>
        <v>0</v>
      </c>
      <c r="J73" s="147">
        <f>IF('1. Tábla'!K18="M",0,'1. Tábla'!K18)-SUM('3B Tábla'!J51,'3C Tábla'!J51,'3D Tábla'!J51,'3E Tábla'!J51)</f>
        <v>0</v>
      </c>
      <c r="K73" s="147">
        <f>IF('1. Tábla'!L18="M",0,'1. Tábla'!L18)-SUM('3B Tábla'!K51,'3C Tábla'!K51,'3D Tábla'!K51,'3E Tábla'!K51)</f>
        <v>0</v>
      </c>
      <c r="L73" s="147">
        <f>IF('1. Tábla'!M18="M",0,'1. Tábla'!M18)-SUM('3B Tábla'!L51,'3C Tábla'!L51,'3D Tábla'!L51,'3E Tábla'!L51)</f>
        <v>0</v>
      </c>
      <c r="M73" s="147">
        <f>IF('1. Tábla'!N18="M",0,'1. Tábla'!N18)-SUM('3B Tábla'!M51,'3C Tábla'!M51,'3D Tábla'!M51,'3E Tábla'!M51)</f>
        <v>0</v>
      </c>
      <c r="N73" s="147">
        <f>IF('1. Tábla'!O18="M",0,'1. Tábla'!O18)-SUM('3B Tábla'!N51,'3C Tábla'!N51,'3D Tábla'!N51,'3E Tábla'!N51)</f>
        <v>0</v>
      </c>
      <c r="O73" s="147">
        <f>IF('1. Tábla'!P18="M",0,'1. Tábla'!P18)-SUM('3B Tábla'!O51,'3C Tábla'!O51,'3D Tábla'!O51,'3E Tábla'!O51)</f>
        <v>0</v>
      </c>
      <c r="P73" s="147">
        <f>IF('1. Tábla'!Q18="M",0,'1. Tábla'!Q18)-SUM('3B Tábla'!P51,'3C Tábla'!P51,'3D Tábla'!P51,'3E Tábla'!P51)</f>
        <v>0</v>
      </c>
      <c r="Q73" s="147">
        <f>IF('1. Tábla'!R18="M",0,'1. Tábla'!R18)-SUM('3B Tábla'!Q51,'3C Tábla'!Q51,'3D Tábla'!Q51,'3E Tábla'!Q51)</f>
        <v>0</v>
      </c>
      <c r="R73" s="147">
        <f>IF('1. Tábla'!S18="M",0,'1. Tábla'!S18)-SUM('3B Tábla'!R51,'3C Tábla'!R51,'3D Tábla'!R51,'3E Tábla'!R51)</f>
        <v>0</v>
      </c>
      <c r="S73" s="147">
        <f>IF('1. Tábla'!T18="M",0,'1. Tábla'!T18)-SUM('3B Tábla'!S51,'3C Tábla'!S51,'3D Tábla'!S51,'3E Tábla'!S51)</f>
        <v>0</v>
      </c>
      <c r="T73" s="147">
        <f>IF('1. Tábla'!U18="M",0,'1. Tábla'!U18)-SUM('3B Tábla'!T51,'3C Tábla'!T51,'3D Tábla'!T51,'3E Tábla'!T51)</f>
        <v>0</v>
      </c>
      <c r="U73" s="147">
        <f>IF('1. Tábla'!V18="M",0,'1. Tábla'!V18)-SUM('3B Tábla'!U51,'3C Tábla'!U51,'3D Tábla'!U51,'3E Tábla'!U51)</f>
        <v>0</v>
      </c>
      <c r="V73" s="147">
        <f>IF('1. Tábla'!W18="M",0,'1. Tábla'!W18)-SUM('3B Tábla'!V51,'3C Tábla'!V51,'3D Tábla'!V51,'3E Tábla'!V51)</f>
        <v>0</v>
      </c>
      <c r="W73" s="147">
        <f>IF('1. Tábla'!X18="M",0,'1. Tábla'!X18)-SUM('3B Tábla'!W51,'3C Tábla'!W51,'3D Tábla'!W51,'3E Tábla'!W51)</f>
        <v>0</v>
      </c>
      <c r="X73" s="147">
        <f>IF('1. Tábla'!Y18="M",0,'1. Tábla'!Y18)-SUM('3B Tábla'!X51,'3C Tábla'!X51,'3D Tábla'!X51,'3E Tábla'!X51)</f>
        <v>0</v>
      </c>
      <c r="Y73" s="147">
        <f>IF('1. Tábla'!Z18="M",0,'1. Tábla'!Z18)-SUM('3B Tábla'!Y51,'3C Tábla'!Y51,'3D Tábla'!Y51,'3E Tábla'!Y51)</f>
        <v>0</v>
      </c>
      <c r="Z73" s="147">
        <f>IF('1. Tábla'!AA18="M",0,'1. Tábla'!AA18)-SUM('3B Tábla'!Z51,'3C Tábla'!Z51,'3D Tábla'!Z51,'3E Tábla'!Z51)</f>
        <v>0</v>
      </c>
      <c r="AA73" s="147"/>
      <c r="AB73" s="147">
        <f>IF('1. Tábla'!AC18="M",0,'1. Tábla'!AC18)-SUM('3B Tábla'!AB51,'3C Tábla'!AB51,'3D Tábla'!AB51,'3E Tábla'!AB51)</f>
        <v>0</v>
      </c>
      <c r="AC73" s="608">
        <v>0</v>
      </c>
      <c r="AD73" s="608">
        <v>0</v>
      </c>
      <c r="AE73" s="608">
        <v>0</v>
      </c>
      <c r="AF73" s="608">
        <v>0</v>
      </c>
      <c r="AG73" s="608">
        <v>0</v>
      </c>
      <c r="AH73" s="608">
        <v>0</v>
      </c>
      <c r="AI73" s="608">
        <v>0</v>
      </c>
      <c r="AJ73"/>
      <c r="AK73" s="145"/>
    </row>
    <row r="74" spans="3:38" ht="24" hidden="1" thickTop="1">
      <c r="C74" s="331" t="s">
        <v>417</v>
      </c>
      <c r="D74" s="251">
        <f>(IF(D10="M",0,D10)+IF(D45="M",0,D45))-(IF('3B Tábla'!D10="M",0,'3B Tábla'!D10)+IF('3B Tábla'!D45="M",0,'3B Tábla'!D45))-(IF('3C Tábla'!D10="M",0,'3C Tábla'!D10)+IF('3C Tábla'!D45="M",0,'3C Tábla'!D45))-(IF('3D Tábla'!D10="M",0,'3D Tábla'!D10)+IF('3D Tábla'!D45="M",0,'3D Tábla'!D45))-(IF('3E Tábla'!D10="M",0,'3E Tábla'!D10)+IF('3E Tábla'!D45="M",0,'3E Tábla'!D45))</f>
        <v>0</v>
      </c>
      <c r="E74" s="251">
        <f>(IF(E10="M",0,E10)+IF(E45="M",0,E45))-(IF('3B Tábla'!E10="M",0,'3B Tábla'!E10)+IF('3B Tábla'!E45="M",0,'3B Tábla'!E45))-(IF('3C Tábla'!E10="M",0,'3C Tábla'!E10)+IF('3C Tábla'!E45="M",0,'3C Tábla'!E45))-(IF('3D Tábla'!E10="M",0,'3D Tábla'!E10)+IF('3D Tábla'!E45="M",0,'3D Tábla'!E45))-(IF('3E Tábla'!E10="M",0,'3E Tábla'!E10)+IF('3E Tábla'!E45="M",0,'3E Tábla'!E45))</f>
        <v>0</v>
      </c>
      <c r="F74" s="251">
        <f>(IF(F10="M",0,F10)+IF(F45="M",0,F45))-(IF('3B Tábla'!F10="M",0,'3B Tábla'!F10)+IF('3B Tábla'!F45="M",0,'3B Tábla'!F45))-(IF('3C Tábla'!F10="M",0,'3C Tábla'!F10)+IF('3C Tábla'!F45="M",0,'3C Tábla'!F45))-(IF('3D Tábla'!F10="M",0,'3D Tábla'!F10)+IF('3D Tábla'!F45="M",0,'3D Tábla'!F45))-(IF('3E Tábla'!F10="M",0,'3E Tábla'!F10)+IF('3E Tábla'!F45="M",0,'3E Tábla'!F45))</f>
        <v>0</v>
      </c>
      <c r="G74" s="251">
        <f>(IF(G10="M",0,G10)+IF(G45="M",0,G45))-(IF('3B Tábla'!G10="M",0,'3B Tábla'!G10)+IF('3B Tábla'!G45="M",0,'3B Tábla'!G45))-(IF('3C Tábla'!G10="M",0,'3C Tábla'!G10)+IF('3C Tábla'!G45="M",0,'3C Tábla'!G45))-(IF('3D Tábla'!G10="M",0,'3D Tábla'!G10)+IF('3D Tábla'!G45="M",0,'3D Tábla'!G45))-(IF('3E Tábla'!G10="M",0,'3E Tábla'!G10)+IF('3E Tábla'!G45="M",0,'3E Tábla'!G45))</f>
        <v>-1.1641532182693481E-10</v>
      </c>
      <c r="H74" s="251">
        <f>(IF(H10="M",0,H10)+IF(H45="M",0,H45))-(IF('3B Tábla'!H10="M",0,'3B Tábla'!H10)+IF('3B Tábla'!H45="M",0,'3B Tábla'!H45))-(IF('3C Tábla'!H10="M",0,'3C Tábla'!H10)+IF('3C Tábla'!H45="M",0,'3C Tábla'!H45))-(IF('3D Tábla'!H10="M",0,'3D Tábla'!H10)+IF('3D Tábla'!H45="M",0,'3D Tábla'!H45))-(IF('3E Tábla'!H10="M",0,'3E Tábla'!H10)+IF('3E Tábla'!H45="M",0,'3E Tábla'!H45))</f>
        <v>0</v>
      </c>
      <c r="I74" s="251">
        <f>(IF(I10="M",0,I10)+IF(I45="M",0,I45))-(IF('3B Tábla'!I10="M",0,'3B Tábla'!I10)+IF('3B Tábla'!I45="M",0,'3B Tábla'!I45))-(IF('3C Tábla'!I10="M",0,'3C Tábla'!I10)+IF('3C Tábla'!I45="M",0,'3C Tábla'!I45))-(IF('3D Tábla'!I10="M",0,'3D Tábla'!I10)+IF('3D Tábla'!I45="M",0,'3D Tábla'!I45))-(IF('3E Tábla'!I10="M",0,'3E Tábla'!I10)+IF('3E Tábla'!I45="M",0,'3E Tábla'!I45))</f>
        <v>6.184563972055912E-11</v>
      </c>
      <c r="J74" s="251">
        <f>(IF(J10="M",0,J10)+IF(J45="M",0,J45))-(IF('3B Tábla'!J10="M",0,'3B Tábla'!J10)+IF('3B Tábla'!J45="M",0,'3B Tábla'!J45))-(IF('3C Tábla'!J10="M",0,'3C Tábla'!J10)+IF('3C Tábla'!J45="M",0,'3C Tábla'!J45))-(IF('3D Tábla'!J10="M",0,'3D Tábla'!J10)+IF('3D Tábla'!J45="M",0,'3D Tábla'!J45))-(IF('3E Tábla'!J10="M",0,'3E Tábla'!J10)+IF('3E Tábla'!J45="M",0,'3E Tábla'!J45))</f>
        <v>0</v>
      </c>
      <c r="K74" s="251">
        <f>(IF(K10="M",0,K10)+IF(K45="M",0,K45))-(IF('3B Tábla'!K10="M",0,'3B Tábla'!K10)+IF('3B Tábla'!K45="M",0,'3B Tábla'!K45))-(IF('3C Tábla'!K10="M",0,'3C Tábla'!K10)+IF('3C Tábla'!K45="M",0,'3C Tábla'!K45))-(IF('3D Tábla'!K10="M",0,'3D Tábla'!K10)+IF('3D Tábla'!K45="M",0,'3D Tábla'!K45))-(IF('3E Tábla'!K10="M",0,'3E Tábla'!K10)+IF('3E Tábla'!K45="M",0,'3E Tábla'!K45))</f>
        <v>4.6566128730773926E-10</v>
      </c>
      <c r="L74" s="251">
        <f>(IF(L10="M",0,L10)+IF(L45="M",0,L45))-(IF('3B Tábla'!L10="M",0,'3B Tábla'!L10)+IF('3B Tábla'!L45="M",0,'3B Tábla'!L45))-(IF('3C Tábla'!L10="M",0,'3C Tábla'!L10)+IF('3C Tábla'!L45="M",0,'3C Tábla'!L45))-(IF('3D Tábla'!L10="M",0,'3D Tábla'!L10)+IF('3D Tábla'!L45="M",0,'3D Tábla'!L45))-(IF('3E Tábla'!L10="M",0,'3E Tábla'!L10)+IF('3E Tábla'!L45="M",0,'3E Tábla'!L45))</f>
        <v>-4.6566128730773926E-10</v>
      </c>
      <c r="M74" s="251">
        <f>(IF(M10="M",0,M10)+IF(M45="M",0,M45))-(IF('3B Tábla'!M10="M",0,'3B Tábla'!M10)+IF('3B Tábla'!M45="M",0,'3B Tábla'!M45))-(IF('3C Tábla'!M10="M",0,'3C Tábla'!M10)+IF('3C Tábla'!M45="M",0,'3C Tábla'!M45))-(IF('3D Tábla'!M10="M",0,'3D Tábla'!M10)+IF('3D Tábla'!M45="M",0,'3D Tábla'!M45))-(IF('3E Tábla'!M10="M",0,'3E Tábla'!M10)+IF('3E Tábla'!M45="M",0,'3E Tábla'!M45))</f>
        <v>0</v>
      </c>
      <c r="N74" s="251">
        <f>(IF(N10="M",0,N10)+IF(N45="M",0,N45))-(IF('3B Tábla'!N10="M",0,'3B Tábla'!N10)+IF('3B Tábla'!N45="M",0,'3B Tábla'!N45))-(IF('3C Tábla'!N10="M",0,'3C Tábla'!N10)+IF('3C Tábla'!N45="M",0,'3C Tábla'!N45))-(IF('3D Tábla'!N10="M",0,'3D Tábla'!N10)+IF('3D Tábla'!N45="M",0,'3D Tábla'!N45))-(IF('3E Tábla'!N10="M",0,'3E Tábla'!N10)+IF('3E Tábla'!N45="M",0,'3E Tábla'!N45))</f>
        <v>-2.255546860396862E-10</v>
      </c>
      <c r="O74" s="251">
        <f>(IF(O10="M",0,O10)+IF(O45="M",0,O45))-(IF('3B Tábla'!O10="M",0,'3B Tábla'!O10)+IF('3B Tábla'!O45="M",0,'3B Tábla'!O45))-(IF('3C Tábla'!O10="M",0,'3C Tábla'!O10)+IF('3C Tábla'!O45="M",0,'3C Tábla'!O45))-(IF('3D Tábla'!O10="M",0,'3D Tábla'!O10)+IF('3D Tábla'!O45="M",0,'3D Tábla'!O45))-(IF('3E Tábla'!O10="M",0,'3E Tábla'!O10)+IF('3E Tábla'!O45="M",0,'3E Tábla'!O45))</f>
        <v>0</v>
      </c>
      <c r="P74" s="251">
        <f>(IF(P10="M",0,P10)+IF(P45="M",0,P45))-(IF('3B Tábla'!P10="M",0,'3B Tábla'!P10)+IF('3B Tábla'!P45="M",0,'3B Tábla'!P45))-(IF('3C Tábla'!P10="M",0,'3C Tábla'!P10)+IF('3C Tábla'!P45="M",0,'3C Tábla'!P45))-(IF('3D Tábla'!P10="M",0,'3D Tábla'!P10)+IF('3D Tábla'!P45="M",0,'3D Tábla'!P45))-(IF('3E Tábla'!P10="M",0,'3E Tábla'!P10)+IF('3E Tábla'!P45="M",0,'3E Tábla'!P45))</f>
        <v>2.3283064365386963E-10</v>
      </c>
      <c r="Q74" s="251">
        <f>(IF(Q10="M",0,Q10)+IF(Q45="M",0,Q45))-(IF('3B Tábla'!Q10="M",0,'3B Tábla'!Q10)+IF('3B Tábla'!Q45="M",0,'3B Tábla'!Q45))-(IF('3C Tábla'!Q10="M",0,'3C Tábla'!Q10)+IF('3C Tábla'!Q45="M",0,'3C Tábla'!Q45))-(IF('3D Tábla'!Q10="M",0,'3D Tábla'!Q10)+IF('3D Tábla'!Q45="M",0,'3D Tábla'!Q45))-(IF('3E Tábla'!Q10="M",0,'3E Tábla'!Q10)+IF('3E Tábla'!Q45="M",0,'3E Tábla'!Q45))</f>
        <v>1.1641532182693481E-10</v>
      </c>
      <c r="R74" s="251">
        <f>(IF(R10="M",0,R10)+IF(R45="M",0,R45))-(IF('3B Tábla'!R10="M",0,'3B Tábla'!R10)+IF('3B Tábla'!R45="M",0,'3B Tábla'!R45))-(IF('3C Tábla'!R10="M",0,'3C Tábla'!R10)+IF('3C Tábla'!R45="M",0,'3C Tábla'!R45))-(IF('3D Tábla'!R10="M",0,'3D Tábla'!R10)+IF('3D Tábla'!R45="M",0,'3D Tábla'!R45))-(IF('3E Tábla'!R10="M",0,'3E Tábla'!R10)+IF('3E Tábla'!R45="M",0,'3E Tábla'!R45))</f>
        <v>2.3283064365386963E-10</v>
      </c>
      <c r="S74" s="251">
        <f>(IF(S10="M",0,S10)+IF(S45="M",0,S45))-(IF('3B Tábla'!S10="M",0,'3B Tábla'!S10)+IF('3B Tábla'!S45="M",0,'3B Tábla'!S45))-(IF('3C Tábla'!S10="M",0,'3C Tábla'!S10)+IF('3C Tábla'!S45="M",0,'3C Tábla'!S45))-(IF('3D Tábla'!S10="M",0,'3D Tábla'!S10)+IF('3D Tábla'!S45="M",0,'3D Tábla'!S45))-(IF('3E Tábla'!S10="M",0,'3E Tábla'!S10)+IF('3E Tábla'!S45="M",0,'3E Tábla'!S45))</f>
        <v>0</v>
      </c>
      <c r="T74" s="251">
        <f>(IF(T10="M",0,T10)+IF(T45="M",0,T45))-(IF('3B Tábla'!T10="M",0,'3B Tábla'!T10)+IF('3B Tábla'!T45="M",0,'3B Tábla'!T45))-(IF('3C Tábla'!T10="M",0,'3C Tábla'!T10)+IF('3C Tábla'!T45="M",0,'3C Tábla'!T45))-(IF('3D Tábla'!T10="M",0,'3D Tábla'!T10)+IF('3D Tábla'!T45="M",0,'3D Tábla'!T45))-(IF('3E Tábla'!T10="M",0,'3E Tábla'!T10)+IF('3E Tábla'!T45="M",0,'3E Tábla'!T45))</f>
        <v>6.9485395215451717E-10</v>
      </c>
      <c r="U74" s="251">
        <f>(IF(U10="M",0,U10)+IF(U45="M",0,U45))-(IF('3B Tábla'!U10="M",0,'3B Tábla'!U10)+IF('3B Tábla'!U45="M",0,'3B Tábla'!U45))-(IF('3C Tábla'!U10="M",0,'3C Tábla'!U10)+IF('3C Tábla'!U45="M",0,'3C Tábla'!U45))-(IF('3D Tábla'!U10="M",0,'3D Tábla'!U10)+IF('3D Tábla'!U45="M",0,'3D Tábla'!U45))-(IF('3E Tábla'!U10="M",0,'3E Tábla'!U10)+IF('3E Tábla'!U45="M",0,'3E Tábla'!U45))</f>
        <v>0</v>
      </c>
      <c r="V74" s="251">
        <f>(IF(V10="M",0,V10)+IF(V45="M",0,V45))-(IF('3B Tábla'!V10="M",0,'3B Tábla'!V10)+IF('3B Tábla'!V45="M",0,'3B Tábla'!V45))-(IF('3C Tábla'!V10="M",0,'3C Tábla'!V10)+IF('3C Tábla'!V45="M",0,'3C Tábla'!V45))-(IF('3D Tábla'!V10="M",0,'3D Tábla'!V10)+IF('3D Tábla'!V45="M",0,'3D Tábla'!V45))-(IF('3E Tábla'!V10="M",0,'3E Tábla'!V10)+IF('3E Tábla'!V45="M",0,'3E Tábla'!V45))</f>
        <v>0</v>
      </c>
      <c r="W74" s="251">
        <f>(IF(W10="M",0,W10)+IF(W45="M",0,W45))-(IF('3B Tábla'!W10="M",0,'3B Tábla'!W10)+IF('3B Tábla'!W45="M",0,'3B Tábla'!W45))-(IF('3C Tábla'!W10="M",0,'3C Tábla'!W10)+IF('3C Tábla'!W45="M",0,'3C Tábla'!W45))-(IF('3D Tábla'!W10="M",0,'3D Tábla'!W10)+IF('3D Tábla'!W45="M",0,'3D Tábla'!W45))-(IF('3E Tábla'!W10="M",0,'3E Tábla'!W10)+IF('3E Tábla'!W45="M",0,'3E Tábla'!W45))</f>
        <v>1.1641532182693481E-10</v>
      </c>
      <c r="X74" s="251">
        <f>(IF(X10="M",0,X10)+IF(X45="M",0,X45))-(IF('3B Tábla'!X10="M",0,'3B Tábla'!X10)+IF('3B Tábla'!X45="M",0,'3B Tábla'!X45))-(IF('3C Tábla'!X10="M",0,'3C Tábla'!X10)+IF('3C Tábla'!X45="M",0,'3C Tábla'!X45))-(IF('3D Tábla'!X10="M",0,'3D Tábla'!X10)+IF('3D Tábla'!X45="M",0,'3D Tábla'!X45))-(IF('3E Tábla'!X10="M",0,'3E Tábla'!X10)+IF('3E Tábla'!X45="M",0,'3E Tábla'!X45))</f>
        <v>-1.1641532182693481E-10</v>
      </c>
      <c r="Y74" s="251">
        <f>(IF(Y10="M",0,Y10)+IF(Y45="M",0,Y45))-(IF('3B Tábla'!Y10="M",0,'3B Tábla'!Y10)+IF('3B Tábla'!Y45="M",0,'3B Tábla'!Y45))-(IF('3C Tábla'!Y10="M",0,'3C Tábla'!Y10)+IF('3C Tábla'!Y45="M",0,'3C Tábla'!Y45))-(IF('3D Tábla'!Y10="M",0,'3D Tábla'!Y10)+IF('3D Tábla'!Y45="M",0,'3D Tábla'!Y45))-(IF('3E Tábla'!Y10="M",0,'3E Tábla'!Y10)+IF('3E Tábla'!Y45="M",0,'3E Tábla'!Y45))</f>
        <v>0</v>
      </c>
      <c r="Z74" s="251">
        <f>(IF(Z10="M",0,Z10)+IF(Z45="M",0,Z45))-(IF('3B Tábla'!Z10="M",0,'3B Tábla'!Z10)+IF('3B Tábla'!Z45="M",0,'3B Tábla'!Z45))-(IF('3C Tábla'!Z10="M",0,'3C Tábla'!Z10)+IF('3C Tábla'!Z45="M",0,'3C Tábla'!Z45))-(IF('3D Tábla'!Z10="M",0,'3D Tábla'!Z10)+IF('3D Tábla'!Z45="M",0,'3D Tábla'!Z45))-(IF('3E Tábla'!Z10="M",0,'3E Tábla'!Z10)+IF('3E Tábla'!Z45="M",0,'3E Tábla'!Z45))</f>
        <v>-2.4010660126805305E-10</v>
      </c>
      <c r="AA74" s="251"/>
      <c r="AB74" s="251">
        <f>(IF(AB10="M",0,AB10)+IF(AB45="M",0,AB45))-(IF('3B Tábla'!AB10="M",0,'3B Tábla'!AB10)+IF('3B Tábla'!AB45="M",0,'3B Tábla'!AB45))-(IF('3C Tábla'!AB10="M",0,'3C Tábla'!AB10)+IF('3C Tábla'!AB45="M",0,'3C Tábla'!AB45))-(IF('3D Tábla'!AB10="M",0,'3D Tábla'!AB10)+IF('3D Tábla'!AB45="M",0,'3D Tábla'!AB45))-(IF('3E Tábla'!AB10="M",0,'3E Tábla'!AB10)+IF('3E Tábla'!AB45="M",0,'3E Tábla'!AB45))</f>
        <v>0</v>
      </c>
      <c r="AC74" s="619">
        <v>0</v>
      </c>
      <c r="AD74" s="619">
        <v>0</v>
      </c>
      <c r="AE74" s="619">
        <v>0</v>
      </c>
      <c r="AF74" s="619">
        <v>0</v>
      </c>
      <c r="AG74" s="619">
        <v>0</v>
      </c>
      <c r="AH74" s="619">
        <v>0</v>
      </c>
      <c r="AI74" s="619">
        <v>0</v>
      </c>
      <c r="AJ74" s="226"/>
      <c r="AK74" s="227"/>
    </row>
    <row r="75" spans="3:38" ht="16.5" thickTop="1">
      <c r="AC75" s="620">
        <v>0</v>
      </c>
      <c r="AD75" s="620">
        <v>0</v>
      </c>
      <c r="AE75" s="620">
        <v>0</v>
      </c>
      <c r="AF75" s="620">
        <v>0</v>
      </c>
      <c r="AG75" s="620">
        <v>0</v>
      </c>
      <c r="AH75" s="620">
        <v>0</v>
      </c>
      <c r="AI75" s="620">
        <v>0</v>
      </c>
    </row>
  </sheetData>
  <sheetProtection formatColumns="0" formatRows="0" insertHyperlinks="0"/>
  <mergeCells count="2">
    <mergeCell ref="D59:Z59"/>
    <mergeCell ref="D6:AC6"/>
  </mergeCells>
  <phoneticPr fontId="33" type="noConversion"/>
  <conditionalFormatting sqref="D59">
    <cfRule type="expression" dxfId="110" priority="467" stopIfTrue="1">
      <formula>COUNTA(D10:Z10,D12:Z29,D31:Z34,D36:Z38,D40:Z42,D44:Z46,D48:Z48)/561*100&lt;&gt;100</formula>
    </cfRule>
  </conditionalFormatting>
  <conditionalFormatting sqref="AB59">
    <cfRule type="expression" dxfId="109" priority="144" stopIfTrue="1">
      <formula>COUNTA(AB10:AZ10,AB12:AZ29,AB31:AZ34,AB36:AZ38,AB40:AZ42,AB44:AZ46,AB48:AZ48)/561*100&lt;&gt;100</formula>
    </cfRule>
  </conditionalFormatting>
  <conditionalFormatting sqref="U32:AB34 U36:AB38 U40:AB42 U44:AB46 U48:AB48">
    <cfRule type="expression" dxfId="108" priority="14">
      <formula>LEN(U$7)=0</formula>
    </cfRule>
  </conditionalFormatting>
  <conditionalFormatting sqref="D10:AB10">
    <cfRule type="cellIs" dxfId="107" priority="19" operator="equal">
      <formula>""</formula>
    </cfRule>
  </conditionalFormatting>
  <conditionalFormatting sqref="U10:AB10">
    <cfRule type="expression" dxfId="106" priority="18">
      <formula>LEN(U$7)=0</formula>
    </cfRule>
  </conditionalFormatting>
  <conditionalFormatting sqref="D13:AB29">
    <cfRule type="cellIs" dxfId="105" priority="17" operator="equal">
      <formula>""</formula>
    </cfRule>
  </conditionalFormatting>
  <conditionalFormatting sqref="U13:AB29">
    <cfRule type="expression" dxfId="104" priority="16">
      <formula>LEN(U$7)=0</formula>
    </cfRule>
  </conditionalFormatting>
  <conditionalFormatting sqref="D32:AB34 D36:AB38 D40:AB42 D44:AB46 D48:AB48">
    <cfRule type="cellIs" dxfId="103" priority="15" operator="equal">
      <formula>""</formula>
    </cfRule>
  </conditionalFormatting>
  <conditionalFormatting sqref="E59:Y59">
    <cfRule type="expression" dxfId="102" priority="766" stopIfTrue="1">
      <formula>COUNTA(E10:AJ10,E12:AJ29,E31:AJ34,E36:AJ38,E40:AJ42,E44:AJ46,E48:AJ48)/561*100&lt;&gt;100</formula>
    </cfRule>
  </conditionalFormatting>
  <conditionalFormatting sqref="Z59:AA59">
    <cfRule type="expression" dxfId="101" priority="767" stopIfTrue="1">
      <formula>COUNTA(Z10:AY10,Z12:AY29,Z31:AY34,Z36:AY38,Z40:AY42,Z44:AY46,Z48:AY48)/561*100&lt;&gt;100</formula>
    </cfRule>
  </conditionalFormatting>
  <conditionalFormatting sqref="AD7:AI7 AD10:AI10 AC32:AI34 AC36:AI38 AD40:AI42 AC44:AI46 AC48:AI48 AD12:AI29 AD31:AI31">
    <cfRule type="expression" dxfId="100" priority="9">
      <formula>LEN(AC$7)=0</formula>
    </cfRule>
  </conditionalFormatting>
  <conditionalFormatting sqref="AC59:AI59">
    <cfRule type="containsText" dxfId="99" priority="8" operator="containsText" text="NOT">
      <formula>NOT(ISERROR(SEARCH("NOT",AC59)))</formula>
    </cfRule>
  </conditionalFormatting>
  <conditionalFormatting sqref="AD10:AI10 AD13:AI29 AC32:AI34 AC36:AI38 AD40:AI42 AC44:AI46 AC48:AI48">
    <cfRule type="cellIs" dxfId="98" priority="10" operator="equal">
      <formula>""</formula>
    </cfRule>
  </conditionalFormatting>
  <conditionalFormatting sqref="AC10">
    <cfRule type="cellIs" dxfId="97" priority="7" operator="equal">
      <formula>""</formula>
    </cfRule>
  </conditionalFormatting>
  <conditionalFormatting sqref="AC10">
    <cfRule type="expression" dxfId="96" priority="6">
      <formula>LEN(AC$7)=0</formula>
    </cfRule>
  </conditionalFormatting>
  <conditionalFormatting sqref="AC13:AC29">
    <cfRule type="cellIs" dxfId="94" priority="4" operator="equal">
      <formula>""</formula>
    </cfRule>
  </conditionalFormatting>
  <conditionalFormatting sqref="AC13:AC29">
    <cfRule type="expression" dxfId="93" priority="3">
      <formula>LEN(AC$7)=0</formula>
    </cfRule>
  </conditionalFormatting>
  <conditionalFormatting sqref="AC40:AC42">
    <cfRule type="cellIs" dxfId="92" priority="2" operator="equal">
      <formula>""</formula>
    </cfRule>
  </conditionalFormatting>
  <conditionalFormatting sqref="AC40:AC42">
    <cfRule type="expression" dxfId="91" priority="1">
      <formula>LEN(AC$7)=0</formula>
    </cfRule>
  </conditionalFormatting>
  <printOptions horizontalCentered="1" verticalCentered="1"/>
  <pageMargins left="0.31" right="0.31496062992125984" top="0.19685039370078741" bottom="0.15748031496062992" header="0" footer="0"/>
  <pageSetup paperSize="9" scale="33" orientation="landscape" r:id="rId1"/>
  <headerFooter alignWithMargins="0"/>
  <ignoredErrors>
    <ignoredError sqref="D11:AB12 D30:AB31" unlockedFormula="1"/>
  </ignoredErrors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transitionEvaluation="1" codeName="Sheet6">
    <tabColor rgb="FF00FF00"/>
    <pageSetUpPr fitToPage="1"/>
  </sheetPr>
  <dimension ref="A1:BM78"/>
  <sheetViews>
    <sheetView showGridLines="0" defaultGridColor="0" topLeftCell="S1" colorId="22" zoomScaleNormal="100" zoomScaleSheetLayoutView="80" workbookViewId="0">
      <selection activeCell="AC4" sqref="AC4"/>
    </sheetView>
  </sheetViews>
  <sheetFormatPr defaultColWidth="9.77734375" defaultRowHeight="15"/>
  <cols>
    <col min="1" max="1" width="31.6640625" style="21" hidden="1" customWidth="1"/>
    <col min="2" max="2" width="38.77734375" style="19" hidden="1" customWidth="1"/>
    <col min="3" max="3" width="68" style="24" customWidth="1"/>
    <col min="4" max="28" width="13.33203125" style="20" customWidth="1"/>
    <col min="29" max="35" width="13.21875" style="622" customWidth="1"/>
    <col min="36" max="36" width="86.6640625" style="20" customWidth="1"/>
    <col min="37" max="37" width="5.33203125" style="20" customWidth="1"/>
    <col min="38" max="38" width="1" style="20" customWidth="1"/>
    <col min="39" max="39" width="0.5546875" style="20" customWidth="1"/>
    <col min="40" max="40" width="9.77734375" style="20"/>
    <col min="41" max="44" width="5.77734375" style="20" customWidth="1"/>
    <col min="45" max="64" width="9.77734375" style="20"/>
    <col min="65" max="65" width="9.77734375" style="220"/>
    <col min="66" max="16384" width="9.77734375" style="20"/>
  </cols>
  <sheetData>
    <row r="1" spans="1:65">
      <c r="A1" s="200"/>
      <c r="B1" s="161"/>
      <c r="C1" s="253"/>
      <c r="D1" s="220"/>
      <c r="E1" s="220"/>
      <c r="F1" s="220"/>
      <c r="G1" s="220"/>
      <c r="H1" s="220"/>
      <c r="I1" s="220"/>
      <c r="J1" s="220"/>
      <c r="K1" s="220"/>
      <c r="L1" s="220"/>
      <c r="M1" s="220"/>
      <c r="N1" s="220"/>
      <c r="O1" s="220"/>
      <c r="P1" s="220"/>
      <c r="Q1" s="220"/>
      <c r="R1" s="220"/>
      <c r="S1" s="220"/>
      <c r="T1" s="220"/>
      <c r="U1" s="220"/>
      <c r="V1" s="220"/>
      <c r="W1" s="220"/>
      <c r="X1" s="220"/>
      <c r="Y1" s="220"/>
      <c r="Z1" s="220"/>
      <c r="AA1" s="220"/>
      <c r="AB1" s="220"/>
      <c r="AC1" s="621"/>
      <c r="AD1" s="621"/>
      <c r="AE1" s="621"/>
      <c r="AF1" s="621"/>
      <c r="AG1" s="621"/>
      <c r="AH1" s="621"/>
      <c r="AI1" s="621"/>
      <c r="AN1" s="160" t="str">
        <f>Fedőlap!$N$1</f>
        <v>Oct.2016</v>
      </c>
      <c r="AO1" s="160">
        <v>3</v>
      </c>
      <c r="AP1" s="160">
        <v>4</v>
      </c>
      <c r="AQ1" s="160">
        <v>5</v>
      </c>
      <c r="AR1" s="160">
        <v>6</v>
      </c>
      <c r="AS1" s="160">
        <f>AR1+1</f>
        <v>7</v>
      </c>
      <c r="AT1" s="160">
        <f t="shared" ref="AT1:BE1" si="0">AS1+1</f>
        <v>8</v>
      </c>
      <c r="AU1" s="160">
        <f t="shared" si="0"/>
        <v>9</v>
      </c>
      <c r="AV1" s="160">
        <f t="shared" si="0"/>
        <v>10</v>
      </c>
      <c r="AW1" s="160">
        <f t="shared" si="0"/>
        <v>11</v>
      </c>
      <c r="AX1" s="160">
        <f t="shared" si="0"/>
        <v>12</v>
      </c>
      <c r="AY1" s="160">
        <f t="shared" si="0"/>
        <v>13</v>
      </c>
      <c r="AZ1" s="160">
        <f t="shared" si="0"/>
        <v>14</v>
      </c>
      <c r="BA1" s="160">
        <f t="shared" si="0"/>
        <v>15</v>
      </c>
      <c r="BB1" s="160">
        <f t="shared" si="0"/>
        <v>16</v>
      </c>
      <c r="BC1" s="160">
        <f t="shared" si="0"/>
        <v>17</v>
      </c>
      <c r="BD1" s="160">
        <f t="shared" si="0"/>
        <v>18</v>
      </c>
      <c r="BE1" s="160">
        <f t="shared" si="0"/>
        <v>19</v>
      </c>
    </row>
    <row r="2" spans="1:65" ht="18">
      <c r="A2" s="200"/>
      <c r="B2" s="200" t="s">
        <v>12</v>
      </c>
      <c r="C2" s="207" t="s">
        <v>1127</v>
      </c>
      <c r="D2" s="164"/>
      <c r="E2" s="220"/>
      <c r="F2" s="220"/>
      <c r="G2" s="220"/>
      <c r="H2" s="220"/>
      <c r="I2" s="220"/>
      <c r="J2" s="220"/>
      <c r="K2" s="220"/>
      <c r="L2" s="220"/>
      <c r="M2" s="220"/>
      <c r="N2" s="220"/>
      <c r="O2" s="220"/>
      <c r="P2" s="220"/>
      <c r="Q2" s="220"/>
      <c r="R2" s="220"/>
      <c r="S2" s="220"/>
      <c r="T2" s="220"/>
      <c r="U2" s="220"/>
      <c r="V2" s="220"/>
      <c r="W2" s="220"/>
      <c r="X2" s="220"/>
      <c r="Y2" s="220"/>
      <c r="Z2" s="220"/>
      <c r="AA2" s="220"/>
      <c r="AB2" s="220"/>
      <c r="AC2" s="621"/>
      <c r="AD2" s="621"/>
      <c r="AE2" s="621"/>
      <c r="AF2" s="621"/>
      <c r="AG2" s="621"/>
      <c r="AH2" s="621"/>
      <c r="AI2" s="621"/>
      <c r="AM2" s="12"/>
    </row>
    <row r="3" spans="1:65" ht="18">
      <c r="A3" s="200"/>
      <c r="B3" s="200"/>
      <c r="C3" s="207" t="s">
        <v>1128</v>
      </c>
      <c r="D3" s="164"/>
      <c r="E3" s="220"/>
      <c r="F3" s="220"/>
      <c r="G3" s="220"/>
      <c r="H3" s="220"/>
      <c r="I3" s="220"/>
      <c r="J3" s="220"/>
      <c r="K3" s="220"/>
      <c r="L3" s="220"/>
      <c r="M3" s="220"/>
      <c r="N3" s="220"/>
      <c r="O3" s="220"/>
      <c r="P3" s="220"/>
      <c r="Q3" s="220"/>
      <c r="R3" s="220"/>
      <c r="S3" s="220"/>
      <c r="T3" s="220"/>
      <c r="U3" s="220"/>
      <c r="V3" s="220"/>
      <c r="W3" s="220"/>
      <c r="X3" s="220"/>
      <c r="Y3" s="220"/>
      <c r="Z3" s="220"/>
      <c r="AA3" s="220"/>
      <c r="AB3" s="220"/>
      <c r="AC3" s="621"/>
      <c r="AD3" s="621"/>
      <c r="AE3" s="621"/>
      <c r="AF3" s="621"/>
      <c r="AG3" s="621"/>
      <c r="AH3" s="621"/>
      <c r="AI3" s="621"/>
      <c r="AM3" s="12"/>
    </row>
    <row r="4" spans="1:65" ht="16.5" thickBot="1">
      <c r="A4" s="200"/>
      <c r="B4" s="200"/>
      <c r="C4" s="242"/>
      <c r="D4" s="163"/>
      <c r="E4" s="220"/>
      <c r="F4" s="220"/>
      <c r="G4" s="220"/>
      <c r="H4" s="220"/>
      <c r="I4" s="220"/>
      <c r="J4" s="220"/>
      <c r="K4" s="220"/>
      <c r="L4" s="220"/>
      <c r="M4" s="220"/>
      <c r="N4" s="220"/>
      <c r="O4" s="220"/>
      <c r="P4" s="220"/>
      <c r="Q4" s="220"/>
      <c r="R4" s="220"/>
      <c r="S4" s="220"/>
      <c r="T4" s="220"/>
      <c r="U4" s="220"/>
      <c r="V4" s="220"/>
      <c r="W4" s="220"/>
      <c r="X4" s="220"/>
      <c r="Y4" s="220"/>
      <c r="Z4" s="220"/>
      <c r="AA4" s="220"/>
      <c r="AB4" s="220"/>
      <c r="AC4" s="621"/>
      <c r="AD4" s="621"/>
      <c r="AE4" s="621"/>
      <c r="AF4" s="621"/>
      <c r="AG4" s="621"/>
      <c r="AH4" s="621"/>
      <c r="AI4" s="621"/>
      <c r="AM4" s="12"/>
    </row>
    <row r="5" spans="1:65" ht="16.5" thickTop="1">
      <c r="A5" s="201"/>
      <c r="B5" s="231"/>
      <c r="C5" s="210"/>
      <c r="D5" s="211"/>
      <c r="E5" s="211"/>
      <c r="F5" s="211"/>
      <c r="G5" s="211"/>
      <c r="H5" s="211"/>
      <c r="I5" s="211"/>
      <c r="J5" s="211"/>
      <c r="K5" s="211"/>
      <c r="L5" s="211"/>
      <c r="M5" s="211"/>
      <c r="N5" s="211"/>
      <c r="O5" s="211"/>
      <c r="P5" s="211"/>
      <c r="Q5" s="211"/>
      <c r="R5" s="211"/>
      <c r="S5" s="211"/>
      <c r="T5" s="211"/>
      <c r="U5" s="211"/>
      <c r="V5" s="211"/>
      <c r="W5" s="211"/>
      <c r="X5" s="211"/>
      <c r="Y5" s="211"/>
      <c r="Z5" s="211"/>
      <c r="AA5" s="211"/>
      <c r="AB5" s="211"/>
      <c r="AC5" s="633"/>
      <c r="AD5" s="633"/>
      <c r="AE5" s="633"/>
      <c r="AF5" s="633"/>
      <c r="AG5" s="633"/>
      <c r="AH5" s="633"/>
      <c r="AI5" s="633"/>
      <c r="AJ5" s="31"/>
      <c r="AK5" s="32"/>
      <c r="AM5" s="12"/>
    </row>
    <row r="6" spans="1:65" ht="15.75">
      <c r="A6" s="173"/>
      <c r="B6" s="170"/>
      <c r="C6" s="487" t="s">
        <v>919</v>
      </c>
      <c r="D6" s="715" t="s">
        <v>0</v>
      </c>
      <c r="E6" s="716"/>
      <c r="F6" s="716"/>
      <c r="G6" s="716"/>
      <c r="H6" s="716"/>
      <c r="I6" s="716"/>
      <c r="J6" s="716"/>
      <c r="K6" s="716"/>
      <c r="L6" s="716"/>
      <c r="M6" s="716"/>
      <c r="N6" s="716"/>
      <c r="O6" s="716"/>
      <c r="P6" s="716"/>
      <c r="Q6" s="716"/>
      <c r="R6" s="716"/>
      <c r="S6" s="716"/>
      <c r="T6" s="716"/>
      <c r="U6" s="716"/>
      <c r="V6" s="716"/>
      <c r="W6" s="716"/>
      <c r="X6" s="716"/>
      <c r="Y6" s="716"/>
      <c r="Z6" s="716"/>
      <c r="AA6" s="716"/>
      <c r="AB6" s="716"/>
      <c r="AC6" s="717"/>
      <c r="AD6" s="603"/>
      <c r="AE6" s="603"/>
      <c r="AF6" s="603"/>
      <c r="AG6" s="603"/>
      <c r="AH6" s="603"/>
      <c r="AI6" s="603"/>
      <c r="AJ6" s="34"/>
      <c r="AK6" s="41"/>
    </row>
    <row r="7" spans="1:65" ht="15.75">
      <c r="A7" s="173"/>
      <c r="B7" s="232" t="s">
        <v>347</v>
      </c>
      <c r="C7" s="487" t="s">
        <v>920</v>
      </c>
      <c r="D7" s="213">
        <f>'1. Tábla'!E5</f>
        <v>1995</v>
      </c>
      <c r="E7" s="213">
        <f>D7+1</f>
        <v>1996</v>
      </c>
      <c r="F7" s="213">
        <f t="shared" ref="F7:I7" si="1">E7+1</f>
        <v>1997</v>
      </c>
      <c r="G7" s="213">
        <f t="shared" si="1"/>
        <v>1998</v>
      </c>
      <c r="H7" s="213">
        <f t="shared" si="1"/>
        <v>1999</v>
      </c>
      <c r="I7" s="213">
        <f t="shared" si="1"/>
        <v>2000</v>
      </c>
      <c r="J7" s="213">
        <f t="shared" ref="J7" si="2">I7+1</f>
        <v>2001</v>
      </c>
      <c r="K7" s="213">
        <f t="shared" ref="K7" si="3">J7+1</f>
        <v>2002</v>
      </c>
      <c r="L7" s="213">
        <f t="shared" ref="L7" si="4">K7+1</f>
        <v>2003</v>
      </c>
      <c r="M7" s="213">
        <f t="shared" ref="M7" si="5">L7+1</f>
        <v>2004</v>
      </c>
      <c r="N7" s="213">
        <f t="shared" ref="N7" si="6">M7+1</f>
        <v>2005</v>
      </c>
      <c r="O7" s="213">
        <f t="shared" ref="O7" si="7">N7+1</f>
        <v>2006</v>
      </c>
      <c r="P7" s="213">
        <f t="shared" ref="P7" si="8">O7+1</f>
        <v>2007</v>
      </c>
      <c r="Q7" s="213">
        <f t="shared" ref="Q7" si="9">P7+1</f>
        <v>2008</v>
      </c>
      <c r="R7" s="213">
        <f t="shared" ref="R7" si="10">Q7+1</f>
        <v>2009</v>
      </c>
      <c r="S7" s="213">
        <f t="shared" ref="S7:T7" si="11">R7+1</f>
        <v>2010</v>
      </c>
      <c r="T7" s="213">
        <f t="shared" si="11"/>
        <v>2011</v>
      </c>
      <c r="U7" s="213">
        <f t="shared" ref="U7" si="12">T7+1</f>
        <v>2012</v>
      </c>
      <c r="V7" s="213">
        <v>2013</v>
      </c>
      <c r="W7" s="213">
        <v>2014</v>
      </c>
      <c r="X7" s="213">
        <v>2015</v>
      </c>
      <c r="Y7" s="213">
        <v>2016</v>
      </c>
      <c r="Z7" s="213">
        <v>2017</v>
      </c>
      <c r="AA7" s="213">
        <v>2018</v>
      </c>
      <c r="AB7" s="213">
        <v>2019</v>
      </c>
      <c r="AC7" s="213">
        <v>2020</v>
      </c>
      <c r="AD7" s="552" t="s">
        <v>1176</v>
      </c>
      <c r="AE7" s="552" t="s">
        <v>1176</v>
      </c>
      <c r="AF7" s="552" t="s">
        <v>1176</v>
      </c>
      <c r="AG7" s="552" t="s">
        <v>1176</v>
      </c>
      <c r="AH7" s="552" t="s">
        <v>1176</v>
      </c>
      <c r="AI7" s="552" t="s">
        <v>1176</v>
      </c>
      <c r="AJ7" s="36"/>
      <c r="AK7" s="41"/>
    </row>
    <row r="8" spans="1:65" ht="15.75">
      <c r="A8" s="173"/>
      <c r="B8" s="202"/>
      <c r="C8" s="466" t="str">
        <f>Fedőlap!E15</f>
        <v>Dátum: 2025.10.10.</v>
      </c>
      <c r="D8" s="50"/>
      <c r="E8" s="50"/>
      <c r="F8" s="50"/>
      <c r="G8" s="50"/>
      <c r="H8" s="50"/>
      <c r="I8" s="50"/>
      <c r="J8" s="50"/>
      <c r="K8" s="50"/>
      <c r="L8" s="50"/>
      <c r="M8" s="50"/>
      <c r="N8" s="50"/>
      <c r="O8" s="50"/>
      <c r="P8" s="50"/>
      <c r="Q8" s="50"/>
      <c r="R8" s="50"/>
      <c r="S8" s="50"/>
      <c r="T8" s="350"/>
      <c r="U8" s="350"/>
      <c r="V8" s="350"/>
      <c r="W8" s="350"/>
      <c r="X8" s="350"/>
      <c r="Y8" s="350"/>
      <c r="Z8" s="350"/>
      <c r="AA8" s="350"/>
      <c r="AB8" s="350"/>
      <c r="AC8" s="350"/>
      <c r="AD8" s="634"/>
      <c r="AE8" s="634"/>
      <c r="AF8" s="634"/>
      <c r="AG8" s="634"/>
      <c r="AH8" s="634"/>
      <c r="AI8" s="634"/>
      <c r="AJ8" s="45"/>
      <c r="AK8" s="41"/>
    </row>
    <row r="9" spans="1:65" ht="16.5" thickBot="1">
      <c r="A9" s="173"/>
      <c r="B9" s="203"/>
      <c r="C9" s="66"/>
      <c r="D9" s="26"/>
      <c r="E9" s="26"/>
      <c r="F9" s="26"/>
      <c r="G9" s="26"/>
      <c r="H9" s="26"/>
      <c r="I9" s="26"/>
      <c r="J9" s="26"/>
      <c r="K9" s="26"/>
      <c r="L9" s="26"/>
      <c r="M9" s="26"/>
      <c r="N9" s="26"/>
      <c r="O9" s="26"/>
      <c r="P9" s="26"/>
      <c r="Q9" s="26"/>
      <c r="R9" s="26"/>
      <c r="S9" s="26"/>
      <c r="T9" s="353"/>
      <c r="U9" s="353"/>
      <c r="V9" s="353"/>
      <c r="W9" s="353"/>
      <c r="X9" s="353"/>
      <c r="Y9" s="353"/>
      <c r="Z9" s="353"/>
      <c r="AA9" s="353"/>
      <c r="AB9" s="353"/>
      <c r="AC9" s="353"/>
      <c r="AD9" s="635"/>
      <c r="AE9" s="635"/>
      <c r="AF9" s="635"/>
      <c r="AG9" s="635"/>
      <c r="AH9" s="635"/>
      <c r="AI9" s="635"/>
      <c r="AJ9" s="51"/>
      <c r="AK9" s="41"/>
    </row>
    <row r="10" spans="1:65" ht="17.25" thickTop="1" thickBot="1">
      <c r="A10" s="204" t="s">
        <v>204</v>
      </c>
      <c r="B10" s="289" t="s">
        <v>663</v>
      </c>
      <c r="C10" s="500" t="s">
        <v>1129</v>
      </c>
      <c r="D10" s="563">
        <v>509787.34100000001</v>
      </c>
      <c r="E10" s="563">
        <v>380270</v>
      </c>
      <c r="F10" s="563">
        <v>497292.83999999997</v>
      </c>
      <c r="G10" s="563">
        <v>708854.60909090913</v>
      </c>
      <c r="H10" s="563">
        <v>595541</v>
      </c>
      <c r="I10" s="563">
        <v>354854</v>
      </c>
      <c r="J10" s="563">
        <v>703875</v>
      </c>
      <c r="K10" s="563">
        <v>1332869</v>
      </c>
      <c r="L10" s="563">
        <v>1102996</v>
      </c>
      <c r="M10" s="563">
        <v>1270681</v>
      </c>
      <c r="N10" s="563">
        <v>1599693</v>
      </c>
      <c r="O10" s="563">
        <v>2439617</v>
      </c>
      <c r="P10" s="563">
        <v>1456874</v>
      </c>
      <c r="Q10" s="563">
        <v>968598</v>
      </c>
      <c r="R10" s="563">
        <v>1046412</v>
      </c>
      <c r="S10" s="563">
        <v>1032846</v>
      </c>
      <c r="T10" s="563">
        <v>1664946</v>
      </c>
      <c r="U10" s="564">
        <v>809602.23800000001</v>
      </c>
      <c r="V10" s="564">
        <v>1676570.5</v>
      </c>
      <c r="W10" s="564">
        <v>1394670.2132009999</v>
      </c>
      <c r="X10" s="564">
        <v>761145.64806399983</v>
      </c>
      <c r="Y10" s="564">
        <v>717925.90376199991</v>
      </c>
      <c r="Z10" s="564">
        <v>950327.2643570014</v>
      </c>
      <c r="AA10" s="564">
        <v>997878.5830000001</v>
      </c>
      <c r="AB10" s="564">
        <v>790839.66374900006</v>
      </c>
      <c r="AC10" s="564">
        <v>3249169.3555100309</v>
      </c>
      <c r="AD10" s="564"/>
      <c r="AE10" s="564"/>
      <c r="AF10" s="564"/>
      <c r="AG10" s="564"/>
      <c r="AH10" s="564"/>
      <c r="AI10" s="564"/>
      <c r="AJ10" s="3"/>
      <c r="AK10" s="41"/>
      <c r="BM10" s="220" t="e">
        <f>CountryCode &amp; ".T3.B9.S1311.MNAC." &amp; RefVintage</f>
        <v>#VALUE!</v>
      </c>
    </row>
    <row r="11" spans="1:65" ht="15.75" thickTop="1">
      <c r="A11" s="204"/>
      <c r="B11" s="105"/>
      <c r="C11" s="521"/>
      <c r="D11" s="98"/>
      <c r="E11" s="98"/>
      <c r="F11" s="98"/>
      <c r="G11" s="98"/>
      <c r="H11" s="98"/>
      <c r="I11" s="98"/>
      <c r="J11" s="98"/>
      <c r="K11" s="98"/>
      <c r="L11" s="98"/>
      <c r="M11" s="98"/>
      <c r="N11" s="98"/>
      <c r="O11" s="98"/>
      <c r="P11" s="98"/>
      <c r="Q11" s="98"/>
      <c r="R11" s="98"/>
      <c r="S11" s="98"/>
      <c r="T11" s="98"/>
      <c r="U11" s="98"/>
      <c r="V11" s="98"/>
      <c r="W11" s="98"/>
      <c r="X11" s="98"/>
      <c r="Y11" s="98"/>
      <c r="Z11" s="98"/>
      <c r="AA11" s="98"/>
      <c r="AB11" s="461"/>
      <c r="AC11" s="389"/>
      <c r="AD11" s="389"/>
      <c r="AE11" s="389"/>
      <c r="AF11" s="389"/>
      <c r="AG11" s="389"/>
      <c r="AH11" s="389"/>
      <c r="AI11" s="389"/>
      <c r="AJ11" s="6"/>
      <c r="AK11" s="41"/>
    </row>
    <row r="12" spans="1:65" s="17" customFormat="1" ht="16.5" customHeight="1">
      <c r="A12" s="204" t="s">
        <v>205</v>
      </c>
      <c r="B12" s="289" t="s">
        <v>664</v>
      </c>
      <c r="C12" s="522" t="s">
        <v>1093</v>
      </c>
      <c r="D12" s="159">
        <f>IF(AND(D13="0",D14="0",D15="0",D22="0",D27="0",D28="0",D29="0"),"0",IF(AND(D13="M",D14="M",D15="M",D22="M",D27="M",D28="M",D29="M"),"M",IF(AND(D13="L",D14="L",D15="L",D22="L",D27="L",D28="L",D29="L"),"L",IF(AND(ISTEXT(D13),ISTEXT(D14),ISTEXT(D15),ISTEXT(D22),ISTEXT(D27),ISTEXT(D28),ISTEXT(D29)),"M",D13+D14+D15+D22+D27+D28+D29))))</f>
        <v>399105</v>
      </c>
      <c r="E12" s="159">
        <f t="shared" ref="E12:Z12" si="13">IF(AND(E13="0",E14="0",E15="0",E22="0",E27="0",E28="0",E29="0"),"0",IF(AND(E13="M",E14="M",E15="M",E22="M",E27="M",E28="M",E29="M"),"M",IF(AND(E13="L",E14="L",E15="L",E22="L",E27="L",E28="L",E29="L"),"L",IF(AND(ISTEXT(E13),ISTEXT(E14),ISTEXT(E15),ISTEXT(E22),ISTEXT(E27),ISTEXT(E28),ISTEXT(E29)),"M",E13+E14+E15+E22+E27+E28+E29))))</f>
        <v>-182304</v>
      </c>
      <c r="F12" s="159">
        <f t="shared" si="13"/>
        <v>-255922</v>
      </c>
      <c r="G12" s="159">
        <f t="shared" si="13"/>
        <v>-204807</v>
      </c>
      <c r="H12" s="159">
        <f t="shared" si="13"/>
        <v>4586</v>
      </c>
      <c r="I12" s="159">
        <f t="shared" si="13"/>
        <v>-252704</v>
      </c>
      <c r="J12" s="159">
        <f t="shared" si="13"/>
        <v>341402</v>
      </c>
      <c r="K12" s="159">
        <f t="shared" si="13"/>
        <v>-9166</v>
      </c>
      <c r="L12" s="159">
        <f t="shared" si="13"/>
        <v>174110</v>
      </c>
      <c r="M12" s="159">
        <f t="shared" si="13"/>
        <v>394515</v>
      </c>
      <c r="N12" s="159">
        <f t="shared" si="13"/>
        <v>-416322</v>
      </c>
      <c r="O12" s="159">
        <f t="shared" si="13"/>
        <v>-516013</v>
      </c>
      <c r="P12" s="159">
        <f t="shared" si="13"/>
        <v>-196613</v>
      </c>
      <c r="Q12" s="159">
        <f t="shared" si="13"/>
        <v>1338408</v>
      </c>
      <c r="R12" s="159">
        <f t="shared" si="13"/>
        <v>-33301</v>
      </c>
      <c r="S12" s="159">
        <f t="shared" si="13"/>
        <v>-430295</v>
      </c>
      <c r="T12" s="159">
        <f t="shared" si="13"/>
        <v>1183600</v>
      </c>
      <c r="U12" s="159">
        <f t="shared" si="13"/>
        <v>-324606</v>
      </c>
      <c r="V12" s="159">
        <f t="shared" si="13"/>
        <v>-421659</v>
      </c>
      <c r="W12" s="159">
        <f t="shared" si="13"/>
        <v>349020</v>
      </c>
      <c r="X12" s="159">
        <f t="shared" si="13"/>
        <v>383088</v>
      </c>
      <c r="Y12" s="159">
        <f t="shared" si="13"/>
        <v>416106</v>
      </c>
      <c r="Z12" s="159">
        <f t="shared" si="13"/>
        <v>393287</v>
      </c>
      <c r="AA12" s="159">
        <f t="shared" ref="AA12:AC12" si="14">IF(AND(AA13="0",AA14="0",AA15="0",AA22="0",AA27="0",AA28="0",AA29="0"),"0",IF(AND(AA13="M",AA14="M",AA15="M",AA22="M",AA27="M",AA28="M",AA29="M"),"M",IF(AND(AA13="L",AA14="L",AA15="L",AA22="L",AA27="L",AA28="L",AA29="L"),"L",IF(AND(ISTEXT(AA13),ISTEXT(AA14),ISTEXT(AA15),ISTEXT(AA22),ISTEXT(AA27),ISTEXT(AA28),ISTEXT(AA29)),"M",AA13+AA14+AA15+AA22+AA27+AA28+AA29))))</f>
        <v>809842</v>
      </c>
      <c r="AB12" s="458">
        <f t="shared" si="14"/>
        <v>160626</v>
      </c>
      <c r="AC12" s="693">
        <f t="shared" si="14"/>
        <v>3120394</v>
      </c>
      <c r="AD12" s="626" t="s">
        <v>1176</v>
      </c>
      <c r="AE12" s="626" t="s">
        <v>1176</v>
      </c>
      <c r="AF12" s="626" t="s">
        <v>1176</v>
      </c>
      <c r="AG12" s="626" t="s">
        <v>1176</v>
      </c>
      <c r="AH12" s="626" t="s">
        <v>1176</v>
      </c>
      <c r="AI12" s="626" t="s">
        <v>1176</v>
      </c>
      <c r="AJ12" s="84"/>
      <c r="AK12" s="52"/>
      <c r="BM12" s="368" t="e">
        <f>CountryCode &amp; ".T3.FA.S1311.MNAC." &amp; RefVintage</f>
        <v>#VALUE!</v>
      </c>
    </row>
    <row r="13" spans="1:65" s="17" customFormat="1" ht="16.5" customHeight="1">
      <c r="A13" s="204" t="s">
        <v>206</v>
      </c>
      <c r="B13" s="289" t="s">
        <v>665</v>
      </c>
      <c r="C13" s="523" t="s">
        <v>1130</v>
      </c>
      <c r="D13" s="565">
        <v>188988</v>
      </c>
      <c r="E13" s="565">
        <v>-195399</v>
      </c>
      <c r="F13" s="565">
        <v>-76153</v>
      </c>
      <c r="G13" s="565">
        <v>-156894</v>
      </c>
      <c r="H13" s="565">
        <v>170578</v>
      </c>
      <c r="I13" s="565">
        <v>-113090</v>
      </c>
      <c r="J13" s="565">
        <v>194114</v>
      </c>
      <c r="K13" s="565">
        <v>-332342</v>
      </c>
      <c r="L13" s="565">
        <v>33463</v>
      </c>
      <c r="M13" s="565">
        <v>275876</v>
      </c>
      <c r="N13" s="565">
        <v>-78200</v>
      </c>
      <c r="O13" s="565">
        <v>133164</v>
      </c>
      <c r="P13" s="565">
        <v>66903</v>
      </c>
      <c r="Q13" s="565">
        <v>1361592</v>
      </c>
      <c r="R13" s="565">
        <v>-673663</v>
      </c>
      <c r="S13" s="565">
        <v>-48397</v>
      </c>
      <c r="T13" s="565">
        <v>178735</v>
      </c>
      <c r="U13" s="565">
        <v>59878</v>
      </c>
      <c r="V13" s="565">
        <v>-474322</v>
      </c>
      <c r="W13" s="565">
        <v>116899</v>
      </c>
      <c r="X13" s="565">
        <v>-304186</v>
      </c>
      <c r="Y13" s="565">
        <v>610504</v>
      </c>
      <c r="Z13" s="565">
        <v>-449587</v>
      </c>
      <c r="AA13" s="565">
        <v>602097</v>
      </c>
      <c r="AB13" s="565">
        <v>-301370</v>
      </c>
      <c r="AC13" s="565">
        <v>2200689</v>
      </c>
      <c r="AD13" s="565"/>
      <c r="AE13" s="565"/>
      <c r="AF13" s="565"/>
      <c r="AG13" s="565"/>
      <c r="AH13" s="565"/>
      <c r="AI13" s="565"/>
      <c r="AJ13" s="84"/>
      <c r="AK13" s="52"/>
      <c r="BM13" s="368" t="e">
        <f>CountryCode &amp; ".T3.F2.S1311.MNAC." &amp; RefVintage</f>
        <v>#VALUE!</v>
      </c>
    </row>
    <row r="14" spans="1:65" s="17" customFormat="1" ht="16.5" customHeight="1">
      <c r="A14" s="204" t="s">
        <v>207</v>
      </c>
      <c r="B14" s="289" t="s">
        <v>666</v>
      </c>
      <c r="C14" s="523" t="s">
        <v>1131</v>
      </c>
      <c r="D14" s="565">
        <v>0</v>
      </c>
      <c r="E14" s="565">
        <v>0</v>
      </c>
      <c r="F14" s="565">
        <v>2415</v>
      </c>
      <c r="G14" s="565">
        <v>-2138</v>
      </c>
      <c r="H14" s="565">
        <v>-257</v>
      </c>
      <c r="I14" s="565">
        <v>139</v>
      </c>
      <c r="J14" s="565">
        <v>1450</v>
      </c>
      <c r="K14" s="565">
        <v>-1473</v>
      </c>
      <c r="L14" s="565">
        <v>877</v>
      </c>
      <c r="M14" s="565">
        <v>-4</v>
      </c>
      <c r="N14" s="565">
        <v>7</v>
      </c>
      <c r="O14" s="565">
        <v>-195</v>
      </c>
      <c r="P14" s="565">
        <v>1334</v>
      </c>
      <c r="Q14" s="565">
        <v>-2012</v>
      </c>
      <c r="R14" s="565">
        <v>19</v>
      </c>
      <c r="S14" s="565">
        <v>13106</v>
      </c>
      <c r="T14" s="565">
        <v>54916</v>
      </c>
      <c r="U14" s="565">
        <v>47145</v>
      </c>
      <c r="V14" s="565">
        <v>54289</v>
      </c>
      <c r="W14" s="565">
        <v>-115667</v>
      </c>
      <c r="X14" s="565">
        <v>-1098</v>
      </c>
      <c r="Y14" s="565">
        <v>-32278</v>
      </c>
      <c r="Z14" s="565">
        <v>-2103</v>
      </c>
      <c r="AA14" s="565">
        <v>-10092</v>
      </c>
      <c r="AB14" s="565">
        <v>-23732</v>
      </c>
      <c r="AC14" s="565">
        <v>1630</v>
      </c>
      <c r="AD14" s="565"/>
      <c r="AE14" s="565"/>
      <c r="AF14" s="565"/>
      <c r="AG14" s="565"/>
      <c r="AH14" s="565"/>
      <c r="AI14" s="565"/>
      <c r="AJ14" s="84"/>
      <c r="AK14" s="52"/>
      <c r="BM14" s="368" t="e">
        <f>CountryCode &amp; ".T3.F3.S1311.MNAC." &amp; RefVintage</f>
        <v>#VALUE!</v>
      </c>
    </row>
    <row r="15" spans="1:65" s="17" customFormat="1" ht="16.5" customHeight="1">
      <c r="A15" s="204" t="s">
        <v>208</v>
      </c>
      <c r="B15" s="289" t="s">
        <v>667</v>
      </c>
      <c r="C15" s="523" t="s">
        <v>1132</v>
      </c>
      <c r="D15" s="565">
        <v>24727</v>
      </c>
      <c r="E15" s="565">
        <v>-44243</v>
      </c>
      <c r="F15" s="565">
        <v>108007</v>
      </c>
      <c r="G15" s="565">
        <v>20581</v>
      </c>
      <c r="H15" s="565">
        <v>-47559</v>
      </c>
      <c r="I15" s="565">
        <v>-23847</v>
      </c>
      <c r="J15" s="565">
        <v>-43144</v>
      </c>
      <c r="K15" s="565">
        <v>130043</v>
      </c>
      <c r="L15" s="565">
        <v>216285</v>
      </c>
      <c r="M15" s="565">
        <v>86859</v>
      </c>
      <c r="N15" s="565">
        <v>118473</v>
      </c>
      <c r="O15" s="565">
        <v>-385342</v>
      </c>
      <c r="P15" s="565">
        <v>-259165</v>
      </c>
      <c r="Q15" s="565">
        <v>90368</v>
      </c>
      <c r="R15" s="565">
        <v>580136</v>
      </c>
      <c r="S15" s="565">
        <v>-336016</v>
      </c>
      <c r="T15" s="565">
        <v>-161586</v>
      </c>
      <c r="U15" s="565">
        <v>-45669</v>
      </c>
      <c r="V15" s="565">
        <v>-25233</v>
      </c>
      <c r="W15" s="565">
        <v>204643</v>
      </c>
      <c r="X15" s="565">
        <v>319490</v>
      </c>
      <c r="Y15" s="565">
        <v>190605</v>
      </c>
      <c r="Z15" s="565">
        <v>183354</v>
      </c>
      <c r="AA15" s="565">
        <v>24962</v>
      </c>
      <c r="AB15" s="565">
        <v>263860</v>
      </c>
      <c r="AC15" s="565">
        <v>920835</v>
      </c>
      <c r="AD15" s="565"/>
      <c r="AE15" s="565"/>
      <c r="AF15" s="565"/>
      <c r="AG15" s="565"/>
      <c r="AH15" s="565"/>
      <c r="AI15" s="565"/>
      <c r="AJ15" s="84"/>
      <c r="AK15" s="52"/>
      <c r="BM15" s="368" t="e">
        <f>CountryCode &amp; ".T3.F4.S1311.MNAC." &amp; RefVintage</f>
        <v>#VALUE!</v>
      </c>
    </row>
    <row r="16" spans="1:65" s="17" customFormat="1" ht="16.5" customHeight="1">
      <c r="A16" s="204" t="s">
        <v>209</v>
      </c>
      <c r="B16" s="289" t="s">
        <v>668</v>
      </c>
      <c r="C16" s="524" t="s">
        <v>1097</v>
      </c>
      <c r="D16" s="566">
        <v>589363</v>
      </c>
      <c r="E16" s="566">
        <v>661986</v>
      </c>
      <c r="F16" s="566">
        <v>912330</v>
      </c>
      <c r="G16" s="566">
        <v>1044513</v>
      </c>
      <c r="H16" s="566">
        <v>1050999</v>
      </c>
      <c r="I16" s="566">
        <v>1211388</v>
      </c>
      <c r="J16" s="566">
        <v>1374588</v>
      </c>
      <c r="K16" s="566">
        <v>1849722.79</v>
      </c>
      <c r="L16" s="566">
        <v>2398953.8369999998</v>
      </c>
      <c r="M16" s="566">
        <v>2799500</v>
      </c>
      <c r="N16" s="566">
        <v>3158500</v>
      </c>
      <c r="O16" s="566">
        <v>3654300</v>
      </c>
      <c r="P16" s="566">
        <v>2323735</v>
      </c>
      <c r="Q16" s="566">
        <v>2020284</v>
      </c>
      <c r="R16" s="566">
        <v>3644138</v>
      </c>
      <c r="S16" s="566">
        <v>2188730.089954</v>
      </c>
      <c r="T16" s="566">
        <v>3424617.4610000001</v>
      </c>
      <c r="U16" s="566">
        <v>3987122.4419999998</v>
      </c>
      <c r="V16" s="566">
        <v>3268336.4999999995</v>
      </c>
      <c r="W16" s="566">
        <v>2297300.8090000004</v>
      </c>
      <c r="X16" s="566">
        <v>3475626.1919999998</v>
      </c>
      <c r="Y16" s="566">
        <v>3850001.2343359999</v>
      </c>
      <c r="Z16" s="566">
        <v>4788978.2776540015</v>
      </c>
      <c r="AA16" s="566">
        <v>4189694.2662061062</v>
      </c>
      <c r="AB16" s="566">
        <v>5155924.9692176916</v>
      </c>
      <c r="AC16" s="566">
        <v>6859901.1658127941</v>
      </c>
      <c r="AD16" s="566"/>
      <c r="AE16" s="566"/>
      <c r="AF16" s="566"/>
      <c r="AG16" s="566"/>
      <c r="AH16" s="566"/>
      <c r="AI16" s="566"/>
      <c r="AJ16" s="84"/>
      <c r="AK16" s="52"/>
      <c r="BM16" s="368" t="e">
        <f>CountryCode &amp; ".T3.F4ACQ.S1311.MNAC." &amp; RefVintage</f>
        <v>#VALUE!</v>
      </c>
    </row>
    <row r="17" spans="1:65" s="17" customFormat="1" ht="16.5" customHeight="1">
      <c r="A17" s="204" t="s">
        <v>210</v>
      </c>
      <c r="B17" s="289" t="s">
        <v>669</v>
      </c>
      <c r="C17" s="524" t="s">
        <v>1098</v>
      </c>
      <c r="D17" s="567">
        <v>-564636</v>
      </c>
      <c r="E17" s="567">
        <v>-706229</v>
      </c>
      <c r="F17" s="567">
        <v>-804323</v>
      </c>
      <c r="G17" s="567">
        <v>-1023932</v>
      </c>
      <c r="H17" s="567">
        <v>-1098558</v>
      </c>
      <c r="I17" s="567">
        <v>-1235235</v>
      </c>
      <c r="J17" s="567">
        <v>-1417732</v>
      </c>
      <c r="K17" s="567">
        <v>-1719679.79</v>
      </c>
      <c r="L17" s="567">
        <v>-2182668.8369999998</v>
      </c>
      <c r="M17" s="567">
        <v>-2712641</v>
      </c>
      <c r="N17" s="567">
        <v>-3040027</v>
      </c>
      <c r="O17" s="567">
        <v>-4039642</v>
      </c>
      <c r="P17" s="567">
        <v>-2582900</v>
      </c>
      <c r="Q17" s="567">
        <v>-1929916</v>
      </c>
      <c r="R17" s="567">
        <v>-3064002</v>
      </c>
      <c r="S17" s="567">
        <v>-2524746.089954</v>
      </c>
      <c r="T17" s="567">
        <v>-3586203.4610000001</v>
      </c>
      <c r="U17" s="567">
        <v>-4032791.4419999998</v>
      </c>
      <c r="V17" s="567">
        <v>-3293569.4999999995</v>
      </c>
      <c r="W17" s="567">
        <v>-2092657.8090000004</v>
      </c>
      <c r="X17" s="567">
        <v>-3156136.1919999998</v>
      </c>
      <c r="Y17" s="567">
        <v>-3659396.2343359999</v>
      </c>
      <c r="Z17" s="567">
        <v>-4605624.2776540015</v>
      </c>
      <c r="AA17" s="567">
        <v>-4164732.2662061062</v>
      </c>
      <c r="AB17" s="567">
        <v>-4892064.9692176916</v>
      </c>
      <c r="AC17" s="567">
        <v>-5939066.1658127941</v>
      </c>
      <c r="AD17" s="567"/>
      <c r="AE17" s="567"/>
      <c r="AF17" s="567"/>
      <c r="AG17" s="567"/>
      <c r="AH17" s="567"/>
      <c r="AI17" s="567"/>
      <c r="AJ17" s="84"/>
      <c r="AK17" s="52"/>
      <c r="BM17" s="368" t="e">
        <f>CountryCode &amp; ".T3.F4DIS.S1311.MNAC." &amp; RefVintage</f>
        <v>#VALUE!</v>
      </c>
    </row>
    <row r="18" spans="1:65" s="17" customFormat="1" ht="16.5" customHeight="1">
      <c r="A18" s="204" t="s">
        <v>211</v>
      </c>
      <c r="B18" s="289" t="s">
        <v>670</v>
      </c>
      <c r="C18" s="525" t="s">
        <v>1133</v>
      </c>
      <c r="D18" s="565">
        <v>43081</v>
      </c>
      <c r="E18" s="565">
        <v>-34231</v>
      </c>
      <c r="F18" s="565">
        <v>75174</v>
      </c>
      <c r="G18" s="565">
        <v>2500</v>
      </c>
      <c r="H18" s="565">
        <v>-39739</v>
      </c>
      <c r="I18" s="565">
        <v>39815</v>
      </c>
      <c r="J18" s="565">
        <v>-47495</v>
      </c>
      <c r="K18" s="565">
        <v>113112</v>
      </c>
      <c r="L18" s="565">
        <v>239857</v>
      </c>
      <c r="M18" s="565">
        <v>59257</v>
      </c>
      <c r="N18" s="565">
        <v>31804</v>
      </c>
      <c r="O18" s="565">
        <v>-335598</v>
      </c>
      <c r="P18" s="565">
        <v>-123185</v>
      </c>
      <c r="Q18" s="565">
        <v>60432</v>
      </c>
      <c r="R18" s="565">
        <v>58955</v>
      </c>
      <c r="S18" s="565">
        <v>-97224</v>
      </c>
      <c r="T18" s="565">
        <v>-8638</v>
      </c>
      <c r="U18" s="565">
        <v>27272</v>
      </c>
      <c r="V18" s="565">
        <v>-107939</v>
      </c>
      <c r="W18" s="565">
        <v>18405</v>
      </c>
      <c r="X18" s="565">
        <v>7682</v>
      </c>
      <c r="Y18" s="565">
        <v>79800</v>
      </c>
      <c r="Z18" s="565">
        <v>47523</v>
      </c>
      <c r="AA18" s="565">
        <v>-53846</v>
      </c>
      <c r="AB18" s="565">
        <v>171086</v>
      </c>
      <c r="AC18" s="565">
        <v>382079</v>
      </c>
      <c r="AD18" s="565"/>
      <c r="AE18" s="565"/>
      <c r="AF18" s="565"/>
      <c r="AG18" s="565"/>
      <c r="AH18" s="565"/>
      <c r="AI18" s="565"/>
      <c r="AJ18" s="84"/>
      <c r="AK18" s="52"/>
      <c r="BM18" s="368" t="e">
        <f>CountryCode &amp; ".T3.F41.S1311.MNAC." &amp; RefVintage</f>
        <v>#VALUE!</v>
      </c>
    </row>
    <row r="19" spans="1:65" s="17" customFormat="1" ht="16.5" customHeight="1">
      <c r="A19" s="204" t="s">
        <v>212</v>
      </c>
      <c r="B19" s="289" t="s">
        <v>671</v>
      </c>
      <c r="C19" s="525" t="s">
        <v>1134</v>
      </c>
      <c r="D19" s="565">
        <v>-18354</v>
      </c>
      <c r="E19" s="565">
        <v>-10012</v>
      </c>
      <c r="F19" s="565">
        <v>32833</v>
      </c>
      <c r="G19" s="565">
        <v>18081</v>
      </c>
      <c r="H19" s="565">
        <v>-7820</v>
      </c>
      <c r="I19" s="565">
        <v>-63662</v>
      </c>
      <c r="J19" s="565">
        <v>4351</v>
      </c>
      <c r="K19" s="565">
        <v>16931</v>
      </c>
      <c r="L19" s="565">
        <v>-23572</v>
      </c>
      <c r="M19" s="565">
        <v>27602</v>
      </c>
      <c r="N19" s="565">
        <v>86669</v>
      </c>
      <c r="O19" s="565">
        <v>-49744</v>
      </c>
      <c r="P19" s="565">
        <v>-135980</v>
      </c>
      <c r="Q19" s="565">
        <v>29936</v>
      </c>
      <c r="R19" s="565">
        <v>521181.00000000006</v>
      </c>
      <c r="S19" s="565">
        <v>-238792</v>
      </c>
      <c r="T19" s="565">
        <v>-152948</v>
      </c>
      <c r="U19" s="565">
        <v>-72941</v>
      </c>
      <c r="V19" s="565">
        <v>82706</v>
      </c>
      <c r="W19" s="565">
        <v>186238</v>
      </c>
      <c r="X19" s="565">
        <v>311808</v>
      </c>
      <c r="Y19" s="565">
        <v>110805</v>
      </c>
      <c r="Z19" s="565">
        <v>135831</v>
      </c>
      <c r="AA19" s="565">
        <v>78808</v>
      </c>
      <c r="AB19" s="565">
        <v>92774</v>
      </c>
      <c r="AC19" s="565">
        <v>538756</v>
      </c>
      <c r="AD19" s="565"/>
      <c r="AE19" s="565"/>
      <c r="AF19" s="565"/>
      <c r="AG19" s="565"/>
      <c r="AH19" s="565"/>
      <c r="AI19" s="565"/>
      <c r="AJ19" s="84"/>
      <c r="AK19" s="52"/>
      <c r="BM19" s="368" t="e">
        <f>CountryCode &amp; ".T3.F42.S1311.MNAC." &amp; RefVintage</f>
        <v>#VALUE!</v>
      </c>
    </row>
    <row r="20" spans="1:65" s="17" customFormat="1" ht="16.5" customHeight="1">
      <c r="A20" s="204" t="s">
        <v>213</v>
      </c>
      <c r="B20" s="289" t="s">
        <v>672</v>
      </c>
      <c r="C20" s="526" t="s">
        <v>1097</v>
      </c>
      <c r="D20" s="568">
        <v>10000</v>
      </c>
      <c r="E20" s="568">
        <v>10000</v>
      </c>
      <c r="F20" s="568">
        <v>49000</v>
      </c>
      <c r="G20" s="568">
        <v>26000</v>
      </c>
      <c r="H20" s="568">
        <v>10000</v>
      </c>
      <c r="I20" s="568">
        <v>6000</v>
      </c>
      <c r="J20" s="568">
        <v>10000</v>
      </c>
      <c r="K20" s="568">
        <v>12000</v>
      </c>
      <c r="L20" s="568">
        <v>12000</v>
      </c>
      <c r="M20" s="568">
        <v>17000</v>
      </c>
      <c r="N20" s="568">
        <v>154200</v>
      </c>
      <c r="O20" s="568">
        <v>119123</v>
      </c>
      <c r="P20" s="568">
        <v>11856</v>
      </c>
      <c r="Q20" s="568">
        <v>13175</v>
      </c>
      <c r="R20" s="568">
        <v>723533</v>
      </c>
      <c r="S20" s="568">
        <v>14661.30495400001</v>
      </c>
      <c r="T20" s="568">
        <v>3261</v>
      </c>
      <c r="U20" s="568">
        <v>4898</v>
      </c>
      <c r="V20" s="568">
        <v>3467</v>
      </c>
      <c r="W20" s="568">
        <v>365941</v>
      </c>
      <c r="X20" s="568">
        <v>530627.82799999998</v>
      </c>
      <c r="Y20" s="568">
        <v>508382.14833599998</v>
      </c>
      <c r="Z20" s="568">
        <v>494673.75965400005</v>
      </c>
      <c r="AA20" s="568">
        <v>463096.34820610622</v>
      </c>
      <c r="AB20" s="568">
        <v>567094.39021769247</v>
      </c>
      <c r="AC20" s="568">
        <v>942584.94681279338</v>
      </c>
      <c r="AD20" s="568"/>
      <c r="AE20" s="568"/>
      <c r="AF20" s="568"/>
      <c r="AG20" s="568"/>
      <c r="AH20" s="568"/>
      <c r="AI20" s="568"/>
      <c r="AJ20" s="84"/>
      <c r="AK20" s="52"/>
      <c r="BM20" s="368" t="e">
        <f>CountryCode &amp; ".T3.F42ACQ.S1311.MNAC." &amp; RefVintage</f>
        <v>#VALUE!</v>
      </c>
    </row>
    <row r="21" spans="1:65" s="17" customFormat="1" ht="16.5" customHeight="1">
      <c r="A21" s="204" t="s">
        <v>214</v>
      </c>
      <c r="B21" s="289" t="s">
        <v>673</v>
      </c>
      <c r="C21" s="526" t="s">
        <v>1098</v>
      </c>
      <c r="D21" s="569">
        <v>-28354</v>
      </c>
      <c r="E21" s="569">
        <v>-20012</v>
      </c>
      <c r="F21" s="569">
        <v>-16167</v>
      </c>
      <c r="G21" s="569">
        <v>-7919</v>
      </c>
      <c r="H21" s="569">
        <v>-17820</v>
      </c>
      <c r="I21" s="569">
        <v>-69662</v>
      </c>
      <c r="J21" s="569">
        <v>-5649</v>
      </c>
      <c r="K21" s="569">
        <v>4931</v>
      </c>
      <c r="L21" s="569">
        <v>-35572</v>
      </c>
      <c r="M21" s="569">
        <v>10602</v>
      </c>
      <c r="N21" s="569">
        <v>-67531</v>
      </c>
      <c r="O21" s="569">
        <v>-168867</v>
      </c>
      <c r="P21" s="569">
        <v>-147836</v>
      </c>
      <c r="Q21" s="569">
        <v>16761</v>
      </c>
      <c r="R21" s="569">
        <v>-202351.99999999994</v>
      </c>
      <c r="S21" s="569">
        <v>-253453.30495400002</v>
      </c>
      <c r="T21" s="569">
        <v>-156209</v>
      </c>
      <c r="U21" s="569">
        <v>-77839</v>
      </c>
      <c r="V21" s="569">
        <v>79239</v>
      </c>
      <c r="W21" s="569">
        <v>-179703</v>
      </c>
      <c r="X21" s="569">
        <v>-218819.82799999998</v>
      </c>
      <c r="Y21" s="569">
        <v>-397577.14833599998</v>
      </c>
      <c r="Z21" s="569">
        <v>-358842.75965400005</v>
      </c>
      <c r="AA21" s="569">
        <v>-384288.34820610622</v>
      </c>
      <c r="AB21" s="569">
        <v>-474320.39021769247</v>
      </c>
      <c r="AC21" s="569">
        <v>-403828.94681279338</v>
      </c>
      <c r="AD21" s="569"/>
      <c r="AE21" s="569"/>
      <c r="AF21" s="569"/>
      <c r="AG21" s="569"/>
      <c r="AH21" s="569"/>
      <c r="AI21" s="569"/>
      <c r="AJ21" s="84"/>
      <c r="AK21" s="52"/>
      <c r="BM21" s="368" t="e">
        <f>CountryCode &amp; ".T3.F42DIS.S1311.MNAC." &amp; RefVintage</f>
        <v>#VALUE!</v>
      </c>
    </row>
    <row r="22" spans="1:65" s="17" customFormat="1" ht="16.5" customHeight="1">
      <c r="A22" s="204" t="s">
        <v>215</v>
      </c>
      <c r="B22" s="289" t="s">
        <v>674</v>
      </c>
      <c r="C22" s="523" t="s">
        <v>1135</v>
      </c>
      <c r="D22" s="565">
        <v>167557</v>
      </c>
      <c r="E22" s="565">
        <v>41783</v>
      </c>
      <c r="F22" s="565">
        <v>-363276</v>
      </c>
      <c r="G22" s="565">
        <v>-69305</v>
      </c>
      <c r="H22" s="565">
        <v>-97850</v>
      </c>
      <c r="I22" s="565">
        <v>-3802</v>
      </c>
      <c r="J22" s="565">
        <v>210286</v>
      </c>
      <c r="K22" s="565">
        <v>160435</v>
      </c>
      <c r="L22" s="565">
        <v>-105907</v>
      </c>
      <c r="M22" s="565">
        <v>-108600</v>
      </c>
      <c r="N22" s="565">
        <v>-507782</v>
      </c>
      <c r="O22" s="565">
        <v>-268597</v>
      </c>
      <c r="P22" s="565">
        <v>-50092</v>
      </c>
      <c r="Q22" s="565">
        <v>-144146</v>
      </c>
      <c r="R22" s="565">
        <v>22022</v>
      </c>
      <c r="S22" s="565">
        <v>-1768</v>
      </c>
      <c r="T22" s="565">
        <v>1211193</v>
      </c>
      <c r="U22" s="565">
        <v>-217166</v>
      </c>
      <c r="V22" s="565">
        <v>-108815</v>
      </c>
      <c r="W22" s="565">
        <v>157904</v>
      </c>
      <c r="X22" s="565">
        <v>112966</v>
      </c>
      <c r="Y22" s="565">
        <v>-31290</v>
      </c>
      <c r="Z22" s="565">
        <v>26103</v>
      </c>
      <c r="AA22" s="565">
        <v>-32391</v>
      </c>
      <c r="AB22" s="565">
        <v>183243</v>
      </c>
      <c r="AC22" s="565">
        <v>218055</v>
      </c>
      <c r="AD22" s="565"/>
      <c r="AE22" s="565"/>
      <c r="AF22" s="565"/>
      <c r="AG22" s="565"/>
      <c r="AH22" s="565"/>
      <c r="AI22" s="565"/>
      <c r="AJ22" s="84"/>
      <c r="AK22" s="52"/>
      <c r="BM22" s="368" t="e">
        <f>CountryCode &amp; ".T3.F5.S1311.MNAC." &amp; RefVintage</f>
        <v>#VALUE!</v>
      </c>
    </row>
    <row r="23" spans="1:65" s="17" customFormat="1" ht="16.5" customHeight="1">
      <c r="A23" s="204" t="s">
        <v>216</v>
      </c>
      <c r="B23" s="289" t="s">
        <v>675</v>
      </c>
      <c r="C23" s="525" t="s">
        <v>1102</v>
      </c>
      <c r="D23" s="565">
        <v>0</v>
      </c>
      <c r="E23" s="565">
        <v>0</v>
      </c>
      <c r="F23" s="565">
        <v>0</v>
      </c>
      <c r="G23" s="565">
        <v>0</v>
      </c>
      <c r="H23" s="565">
        <v>0</v>
      </c>
      <c r="I23" s="565">
        <v>1000</v>
      </c>
      <c r="J23" s="565">
        <v>72</v>
      </c>
      <c r="K23" s="565">
        <v>247</v>
      </c>
      <c r="L23" s="565">
        <v>-747</v>
      </c>
      <c r="M23" s="565">
        <v>632</v>
      </c>
      <c r="N23" s="565">
        <v>446</v>
      </c>
      <c r="O23" s="565">
        <v>260</v>
      </c>
      <c r="P23" s="565">
        <v>721</v>
      </c>
      <c r="Q23" s="565">
        <v>-888</v>
      </c>
      <c r="R23" s="565">
        <v>552</v>
      </c>
      <c r="S23" s="565">
        <v>3</v>
      </c>
      <c r="T23" s="565">
        <v>693365</v>
      </c>
      <c r="U23" s="565">
        <v>-192104</v>
      </c>
      <c r="V23" s="565">
        <v>-237255</v>
      </c>
      <c r="W23" s="565">
        <v>399</v>
      </c>
      <c r="X23" s="565">
        <v>-78071</v>
      </c>
      <c r="Y23" s="565">
        <v>15680</v>
      </c>
      <c r="Z23" s="565">
        <v>8403</v>
      </c>
      <c r="AA23" s="565">
        <v>12910</v>
      </c>
      <c r="AB23" s="565">
        <v>50686</v>
      </c>
      <c r="AC23" s="565">
        <v>17297</v>
      </c>
      <c r="AD23" s="565"/>
      <c r="AE23" s="565"/>
      <c r="AF23" s="565"/>
      <c r="AG23" s="565"/>
      <c r="AH23" s="565"/>
      <c r="AI23" s="565"/>
      <c r="AJ23" s="84"/>
      <c r="AK23" s="52"/>
      <c r="BM23" s="368" t="e">
        <f>CountryCode &amp; ".T3.F5PN.S1311.MNAC." &amp; RefVintage</f>
        <v>#VALUE!</v>
      </c>
    </row>
    <row r="24" spans="1:65" s="17" customFormat="1" ht="16.5" customHeight="1">
      <c r="A24" s="204" t="s">
        <v>217</v>
      </c>
      <c r="B24" s="289" t="s">
        <v>676</v>
      </c>
      <c r="C24" s="525" t="s">
        <v>1103</v>
      </c>
      <c r="D24" s="565">
        <v>167557</v>
      </c>
      <c r="E24" s="565">
        <v>41783</v>
      </c>
      <c r="F24" s="565">
        <v>-363276</v>
      </c>
      <c r="G24" s="565">
        <v>-69305</v>
      </c>
      <c r="H24" s="565">
        <v>-97850</v>
      </c>
      <c r="I24" s="565">
        <v>-4802</v>
      </c>
      <c r="J24" s="565">
        <v>210214</v>
      </c>
      <c r="K24" s="565">
        <v>160188</v>
      </c>
      <c r="L24" s="565">
        <v>-105160</v>
      </c>
      <c r="M24" s="565">
        <v>-109232</v>
      </c>
      <c r="N24" s="565">
        <v>-508228</v>
      </c>
      <c r="O24" s="565">
        <v>-268857</v>
      </c>
      <c r="P24" s="565">
        <v>-50813</v>
      </c>
      <c r="Q24" s="565">
        <v>-143258</v>
      </c>
      <c r="R24" s="565">
        <v>21470</v>
      </c>
      <c r="S24" s="565">
        <v>-1771</v>
      </c>
      <c r="T24" s="565">
        <v>517828</v>
      </c>
      <c r="U24" s="565">
        <v>-25062</v>
      </c>
      <c r="V24" s="565">
        <v>128440</v>
      </c>
      <c r="W24" s="565">
        <v>157505</v>
      </c>
      <c r="X24" s="565">
        <v>191037</v>
      </c>
      <c r="Y24" s="565">
        <v>-46970</v>
      </c>
      <c r="Z24" s="565">
        <v>17700</v>
      </c>
      <c r="AA24" s="565">
        <v>-45301</v>
      </c>
      <c r="AB24" s="565">
        <v>132557</v>
      </c>
      <c r="AC24" s="565">
        <v>200758</v>
      </c>
      <c r="AD24" s="565"/>
      <c r="AE24" s="565"/>
      <c r="AF24" s="565"/>
      <c r="AG24" s="565"/>
      <c r="AH24" s="565"/>
      <c r="AI24" s="565"/>
      <c r="AJ24" s="84"/>
      <c r="AK24" s="52"/>
      <c r="BM24" s="368" t="e">
        <f>CountryCode &amp; ".T3.F5OP.S1311.MNAC." &amp; RefVintage</f>
        <v>#VALUE!</v>
      </c>
    </row>
    <row r="25" spans="1:65" s="17" customFormat="1" ht="16.5" customHeight="1">
      <c r="A25" s="204" t="s">
        <v>218</v>
      </c>
      <c r="B25" s="289" t="s">
        <v>677</v>
      </c>
      <c r="C25" s="526" t="s">
        <v>1104</v>
      </c>
      <c r="D25" s="570">
        <v>245540</v>
      </c>
      <c r="E25" s="570">
        <v>253013</v>
      </c>
      <c r="F25" s="570">
        <v>1500</v>
      </c>
      <c r="G25" s="570">
        <v>49278</v>
      </c>
      <c r="H25" s="570">
        <v>22003</v>
      </c>
      <c r="I25" s="570">
        <v>59663</v>
      </c>
      <c r="J25" s="570">
        <v>284577</v>
      </c>
      <c r="K25" s="570">
        <v>251214</v>
      </c>
      <c r="L25" s="570">
        <v>15800</v>
      </c>
      <c r="M25" s="570">
        <v>17870</v>
      </c>
      <c r="N25" s="570">
        <v>32850</v>
      </c>
      <c r="O25" s="570">
        <v>38476</v>
      </c>
      <c r="P25" s="570">
        <v>27309</v>
      </c>
      <c r="Q25" s="570">
        <v>22354</v>
      </c>
      <c r="R25" s="570">
        <v>40600</v>
      </c>
      <c r="S25" s="570">
        <v>30194.2</v>
      </c>
      <c r="T25" s="570">
        <v>554466.61300000001</v>
      </c>
      <c r="U25" s="570">
        <v>23301</v>
      </c>
      <c r="V25" s="570">
        <v>159723</v>
      </c>
      <c r="W25" s="570">
        <v>240479.93400000001</v>
      </c>
      <c r="X25" s="570">
        <v>228416.5</v>
      </c>
      <c r="Y25" s="570">
        <v>96367.334850999992</v>
      </c>
      <c r="Z25" s="570">
        <v>36228.660000000003</v>
      </c>
      <c r="AA25" s="570">
        <v>7351</v>
      </c>
      <c r="AB25" s="570">
        <v>272019</v>
      </c>
      <c r="AC25" s="570">
        <v>630680.26530000009</v>
      </c>
      <c r="AD25" s="570"/>
      <c r="AE25" s="570"/>
      <c r="AF25" s="570"/>
      <c r="AG25" s="570"/>
      <c r="AH25" s="570"/>
      <c r="AI25" s="570"/>
      <c r="AJ25" s="84"/>
      <c r="AK25" s="52"/>
      <c r="BM25" s="368" t="e">
        <f>CountryCode &amp; ".T3.F5OPACQ.S1311.MNAC." &amp; RefVintage</f>
        <v>#VALUE!</v>
      </c>
    </row>
    <row r="26" spans="1:65" s="17" customFormat="1" ht="16.5" customHeight="1" thickBot="1">
      <c r="A26" s="204" t="s">
        <v>219</v>
      </c>
      <c r="B26" s="289" t="s">
        <v>678</v>
      </c>
      <c r="C26" s="526" t="s">
        <v>1105</v>
      </c>
      <c r="D26" s="570">
        <v>-77983</v>
      </c>
      <c r="E26" s="570">
        <v>-211230</v>
      </c>
      <c r="F26" s="570">
        <v>-364776</v>
      </c>
      <c r="G26" s="570">
        <v>-118583</v>
      </c>
      <c r="H26" s="570">
        <v>-119853</v>
      </c>
      <c r="I26" s="570">
        <v>-64465</v>
      </c>
      <c r="J26" s="570">
        <v>-74363</v>
      </c>
      <c r="K26" s="570">
        <v>-91026</v>
      </c>
      <c r="L26" s="570">
        <v>-120960</v>
      </c>
      <c r="M26" s="570">
        <v>-127102</v>
      </c>
      <c r="N26" s="570">
        <v>-541078</v>
      </c>
      <c r="O26" s="570">
        <v>-307333</v>
      </c>
      <c r="P26" s="570">
        <v>-78122</v>
      </c>
      <c r="Q26" s="570">
        <v>-165612</v>
      </c>
      <c r="R26" s="570">
        <v>-19130</v>
      </c>
      <c r="S26" s="570">
        <v>-31965.200000000001</v>
      </c>
      <c r="T26" s="570">
        <v>-36638.612999999998</v>
      </c>
      <c r="U26" s="570">
        <v>-48363</v>
      </c>
      <c r="V26" s="570">
        <v>-31283</v>
      </c>
      <c r="W26" s="570">
        <v>-82974.933999999994</v>
      </c>
      <c r="X26" s="570">
        <v>-37379.5</v>
      </c>
      <c r="Y26" s="570">
        <v>-143337.33485099999</v>
      </c>
      <c r="Z26" s="570">
        <v>-18528.66</v>
      </c>
      <c r="AA26" s="570">
        <v>-52652</v>
      </c>
      <c r="AB26" s="570">
        <v>-139462</v>
      </c>
      <c r="AC26" s="570">
        <v>-429922.26530000009</v>
      </c>
      <c r="AD26" s="570"/>
      <c r="AE26" s="570"/>
      <c r="AF26" s="570"/>
      <c r="AG26" s="570"/>
      <c r="AH26" s="570"/>
      <c r="AI26" s="570"/>
      <c r="AJ26" s="84"/>
      <c r="AK26" s="52"/>
      <c r="BM26" s="368" t="e">
        <f>CountryCode &amp; ".T3.F5OPDIS.S1311.MNAC." &amp; RefVintage</f>
        <v>#VALUE!</v>
      </c>
    </row>
    <row r="27" spans="1:65" s="17" customFormat="1" ht="16.5" customHeight="1">
      <c r="A27" s="246" t="s">
        <v>363</v>
      </c>
      <c r="B27" s="289" t="s">
        <v>679</v>
      </c>
      <c r="C27" s="523" t="s">
        <v>1106</v>
      </c>
      <c r="D27" s="571">
        <v>0</v>
      </c>
      <c r="E27" s="571">
        <v>0</v>
      </c>
      <c r="F27" s="571">
        <v>-393</v>
      </c>
      <c r="G27" s="571">
        <v>-796</v>
      </c>
      <c r="H27" s="571">
        <v>-116997</v>
      </c>
      <c r="I27" s="571">
        <v>-103942</v>
      </c>
      <c r="J27" s="571">
        <v>-53544</v>
      </c>
      <c r="K27" s="571">
        <v>-62217</v>
      </c>
      <c r="L27" s="571">
        <v>297</v>
      </c>
      <c r="M27" s="571">
        <v>-14574</v>
      </c>
      <c r="N27" s="571">
        <v>-18193</v>
      </c>
      <c r="O27" s="571">
        <v>-21035</v>
      </c>
      <c r="P27" s="571">
        <v>-14498</v>
      </c>
      <c r="Q27" s="571">
        <v>-14006</v>
      </c>
      <c r="R27" s="571">
        <v>-120509</v>
      </c>
      <c r="S27" s="571">
        <v>-85220</v>
      </c>
      <c r="T27" s="571">
        <v>-74234</v>
      </c>
      <c r="U27" s="571">
        <v>-130419.99999999999</v>
      </c>
      <c r="V27" s="571">
        <v>-115473</v>
      </c>
      <c r="W27" s="571">
        <v>-99952</v>
      </c>
      <c r="X27" s="571">
        <v>-273927</v>
      </c>
      <c r="Y27" s="571">
        <v>-131514</v>
      </c>
      <c r="Z27" s="571">
        <v>-162557</v>
      </c>
      <c r="AA27" s="571">
        <v>-92402</v>
      </c>
      <c r="AB27" s="571">
        <v>-182460</v>
      </c>
      <c r="AC27" s="571">
        <v>-258743</v>
      </c>
      <c r="AD27" s="571"/>
      <c r="AE27" s="571"/>
      <c r="AF27" s="571"/>
      <c r="AG27" s="571"/>
      <c r="AH27" s="571"/>
      <c r="AI27" s="571"/>
      <c r="AJ27" s="84"/>
      <c r="AK27" s="52"/>
      <c r="BM27" s="368" t="e">
        <f>CountryCode &amp; ".T3.F71.S1311.MNAC." &amp; RefVintage</f>
        <v>#VALUE!</v>
      </c>
    </row>
    <row r="28" spans="1:65" s="17" customFormat="1" ht="16.5" customHeight="1" thickBot="1">
      <c r="A28" s="247" t="s">
        <v>362</v>
      </c>
      <c r="B28" s="289" t="s">
        <v>680</v>
      </c>
      <c r="C28" s="523" t="s">
        <v>1107</v>
      </c>
      <c r="D28" s="571">
        <v>17787</v>
      </c>
      <c r="E28" s="571">
        <v>15518</v>
      </c>
      <c r="F28" s="571">
        <v>73441</v>
      </c>
      <c r="G28" s="571">
        <v>3674</v>
      </c>
      <c r="H28" s="571">
        <v>96668</v>
      </c>
      <c r="I28" s="571">
        <v>-8186.9999999999991</v>
      </c>
      <c r="J28" s="571">
        <v>32174</v>
      </c>
      <c r="K28" s="571">
        <v>96327</v>
      </c>
      <c r="L28" s="571">
        <v>29027</v>
      </c>
      <c r="M28" s="571">
        <v>154705</v>
      </c>
      <c r="N28" s="571">
        <v>69031</v>
      </c>
      <c r="O28" s="571">
        <v>25985</v>
      </c>
      <c r="P28" s="571">
        <v>58995</v>
      </c>
      <c r="Q28" s="571">
        <v>46574</v>
      </c>
      <c r="R28" s="571">
        <v>158701</v>
      </c>
      <c r="S28" s="571">
        <v>28074</v>
      </c>
      <c r="T28" s="571">
        <v>-25388</v>
      </c>
      <c r="U28" s="571">
        <v>-38469</v>
      </c>
      <c r="V28" s="571">
        <v>248100</v>
      </c>
      <c r="W28" s="571">
        <v>85230</v>
      </c>
      <c r="X28" s="571">
        <v>529866</v>
      </c>
      <c r="Y28" s="571">
        <v>-189853</v>
      </c>
      <c r="Z28" s="571">
        <v>798096</v>
      </c>
      <c r="AA28" s="571">
        <v>317557</v>
      </c>
      <c r="AB28" s="571">
        <v>220364</v>
      </c>
      <c r="AC28" s="571">
        <v>37889</v>
      </c>
      <c r="AD28" s="571"/>
      <c r="AE28" s="571"/>
      <c r="AF28" s="571"/>
      <c r="AG28" s="571"/>
      <c r="AH28" s="571"/>
      <c r="AI28" s="571"/>
      <c r="AJ28" s="84"/>
      <c r="AK28" s="52"/>
      <c r="BM28" s="368" t="e">
        <f>CountryCode &amp; ".T3.F8.S1311.MNAC." &amp; RefVintage</f>
        <v>#VALUE!</v>
      </c>
    </row>
    <row r="29" spans="1:65" s="17" customFormat="1" ht="16.5" customHeight="1">
      <c r="A29" s="204" t="s">
        <v>355</v>
      </c>
      <c r="B29" s="289" t="s">
        <v>681</v>
      </c>
      <c r="C29" s="523" t="s">
        <v>1108</v>
      </c>
      <c r="D29" s="571">
        <v>46</v>
      </c>
      <c r="E29" s="571">
        <v>37</v>
      </c>
      <c r="F29" s="571">
        <v>37</v>
      </c>
      <c r="G29" s="571">
        <v>71</v>
      </c>
      <c r="H29" s="571">
        <v>3</v>
      </c>
      <c r="I29" s="571">
        <v>25</v>
      </c>
      <c r="J29" s="571">
        <v>66</v>
      </c>
      <c r="K29" s="571">
        <v>61</v>
      </c>
      <c r="L29" s="571">
        <v>68</v>
      </c>
      <c r="M29" s="571">
        <v>253</v>
      </c>
      <c r="N29" s="571">
        <v>342</v>
      </c>
      <c r="O29" s="571">
        <v>7</v>
      </c>
      <c r="P29" s="571">
        <v>-90</v>
      </c>
      <c r="Q29" s="571">
        <v>38</v>
      </c>
      <c r="R29" s="571">
        <v>-7</v>
      </c>
      <c r="S29" s="571">
        <v>-74</v>
      </c>
      <c r="T29" s="571">
        <v>-36</v>
      </c>
      <c r="U29" s="571">
        <v>95</v>
      </c>
      <c r="V29" s="571">
        <v>-205</v>
      </c>
      <c r="W29" s="571">
        <v>-37</v>
      </c>
      <c r="X29" s="571">
        <v>-23</v>
      </c>
      <c r="Y29" s="571">
        <v>-68</v>
      </c>
      <c r="Z29" s="571">
        <v>-19</v>
      </c>
      <c r="AA29" s="571">
        <v>111</v>
      </c>
      <c r="AB29" s="571">
        <v>721</v>
      </c>
      <c r="AC29" s="571">
        <v>39</v>
      </c>
      <c r="AD29" s="571"/>
      <c r="AE29" s="571"/>
      <c r="AF29" s="571"/>
      <c r="AG29" s="571"/>
      <c r="AH29" s="571"/>
      <c r="AI29" s="571"/>
      <c r="AJ29" s="84"/>
      <c r="AK29" s="52"/>
      <c r="BM29" s="368" t="e">
        <f>CountryCode &amp; ".T3.OFA.S1311.MNAC." &amp; RefVintage</f>
        <v>#VALUE!</v>
      </c>
    </row>
    <row r="30" spans="1:65" s="17" customFormat="1" ht="16.5" customHeight="1">
      <c r="A30" s="204"/>
      <c r="B30" s="105"/>
      <c r="C30" s="527"/>
      <c r="D30" s="85"/>
      <c r="E30" s="86"/>
      <c r="F30" s="86"/>
      <c r="G30" s="86"/>
      <c r="H30" s="86"/>
      <c r="I30" s="86"/>
      <c r="J30" s="86"/>
      <c r="K30" s="86"/>
      <c r="L30" s="86"/>
      <c r="M30" s="86"/>
      <c r="N30" s="86"/>
      <c r="O30" s="86"/>
      <c r="P30" s="86"/>
      <c r="Q30" s="86"/>
      <c r="R30" s="86"/>
      <c r="S30" s="86"/>
      <c r="T30" s="86"/>
      <c r="U30" s="86"/>
      <c r="V30" s="86"/>
      <c r="W30" s="86"/>
      <c r="X30" s="86"/>
      <c r="Y30" s="86"/>
      <c r="Z30" s="86"/>
      <c r="AA30" s="86"/>
      <c r="AB30" s="459"/>
      <c r="AC30" s="572"/>
      <c r="AD30" s="572"/>
      <c r="AE30" s="572"/>
      <c r="AF30" s="572"/>
      <c r="AG30" s="572"/>
      <c r="AH30" s="572"/>
      <c r="AI30" s="572"/>
      <c r="AJ30" s="84"/>
      <c r="AK30" s="52"/>
      <c r="BM30" s="368"/>
    </row>
    <row r="31" spans="1:65" s="17" customFormat="1" ht="16.5" customHeight="1">
      <c r="A31" s="204" t="s">
        <v>220</v>
      </c>
      <c r="B31" s="289" t="s">
        <v>682</v>
      </c>
      <c r="C31" s="528" t="s">
        <v>1109</v>
      </c>
      <c r="D31" s="445">
        <f t="shared" ref="D31:Z31" si="15">IF(AND(D32="0",D33="0",D34="0",D36="0",D37="0",D38="0",D40="0",D41="0",D42="0"),"0",IF(AND(D32="M",D33="M",D34="M",D36="M",D37="M",D38="M",D40="M",D41="M",D42="M"),"M",IF(AND(D32="L",D33="L",D34="L",D36="L",D37="L",D38="L",D40="L",D41="L",D42="L"),"L",IF(AND(ISTEXT(D32),ISTEXT(D33),ISTEXT(D34),ISTEXT(D36),ISTEXT(D37),ISTEXT(D38),ISTEXT(D40),ISTEXT(D41),ISTEXT(D42)),"M",SUM(D32:D34)+SUM(D36:D38)+SUM(D40:D42)))))</f>
        <v>96998.999999999563</v>
      </c>
      <c r="E31" s="445">
        <f t="shared" si="15"/>
        <v>-62785.000000000131</v>
      </c>
      <c r="F31" s="445">
        <f t="shared" si="15"/>
        <v>217139</v>
      </c>
      <c r="G31" s="445">
        <f t="shared" si="15"/>
        <v>217370.00000000006</v>
      </c>
      <c r="H31" s="445">
        <f t="shared" si="15"/>
        <v>182205.00000000023</v>
      </c>
      <c r="I31" s="445">
        <f t="shared" si="15"/>
        <v>246399.00000000029</v>
      </c>
      <c r="J31" s="445">
        <f t="shared" si="15"/>
        <v>-435792.99999999994</v>
      </c>
      <c r="K31" s="445">
        <f t="shared" si="15"/>
        <v>129533.00000000058</v>
      </c>
      <c r="L31" s="445">
        <f t="shared" si="15"/>
        <v>99458.999999998457</v>
      </c>
      <c r="M31" s="445">
        <f t="shared" si="15"/>
        <v>-445803.99999999901</v>
      </c>
      <c r="N31" s="445">
        <f t="shared" si="15"/>
        <v>-8643.0000000006112</v>
      </c>
      <c r="O31" s="445">
        <f t="shared" si="15"/>
        <v>-51013.999999999891</v>
      </c>
      <c r="P31" s="445">
        <f t="shared" si="15"/>
        <v>-188428.99999999953</v>
      </c>
      <c r="Q31" s="445">
        <f t="shared" si="15"/>
        <v>223107.99999999872</v>
      </c>
      <c r="R31" s="445">
        <f t="shared" si="15"/>
        <v>6715.0000000012224</v>
      </c>
      <c r="S31" s="445">
        <f t="shared" si="15"/>
        <v>429578.9999999979</v>
      </c>
      <c r="T31" s="445">
        <f t="shared" si="15"/>
        <v>-1823401.9999999967</v>
      </c>
      <c r="U31" s="445">
        <f t="shared" si="15"/>
        <v>-682404.00000000012</v>
      </c>
      <c r="V31" s="445">
        <f t="shared" si="15"/>
        <v>129205.00000000015</v>
      </c>
      <c r="W31" s="445">
        <f t="shared" si="15"/>
        <v>375904.9999999986</v>
      </c>
      <c r="X31" s="445">
        <f t="shared" si="15"/>
        <v>298830.00000000099</v>
      </c>
      <c r="Y31" s="445">
        <f t="shared" si="15"/>
        <v>-277266.00000000198</v>
      </c>
      <c r="Z31" s="445">
        <f t="shared" si="15"/>
        <v>128597.00000000201</v>
      </c>
      <c r="AA31" s="445">
        <f t="shared" ref="AA31:AC31" si="16">IF(AND(AA32="0",AA33="0",AA34="0",AA36="0",AA37="0",AA38="0",AA40="0",AA41="0",AA42="0"),"0",IF(AND(AA32="M",AA33="M",AA34="M",AA36="M",AA37="M",AA38="M",AA40="M",AA41="M",AA42="M"),"M",IF(AND(AA32="L",AA33="L",AA34="L",AA36="L",AA37="L",AA38="L",AA40="L",AA41="L",AA42="L"),"L",IF(AND(ISTEXT(AA32),ISTEXT(AA33),ISTEXT(AA34),ISTEXT(AA36),ISTEXT(AA37),ISTEXT(AA38),ISTEXT(AA40),ISTEXT(AA41),ISTEXT(AA42)),"M",SUM(AA32:AA34)+SUM(AA36:AA38)+SUM(AA40:AA42)))))</f>
        <v>187325.99999999948</v>
      </c>
      <c r="AB31" s="460">
        <f t="shared" si="16"/>
        <v>59995.999999997206</v>
      </c>
      <c r="AC31" s="460">
        <f t="shared" si="16"/>
        <v>723574</v>
      </c>
      <c r="AD31" s="627" t="s">
        <v>1176</v>
      </c>
      <c r="AE31" s="627" t="s">
        <v>1176</v>
      </c>
      <c r="AF31" s="627" t="s">
        <v>1176</v>
      </c>
      <c r="AG31" s="627" t="s">
        <v>1176</v>
      </c>
      <c r="AH31" s="627" t="s">
        <v>1176</v>
      </c>
      <c r="AI31" s="627" t="s">
        <v>1176</v>
      </c>
      <c r="AJ31" s="84"/>
      <c r="AK31" s="52"/>
      <c r="BM31" s="368" t="e">
        <f>CountryCode &amp; ".T3.ADJ.S1311.MNAC." &amp; RefVintage</f>
        <v>#VALUE!</v>
      </c>
    </row>
    <row r="32" spans="1:65" s="17" customFormat="1" ht="16.5" customHeight="1" thickBot="1">
      <c r="A32" s="204" t="s">
        <v>221</v>
      </c>
      <c r="B32" s="289" t="s">
        <v>683</v>
      </c>
      <c r="C32" s="523" t="s">
        <v>1110</v>
      </c>
      <c r="D32" s="571">
        <v>0</v>
      </c>
      <c r="E32" s="571">
        <v>0</v>
      </c>
      <c r="F32" s="571">
        <v>666</v>
      </c>
      <c r="G32" s="571">
        <v>3317</v>
      </c>
      <c r="H32" s="571">
        <v>136801</v>
      </c>
      <c r="I32" s="571">
        <v>95954</v>
      </c>
      <c r="J32" s="571">
        <v>66428</v>
      </c>
      <c r="K32" s="571">
        <v>51337</v>
      </c>
      <c r="L32" s="571">
        <v>35829</v>
      </c>
      <c r="M32" s="571">
        <v>39288</v>
      </c>
      <c r="N32" s="571">
        <v>29802</v>
      </c>
      <c r="O32" s="571">
        <v>32900</v>
      </c>
      <c r="P32" s="571">
        <v>34160</v>
      </c>
      <c r="Q32" s="571">
        <v>28645</v>
      </c>
      <c r="R32" s="571">
        <v>293485</v>
      </c>
      <c r="S32" s="571">
        <v>25090</v>
      </c>
      <c r="T32" s="571">
        <v>27592</v>
      </c>
      <c r="U32" s="571">
        <v>18620</v>
      </c>
      <c r="V32" s="571">
        <v>35243</v>
      </c>
      <c r="W32" s="571">
        <v>67400</v>
      </c>
      <c r="X32" s="571">
        <v>22191</v>
      </c>
      <c r="Y32" s="571">
        <v>29878</v>
      </c>
      <c r="Z32" s="571">
        <v>58559</v>
      </c>
      <c r="AA32" s="571">
        <v>3567</v>
      </c>
      <c r="AB32" s="571">
        <v>7904</v>
      </c>
      <c r="AC32" s="571">
        <v>10986</v>
      </c>
      <c r="AD32" s="571"/>
      <c r="AE32" s="571"/>
      <c r="AF32" s="571"/>
      <c r="AG32" s="571"/>
      <c r="AH32" s="571"/>
      <c r="AI32" s="571"/>
      <c r="AJ32" s="84"/>
      <c r="AK32" s="52"/>
      <c r="AL32" s="17">
        <v>12591</v>
      </c>
      <c r="AM32" s="17">
        <v>17869</v>
      </c>
      <c r="BM32" s="368" t="e">
        <f>CountryCode &amp; ".T3.LIA.S1311.MNAC." &amp; RefVintage</f>
        <v>#VALUE!</v>
      </c>
    </row>
    <row r="33" spans="1:65" s="17" customFormat="1" ht="16.5" customHeight="1" thickBot="1">
      <c r="A33" s="192" t="s">
        <v>364</v>
      </c>
      <c r="B33" s="289" t="s">
        <v>684</v>
      </c>
      <c r="C33" s="523" t="s">
        <v>1111</v>
      </c>
      <c r="D33" s="571">
        <v>11131</v>
      </c>
      <c r="E33" s="571">
        <v>-25687</v>
      </c>
      <c r="F33" s="571">
        <v>-29762</v>
      </c>
      <c r="G33" s="571">
        <v>-49627</v>
      </c>
      <c r="H33" s="571">
        <v>-63097</v>
      </c>
      <c r="I33" s="571">
        <v>-3036</v>
      </c>
      <c r="J33" s="571">
        <v>-340538</v>
      </c>
      <c r="K33" s="571">
        <v>158278</v>
      </c>
      <c r="L33" s="571">
        <v>-184340</v>
      </c>
      <c r="M33" s="571">
        <v>-235995</v>
      </c>
      <c r="N33" s="571">
        <v>-62711</v>
      </c>
      <c r="O33" s="571">
        <v>-81596</v>
      </c>
      <c r="P33" s="571">
        <v>-149224</v>
      </c>
      <c r="Q33" s="571">
        <v>-31</v>
      </c>
      <c r="R33" s="571">
        <v>-274610</v>
      </c>
      <c r="S33" s="571">
        <v>35564</v>
      </c>
      <c r="T33" s="571">
        <v>-3137884</v>
      </c>
      <c r="U33" s="571">
        <v>-31245</v>
      </c>
      <c r="V33" s="571">
        <v>-127765</v>
      </c>
      <c r="W33" s="571">
        <v>-206088</v>
      </c>
      <c r="X33" s="571">
        <v>163028</v>
      </c>
      <c r="Y33" s="571">
        <v>-321780</v>
      </c>
      <c r="Z33" s="571">
        <v>-30147</v>
      </c>
      <c r="AA33" s="571">
        <v>-180133</v>
      </c>
      <c r="AB33" s="571">
        <v>-157382</v>
      </c>
      <c r="AC33" s="571">
        <v>-25750</v>
      </c>
      <c r="AD33" s="571"/>
      <c r="AE33" s="571"/>
      <c r="AF33" s="571"/>
      <c r="AG33" s="571"/>
      <c r="AH33" s="571"/>
      <c r="AI33" s="571"/>
      <c r="AJ33" s="84"/>
      <c r="AK33" s="52"/>
      <c r="AL33" s="17">
        <v>-710674</v>
      </c>
      <c r="AM33" s="17">
        <v>-735663</v>
      </c>
      <c r="BM33" s="368" t="e">
        <f>CountryCode &amp; ".T3.OAP.S1311.MNAC." &amp; RefVintage</f>
        <v>#VALUE!</v>
      </c>
    </row>
    <row r="34" spans="1:65" s="17" customFormat="1" ht="16.5" customHeight="1">
      <c r="A34" s="204" t="s">
        <v>222</v>
      </c>
      <c r="B34" s="289" t="s">
        <v>685</v>
      </c>
      <c r="C34" s="523" t="s">
        <v>1112</v>
      </c>
      <c r="D34" s="571">
        <v>0</v>
      </c>
      <c r="E34" s="571">
        <v>0</v>
      </c>
      <c r="F34" s="571">
        <v>0</v>
      </c>
      <c r="G34" s="571">
        <v>0</v>
      </c>
      <c r="H34" s="571">
        <v>0</v>
      </c>
      <c r="I34" s="571">
        <v>0</v>
      </c>
      <c r="J34" s="571">
        <v>0</v>
      </c>
      <c r="K34" s="571">
        <v>-1618</v>
      </c>
      <c r="L34" s="571">
        <v>-3394</v>
      </c>
      <c r="M34" s="571">
        <v>-981</v>
      </c>
      <c r="N34" s="571">
        <v>-7900</v>
      </c>
      <c r="O34" s="571">
        <v>-16091.999999999998</v>
      </c>
      <c r="P34" s="571">
        <v>-9459</v>
      </c>
      <c r="Q34" s="571">
        <v>-989</v>
      </c>
      <c r="R34" s="571">
        <v>53</v>
      </c>
      <c r="S34" s="571">
        <v>6491</v>
      </c>
      <c r="T34" s="571">
        <v>1010.9999999999999</v>
      </c>
      <c r="U34" s="571">
        <v>3214</v>
      </c>
      <c r="V34" s="571">
        <v>6963</v>
      </c>
      <c r="W34" s="571">
        <v>1765</v>
      </c>
      <c r="X34" s="571">
        <v>522</v>
      </c>
      <c r="Y34" s="571">
        <v>921</v>
      </c>
      <c r="Z34" s="571">
        <v>91</v>
      </c>
      <c r="AA34" s="571">
        <v>279</v>
      </c>
      <c r="AB34" s="571">
        <v>-77016</v>
      </c>
      <c r="AC34" s="571">
        <v>-102475</v>
      </c>
      <c r="AD34" s="571"/>
      <c r="AE34" s="571"/>
      <c r="AF34" s="571"/>
      <c r="AG34" s="571"/>
      <c r="AH34" s="571"/>
      <c r="AI34" s="571"/>
      <c r="AJ34" s="84"/>
      <c r="AK34" s="52"/>
      <c r="AL34" s="17">
        <v>-80034</v>
      </c>
      <c r="AM34" s="17">
        <v>-35458</v>
      </c>
      <c r="BM34" s="368" t="e">
        <f>CountryCode &amp; ".T3.OLIA.S1311.MNAC." &amp; RefVintage</f>
        <v>#VALUE!</v>
      </c>
    </row>
    <row r="35" spans="1:65" s="17" customFormat="1" ht="16.5" customHeight="1">
      <c r="A35" s="204"/>
      <c r="B35" s="105"/>
      <c r="C35" s="529"/>
      <c r="D35" s="573"/>
      <c r="E35" s="572"/>
      <c r="F35" s="572"/>
      <c r="G35" s="572"/>
      <c r="H35" s="572"/>
      <c r="I35" s="572"/>
      <c r="J35" s="572"/>
      <c r="K35" s="572"/>
      <c r="L35" s="572"/>
      <c r="M35" s="572"/>
      <c r="N35" s="572"/>
      <c r="O35" s="572"/>
      <c r="P35" s="572"/>
      <c r="Q35" s="572"/>
      <c r="R35" s="572"/>
      <c r="S35" s="572"/>
      <c r="T35" s="572"/>
      <c r="U35" s="572"/>
      <c r="V35" s="572"/>
      <c r="W35" s="572"/>
      <c r="X35" s="572"/>
      <c r="Y35" s="572"/>
      <c r="Z35" s="572"/>
      <c r="AA35" s="572"/>
      <c r="AB35" s="572"/>
      <c r="AC35" s="572"/>
      <c r="AD35" s="572"/>
      <c r="AE35" s="572"/>
      <c r="AF35" s="572"/>
      <c r="AG35" s="572"/>
      <c r="AH35" s="572"/>
      <c r="AI35" s="572"/>
      <c r="AJ35" s="84"/>
      <c r="AK35" s="52"/>
      <c r="BM35" s="368"/>
    </row>
    <row r="36" spans="1:65" s="17" customFormat="1" ht="16.5" customHeight="1">
      <c r="A36" s="204" t="s">
        <v>223</v>
      </c>
      <c r="B36" s="289" t="s">
        <v>686</v>
      </c>
      <c r="C36" s="523" t="s">
        <v>1113</v>
      </c>
      <c r="D36" s="571">
        <v>33907.759114314955</v>
      </c>
      <c r="E36" s="571">
        <v>40085.253002461453</v>
      </c>
      <c r="F36" s="571">
        <v>-7918.8865906477304</v>
      </c>
      <c r="G36" s="571">
        <v>304.85135617777814</v>
      </c>
      <c r="H36" s="571">
        <v>-4613.503691984306</v>
      </c>
      <c r="I36" s="571">
        <v>-25118.350433007323</v>
      </c>
      <c r="J36" s="571">
        <v>10702.873861866237</v>
      </c>
      <c r="K36" s="571">
        <v>59370.969234332733</v>
      </c>
      <c r="L36" s="571">
        <v>58169.365397749178</v>
      </c>
      <c r="M36" s="571">
        <v>81163.860145592931</v>
      </c>
      <c r="N36" s="571">
        <v>-65752.94612655307</v>
      </c>
      <c r="O36" s="571">
        <v>100384.6207484653</v>
      </c>
      <c r="P36" s="571">
        <v>-4367.8441810520781</v>
      </c>
      <c r="Q36" s="571">
        <v>101114.12443349946</v>
      </c>
      <c r="R36" s="571">
        <v>-12195.090094336592</v>
      </c>
      <c r="S36" s="571">
        <v>-24956.447158111587</v>
      </c>
      <c r="T36" s="571">
        <v>2470.0000000011642</v>
      </c>
      <c r="U36" s="571">
        <v>18629.000000000815</v>
      </c>
      <c r="V36" s="571">
        <v>-50436.000000003332</v>
      </c>
      <c r="W36" s="571">
        <v>-316658.99999999796</v>
      </c>
      <c r="X36" s="571">
        <v>-172779</v>
      </c>
      <c r="Y36" s="571">
        <v>-106142.99999999999</v>
      </c>
      <c r="Z36" s="571">
        <v>-33886.000000000044</v>
      </c>
      <c r="AA36" s="571">
        <v>1661.0000000000298</v>
      </c>
      <c r="AB36" s="571">
        <v>-184539.00000000003</v>
      </c>
      <c r="AC36" s="571">
        <v>-9663.0000000000109</v>
      </c>
      <c r="AD36" s="571"/>
      <c r="AE36" s="571"/>
      <c r="AF36" s="571"/>
      <c r="AG36" s="571"/>
      <c r="AH36" s="571"/>
      <c r="AI36" s="571"/>
      <c r="AJ36" s="84"/>
      <c r="AK36" s="52"/>
      <c r="AL36" s="17">
        <v>221818</v>
      </c>
      <c r="AM36" s="17">
        <v>710268</v>
      </c>
      <c r="BM36" s="368" t="e">
        <f>CountryCode &amp; ".T3.ISS_A.S1311.MNAC." &amp; RefVintage</f>
        <v>#VALUE!</v>
      </c>
    </row>
    <row r="37" spans="1:65" s="17" customFormat="1" ht="16.5" customHeight="1">
      <c r="A37" s="204" t="s">
        <v>224</v>
      </c>
      <c r="B37" s="289" t="s">
        <v>687</v>
      </c>
      <c r="C37" s="523" t="s">
        <v>1114</v>
      </c>
      <c r="D37" s="571">
        <v>-33042.000000000007</v>
      </c>
      <c r="E37" s="571">
        <v>-103701.00000000001</v>
      </c>
      <c r="F37" s="571">
        <v>-13664.892657222241</v>
      </c>
      <c r="G37" s="571">
        <v>-12326.04878534717</v>
      </c>
      <c r="H37" s="571">
        <v>13754.973056523433</v>
      </c>
      <c r="I37" s="571">
        <v>39636.957254142297</v>
      </c>
      <c r="J37" s="571">
        <v>-1437.7929302006946</v>
      </c>
      <c r="K37" s="571">
        <v>-29540.977404172692</v>
      </c>
      <c r="L37" s="571">
        <v>-44884.589294995974</v>
      </c>
      <c r="M37" s="571">
        <v>-118799.45742518644</v>
      </c>
      <c r="N37" s="571">
        <v>-28110.709025922311</v>
      </c>
      <c r="O37" s="571">
        <v>-65131.02694677539</v>
      </c>
      <c r="P37" s="571">
        <v>-42547.833243884008</v>
      </c>
      <c r="Q37" s="571">
        <v>-57377.486791450341</v>
      </c>
      <c r="R37" s="571">
        <v>-2157.4481058107986</v>
      </c>
      <c r="S37" s="571">
        <v>-16025.828859195044</v>
      </c>
      <c r="T37" s="571">
        <v>2409.8039321779966</v>
      </c>
      <c r="U37" s="571">
        <v>-31923.576480937569</v>
      </c>
      <c r="V37" s="571">
        <v>18406.943948660341</v>
      </c>
      <c r="W37" s="571">
        <v>144777.56971681997</v>
      </c>
      <c r="X37" s="571">
        <v>70483.547930170083</v>
      </c>
      <c r="Y37" s="571">
        <v>98542.510148429908</v>
      </c>
      <c r="Z37" s="571">
        <v>82301.25261842004</v>
      </c>
      <c r="AA37" s="571">
        <v>41917.543681699972</v>
      </c>
      <c r="AB37" s="571">
        <v>45237.416015510025</v>
      </c>
      <c r="AC37" s="571">
        <v>-23316.113785100006</v>
      </c>
      <c r="AD37" s="571"/>
      <c r="AE37" s="571"/>
      <c r="AF37" s="571"/>
      <c r="AG37" s="571"/>
      <c r="AH37" s="571"/>
      <c r="AI37" s="571"/>
      <c r="AJ37" s="84"/>
      <c r="AK37" s="52"/>
      <c r="AL37" s="17">
        <v>-38227.215417019994</v>
      </c>
      <c r="AM37" s="17">
        <v>-224809.86326105005</v>
      </c>
      <c r="BM37" s="368" t="e">
        <f>CountryCode &amp; ".T3.D41_A.S1311.MNAC." &amp; RefVintage</f>
        <v>#VALUE!</v>
      </c>
    </row>
    <row r="38" spans="1:65" s="17" customFormat="1" ht="16.5" customHeight="1">
      <c r="A38" s="204" t="s">
        <v>225</v>
      </c>
      <c r="B38" s="289" t="s">
        <v>688</v>
      </c>
      <c r="C38" s="530" t="s">
        <v>1115</v>
      </c>
      <c r="D38" s="571">
        <v>0</v>
      </c>
      <c r="E38" s="571">
        <v>0</v>
      </c>
      <c r="F38" s="571">
        <v>0</v>
      </c>
      <c r="G38" s="571">
        <v>0</v>
      </c>
      <c r="H38" s="571">
        <v>0</v>
      </c>
      <c r="I38" s="571">
        <v>0</v>
      </c>
      <c r="J38" s="571">
        <v>800</v>
      </c>
      <c r="K38" s="571">
        <v>700</v>
      </c>
      <c r="L38" s="571">
        <v>200</v>
      </c>
      <c r="M38" s="571">
        <v>-3100</v>
      </c>
      <c r="N38" s="571">
        <v>600</v>
      </c>
      <c r="O38" s="571">
        <v>-460</v>
      </c>
      <c r="P38" s="571">
        <v>-1217</v>
      </c>
      <c r="Q38" s="571">
        <v>-6236</v>
      </c>
      <c r="R38" s="571">
        <v>-43667</v>
      </c>
      <c r="S38" s="571">
        <v>2282.8423509999998</v>
      </c>
      <c r="T38" s="571">
        <v>2641.7199390000001</v>
      </c>
      <c r="U38" s="571">
        <v>-316.82495600000004</v>
      </c>
      <c r="V38" s="571">
        <v>18299.852350999998</v>
      </c>
      <c r="W38" s="571">
        <v>76129.038169999956</v>
      </c>
      <c r="X38" s="571">
        <v>99876.091973000017</v>
      </c>
      <c r="Y38" s="571">
        <v>90875.845011000012</v>
      </c>
      <c r="Z38" s="571">
        <v>97314.229301999992</v>
      </c>
      <c r="AA38" s="571">
        <v>43785.098940000003</v>
      </c>
      <c r="AB38" s="571">
        <v>71580.814941999983</v>
      </c>
      <c r="AC38" s="571">
        <v>38847.524599999997</v>
      </c>
      <c r="AD38" s="571"/>
      <c r="AE38" s="571"/>
      <c r="AF38" s="571"/>
      <c r="AG38" s="571"/>
      <c r="AH38" s="571"/>
      <c r="AI38" s="571"/>
      <c r="AJ38" s="84"/>
      <c r="AK38" s="52"/>
      <c r="AL38" s="17">
        <v>-5793.2700439999999</v>
      </c>
      <c r="AM38" s="17">
        <v>-19148.706727999997</v>
      </c>
      <c r="BM38" s="368" t="e">
        <f>CountryCode &amp; ".T3.RED_A.S1311.MNAC." &amp; RefVintage</f>
        <v>#VALUE!</v>
      </c>
    </row>
    <row r="39" spans="1:65" s="17" customFormat="1" ht="16.5" customHeight="1">
      <c r="A39" s="204"/>
      <c r="B39" s="105"/>
      <c r="C39" s="529"/>
      <c r="D39" s="573"/>
      <c r="E39" s="572"/>
      <c r="F39" s="572"/>
      <c r="G39" s="572"/>
      <c r="H39" s="572"/>
      <c r="I39" s="572"/>
      <c r="J39" s="572"/>
      <c r="K39" s="572"/>
      <c r="L39" s="572"/>
      <c r="M39" s="572"/>
      <c r="N39" s="572"/>
      <c r="O39" s="572"/>
      <c r="P39" s="572"/>
      <c r="Q39" s="572"/>
      <c r="R39" s="572"/>
      <c r="S39" s="572"/>
      <c r="T39" s="572"/>
      <c r="U39" s="572"/>
      <c r="V39" s="572"/>
      <c r="W39" s="572"/>
      <c r="X39" s="572"/>
      <c r="Y39" s="572"/>
      <c r="Z39" s="572"/>
      <c r="AA39" s="572"/>
      <c r="AB39" s="572"/>
      <c r="AC39" s="572"/>
      <c r="AD39" s="572"/>
      <c r="AE39" s="572"/>
      <c r="AF39" s="572"/>
      <c r="AG39" s="572"/>
      <c r="AH39" s="572"/>
      <c r="AI39" s="572"/>
      <c r="AJ39" s="84"/>
      <c r="AK39" s="52"/>
      <c r="AL39" s="17">
        <v>-7.5669959187507629E-10</v>
      </c>
      <c r="AM39" s="17">
        <v>1.280568540096283E-9</v>
      </c>
      <c r="BM39" s="368"/>
    </row>
    <row r="40" spans="1:65" s="17" customFormat="1" ht="16.5" customHeight="1">
      <c r="A40" s="204" t="s">
        <v>226</v>
      </c>
      <c r="B40" s="289" t="s">
        <v>689</v>
      </c>
      <c r="C40" s="523" t="s">
        <v>1116</v>
      </c>
      <c r="D40" s="571">
        <v>85002.240885684616</v>
      </c>
      <c r="E40" s="571">
        <v>26517.74699753843</v>
      </c>
      <c r="F40" s="571">
        <v>303615.77924786997</v>
      </c>
      <c r="G40" s="571">
        <v>275701.19742916944</v>
      </c>
      <c r="H40" s="571">
        <v>99359.530635461095</v>
      </c>
      <c r="I40" s="571">
        <v>138962.39317886531</v>
      </c>
      <c r="J40" s="571">
        <v>-171748.08093166549</v>
      </c>
      <c r="K40" s="571">
        <v>-112795.99183015944</v>
      </c>
      <c r="L40" s="571">
        <v>237879.22389724525</v>
      </c>
      <c r="M40" s="571">
        <v>-207380.40272040549</v>
      </c>
      <c r="N40" s="571">
        <v>125429.65515247476</v>
      </c>
      <c r="O40" s="571">
        <v>-21019.5938016898</v>
      </c>
      <c r="P40" s="571">
        <v>-13969.322575063445</v>
      </c>
      <c r="Q40" s="571">
        <v>157982.36235794961</v>
      </c>
      <c r="R40" s="571">
        <v>33591.538200148614</v>
      </c>
      <c r="S40" s="571">
        <v>390340.43366630457</v>
      </c>
      <c r="T40" s="571">
        <v>1278357.4761288241</v>
      </c>
      <c r="U40" s="571">
        <v>-659381.59856306331</v>
      </c>
      <c r="V40" s="571">
        <v>228493.20370034315</v>
      </c>
      <c r="W40" s="571">
        <v>546831.39211317664</v>
      </c>
      <c r="X40" s="571">
        <v>114810.36009683087</v>
      </c>
      <c r="Y40" s="571">
        <v>-69560.355159431929</v>
      </c>
      <c r="Z40" s="571">
        <v>-51060.48192041798</v>
      </c>
      <c r="AA40" s="571">
        <v>274749.35737829946</v>
      </c>
      <c r="AB40" s="571">
        <v>279663.76904248726</v>
      </c>
      <c r="AC40" s="571">
        <v>834290.58918510005</v>
      </c>
      <c r="AD40" s="571"/>
      <c r="AE40" s="571"/>
      <c r="AF40" s="571"/>
      <c r="AG40" s="571"/>
      <c r="AH40" s="571"/>
      <c r="AI40" s="571"/>
      <c r="AJ40" s="84"/>
      <c r="AK40" s="52"/>
      <c r="AL40" s="17">
        <v>231399.48546101991</v>
      </c>
      <c r="AM40" s="17">
        <v>845457.56998904981</v>
      </c>
      <c r="BM40" s="368" t="e">
        <f>CountryCode &amp; ".T3.FREV_A.S1311.MNAC." &amp; RefVintage</f>
        <v>#VALUE!</v>
      </c>
    </row>
    <row r="41" spans="1:65" s="17" customFormat="1" ht="16.5" customHeight="1">
      <c r="A41" s="204" t="s">
        <v>376</v>
      </c>
      <c r="B41" s="289" t="s">
        <v>690</v>
      </c>
      <c r="C41" s="523" t="s">
        <v>1117</v>
      </c>
      <c r="D41" s="571">
        <v>0</v>
      </c>
      <c r="E41" s="571">
        <v>0</v>
      </c>
      <c r="F41" s="571">
        <v>-35797</v>
      </c>
      <c r="G41" s="571">
        <v>0</v>
      </c>
      <c r="H41" s="571">
        <v>0</v>
      </c>
      <c r="I41" s="571">
        <v>0</v>
      </c>
      <c r="J41" s="571">
        <v>0</v>
      </c>
      <c r="K41" s="571">
        <v>3801.9999999999995</v>
      </c>
      <c r="L41" s="571">
        <v>0</v>
      </c>
      <c r="M41" s="571">
        <v>0</v>
      </c>
      <c r="N41" s="571">
        <v>0</v>
      </c>
      <c r="O41" s="571">
        <v>0</v>
      </c>
      <c r="P41" s="571">
        <v>-1804</v>
      </c>
      <c r="Q41" s="571">
        <v>0</v>
      </c>
      <c r="R41" s="571">
        <v>12215</v>
      </c>
      <c r="S41" s="571">
        <v>10793</v>
      </c>
      <c r="T41" s="571">
        <v>0</v>
      </c>
      <c r="U41" s="571">
        <v>0</v>
      </c>
      <c r="V41" s="571">
        <v>0</v>
      </c>
      <c r="W41" s="571">
        <v>61749</v>
      </c>
      <c r="X41" s="571">
        <v>698</v>
      </c>
      <c r="Y41" s="571">
        <v>0</v>
      </c>
      <c r="Z41" s="571">
        <v>5425.0000000000009</v>
      </c>
      <c r="AA41" s="571">
        <v>1500</v>
      </c>
      <c r="AB41" s="571">
        <v>74547</v>
      </c>
      <c r="AC41" s="571">
        <v>654</v>
      </c>
      <c r="AD41" s="571"/>
      <c r="AE41" s="571"/>
      <c r="AF41" s="571"/>
      <c r="AG41" s="571"/>
      <c r="AH41" s="571"/>
      <c r="AI41" s="571"/>
      <c r="AJ41" s="84"/>
      <c r="AK41" s="52"/>
      <c r="AL41" s="17">
        <v>0</v>
      </c>
      <c r="AM41" s="17">
        <v>0</v>
      </c>
      <c r="BM41" s="368" t="e">
        <f>CountryCode &amp; ".T3.K61.S1311.MNAC." &amp; RefVintage</f>
        <v>#VALUE!</v>
      </c>
    </row>
    <row r="42" spans="1:65" s="17" customFormat="1" ht="16.5" customHeight="1">
      <c r="A42" s="204" t="s">
        <v>227</v>
      </c>
      <c r="B42" s="289" t="s">
        <v>691</v>
      </c>
      <c r="C42" s="523" t="s">
        <v>1118</v>
      </c>
      <c r="D42" s="571">
        <v>0</v>
      </c>
      <c r="E42" s="571">
        <v>0</v>
      </c>
      <c r="F42" s="571">
        <v>0</v>
      </c>
      <c r="G42" s="571">
        <v>0</v>
      </c>
      <c r="H42" s="571">
        <v>0</v>
      </c>
      <c r="I42" s="571">
        <v>0</v>
      </c>
      <c r="J42" s="571">
        <v>0</v>
      </c>
      <c r="K42" s="571">
        <v>0</v>
      </c>
      <c r="L42" s="571">
        <v>0</v>
      </c>
      <c r="M42" s="571">
        <v>0</v>
      </c>
      <c r="N42" s="571">
        <v>0</v>
      </c>
      <c r="O42" s="571">
        <v>0</v>
      </c>
      <c r="P42" s="571">
        <v>0</v>
      </c>
      <c r="Q42" s="571">
        <v>0</v>
      </c>
      <c r="R42" s="571">
        <v>0</v>
      </c>
      <c r="S42" s="571">
        <v>0</v>
      </c>
      <c r="T42" s="571">
        <v>0</v>
      </c>
      <c r="U42" s="571">
        <v>0</v>
      </c>
      <c r="V42" s="571">
        <v>0</v>
      </c>
      <c r="W42" s="571">
        <v>0</v>
      </c>
      <c r="X42" s="571">
        <v>0</v>
      </c>
      <c r="Y42" s="571">
        <v>0</v>
      </c>
      <c r="Z42" s="571">
        <v>0</v>
      </c>
      <c r="AA42" s="571">
        <v>0</v>
      </c>
      <c r="AB42" s="571">
        <v>0</v>
      </c>
      <c r="AC42" s="571">
        <v>0</v>
      </c>
      <c r="AD42" s="571"/>
      <c r="AE42" s="571"/>
      <c r="AF42" s="571"/>
      <c r="AG42" s="571"/>
      <c r="AH42" s="571"/>
      <c r="AI42" s="571"/>
      <c r="AJ42" s="84"/>
      <c r="AK42" s="52"/>
      <c r="AL42" s="17">
        <v>0</v>
      </c>
      <c r="AM42" s="17">
        <v>0</v>
      </c>
      <c r="BM42" s="368" t="e">
        <f>CountryCode &amp; ".T3.OCVO_A.S1311.MNAC." &amp; RefVintage</f>
        <v>#VALUE!</v>
      </c>
    </row>
    <row r="43" spans="1:65" s="17" customFormat="1" ht="16.5" customHeight="1">
      <c r="A43" s="204"/>
      <c r="B43" s="105"/>
      <c r="C43" s="529"/>
      <c r="D43" s="573"/>
      <c r="E43" s="572"/>
      <c r="F43" s="572"/>
      <c r="G43" s="572"/>
      <c r="H43" s="572"/>
      <c r="I43" s="572"/>
      <c r="J43" s="572"/>
      <c r="K43" s="572"/>
      <c r="L43" s="572"/>
      <c r="M43" s="572"/>
      <c r="N43" s="572"/>
      <c r="O43" s="572"/>
      <c r="P43" s="572"/>
      <c r="Q43" s="572"/>
      <c r="R43" s="572"/>
      <c r="S43" s="572"/>
      <c r="T43" s="572"/>
      <c r="U43" s="572"/>
      <c r="V43" s="572"/>
      <c r="W43" s="572"/>
      <c r="X43" s="572"/>
      <c r="Y43" s="572"/>
      <c r="Z43" s="572"/>
      <c r="AA43" s="572"/>
      <c r="AB43" s="572"/>
      <c r="AC43" s="572"/>
      <c r="AD43" s="572"/>
      <c r="AE43" s="572"/>
      <c r="AF43" s="572"/>
      <c r="AG43" s="572"/>
      <c r="AH43" s="572"/>
      <c r="AI43" s="572"/>
      <c r="AJ43" s="84"/>
      <c r="AK43" s="52"/>
      <c r="BM43" s="368"/>
    </row>
    <row r="44" spans="1:65" s="17" customFormat="1" ht="16.5" customHeight="1">
      <c r="A44" s="204" t="s">
        <v>228</v>
      </c>
      <c r="B44" s="289" t="s">
        <v>692</v>
      </c>
      <c r="C44" s="528" t="s">
        <v>1119</v>
      </c>
      <c r="D44" s="571">
        <v>8918.658999999956</v>
      </c>
      <c r="E44" s="571">
        <v>85939.000000000015</v>
      </c>
      <c r="F44" s="571">
        <v>7566.1600000000326</v>
      </c>
      <c r="G44" s="571">
        <v>52279.390909090929</v>
      </c>
      <c r="H44" s="571">
        <v>-59397.999999999993</v>
      </c>
      <c r="I44" s="571">
        <v>22555</v>
      </c>
      <c r="J44" s="571">
        <v>-4024.0000000000582</v>
      </c>
      <c r="K44" s="571">
        <v>89631.999999999869</v>
      </c>
      <c r="L44" s="571">
        <v>2116.0000000001455</v>
      </c>
      <c r="M44" s="571">
        <v>43692.999999999913</v>
      </c>
      <c r="N44" s="571">
        <v>-20631.999999999854</v>
      </c>
      <c r="O44" s="571">
        <v>-20204.999999999876</v>
      </c>
      <c r="P44" s="571">
        <v>-45875.000000000124</v>
      </c>
      <c r="Q44" s="571">
        <v>-41799.000000000116</v>
      </c>
      <c r="R44" s="571">
        <v>-31640.999999999942</v>
      </c>
      <c r="S44" s="571">
        <v>7985</v>
      </c>
      <c r="T44" s="571">
        <v>-28486.000000000233</v>
      </c>
      <c r="U44" s="571">
        <v>62264.761999999988</v>
      </c>
      <c r="V44" s="571">
        <v>-17168.499999999942</v>
      </c>
      <c r="W44" s="571">
        <v>-25279.213200999773</v>
      </c>
      <c r="X44" s="571">
        <v>-69612.648063999877</v>
      </c>
      <c r="Y44" s="571">
        <v>-26596.9037619999</v>
      </c>
      <c r="Z44" s="571">
        <v>-2986.2643570013179</v>
      </c>
      <c r="AA44" s="571">
        <v>33290.416999999958</v>
      </c>
      <c r="AB44" s="571">
        <v>30792.336250999884</v>
      </c>
      <c r="AC44" s="571">
        <v>-332.35551003087312</v>
      </c>
      <c r="AD44" s="571"/>
      <c r="AE44" s="571"/>
      <c r="AF44" s="571"/>
      <c r="AG44" s="571"/>
      <c r="AH44" s="571"/>
      <c r="AI44" s="571"/>
      <c r="AJ44" s="84"/>
      <c r="AK44" s="52"/>
      <c r="BM44" s="368" t="e">
        <f>CountryCode &amp; ".T3.SD.S1311.MNAC." &amp; RefVintage</f>
        <v>#VALUE!</v>
      </c>
    </row>
    <row r="45" spans="1:65" s="17" customFormat="1" ht="16.5" customHeight="1">
      <c r="A45" s="204" t="s">
        <v>229</v>
      </c>
      <c r="B45" s="289" t="s">
        <v>693</v>
      </c>
      <c r="C45" s="523" t="s">
        <v>1120</v>
      </c>
      <c r="D45" s="571">
        <v>8918.658999999956</v>
      </c>
      <c r="E45" s="571">
        <v>85939.000000000015</v>
      </c>
      <c r="F45" s="571">
        <v>7566.1600000000326</v>
      </c>
      <c r="G45" s="571">
        <v>52279.390909090929</v>
      </c>
      <c r="H45" s="571">
        <v>-59397.999999999993</v>
      </c>
      <c r="I45" s="571">
        <v>22555</v>
      </c>
      <c r="J45" s="571">
        <v>-4024.0000000000582</v>
      </c>
      <c r="K45" s="571">
        <v>89631.999999999869</v>
      </c>
      <c r="L45" s="571">
        <v>2116.0000000001455</v>
      </c>
      <c r="M45" s="571">
        <v>43692.999999999913</v>
      </c>
      <c r="N45" s="571">
        <v>-20631.999999999854</v>
      </c>
      <c r="O45" s="571">
        <v>-20204.999999999876</v>
      </c>
      <c r="P45" s="571">
        <v>-45875.000000000124</v>
      </c>
      <c r="Q45" s="571">
        <v>-41799.000000000116</v>
      </c>
      <c r="R45" s="571">
        <v>-31640.999999999942</v>
      </c>
      <c r="S45" s="571">
        <v>7985</v>
      </c>
      <c r="T45" s="571">
        <v>-28486.000000000233</v>
      </c>
      <c r="U45" s="571">
        <v>62264.761999999988</v>
      </c>
      <c r="V45" s="571">
        <v>-17168.499999999942</v>
      </c>
      <c r="W45" s="571">
        <v>-25279.213200999773</v>
      </c>
      <c r="X45" s="571">
        <v>-69612.648063999877</v>
      </c>
      <c r="Y45" s="571">
        <v>-26596.9037619999</v>
      </c>
      <c r="Z45" s="571">
        <v>-2986.2643570013179</v>
      </c>
      <c r="AA45" s="571">
        <v>33290.416999999958</v>
      </c>
      <c r="AB45" s="571">
        <v>30792.336250999884</v>
      </c>
      <c r="AC45" s="571">
        <v>-332.35551003087312</v>
      </c>
      <c r="AD45" s="571"/>
      <c r="AE45" s="571"/>
      <c r="AF45" s="571"/>
      <c r="AG45" s="571"/>
      <c r="AH45" s="571"/>
      <c r="AI45" s="571"/>
      <c r="AJ45" s="84"/>
      <c r="AK45" s="52"/>
      <c r="BM45" s="368" t="e">
        <f>CountryCode &amp; ".T3.B9_SD.S1311.MNAC." &amp; RefVintage</f>
        <v>#VALUE!</v>
      </c>
    </row>
    <row r="46" spans="1:65" s="17" customFormat="1" ht="16.5" customHeight="1">
      <c r="A46" s="204" t="s">
        <v>230</v>
      </c>
      <c r="B46" s="289" t="s">
        <v>694</v>
      </c>
      <c r="C46" s="523" t="s">
        <v>1121</v>
      </c>
      <c r="D46" s="571">
        <v>0</v>
      </c>
      <c r="E46" s="571">
        <v>0</v>
      </c>
      <c r="F46" s="571">
        <v>0</v>
      </c>
      <c r="G46" s="571">
        <v>0</v>
      </c>
      <c r="H46" s="571">
        <v>0</v>
      </c>
      <c r="I46" s="571">
        <v>0</v>
      </c>
      <c r="J46" s="571">
        <v>0</v>
      </c>
      <c r="K46" s="571">
        <v>0</v>
      </c>
      <c r="L46" s="571">
        <v>0</v>
      </c>
      <c r="M46" s="571">
        <v>0</v>
      </c>
      <c r="N46" s="571">
        <v>0</v>
      </c>
      <c r="O46" s="571">
        <v>0</v>
      </c>
      <c r="P46" s="571">
        <v>0</v>
      </c>
      <c r="Q46" s="571">
        <v>0</v>
      </c>
      <c r="R46" s="571">
        <v>0</v>
      </c>
      <c r="S46" s="571">
        <v>0</v>
      </c>
      <c r="T46" s="571">
        <v>0</v>
      </c>
      <c r="U46" s="571">
        <v>0</v>
      </c>
      <c r="V46" s="571">
        <v>0</v>
      </c>
      <c r="W46" s="571">
        <v>0</v>
      </c>
      <c r="X46" s="571">
        <v>0</v>
      </c>
      <c r="Y46" s="571">
        <v>0</v>
      </c>
      <c r="Z46" s="571">
        <v>0</v>
      </c>
      <c r="AA46" s="571">
        <v>0</v>
      </c>
      <c r="AB46" s="571">
        <v>0</v>
      </c>
      <c r="AC46" s="571">
        <v>0</v>
      </c>
      <c r="AD46" s="571"/>
      <c r="AE46" s="571"/>
      <c r="AF46" s="571"/>
      <c r="AG46" s="571"/>
      <c r="AH46" s="571"/>
      <c r="AI46" s="571"/>
      <c r="AJ46" s="84"/>
      <c r="AK46" s="52"/>
      <c r="BM46" s="368" t="e">
        <f>CountryCode &amp; ".T3.OSD.S1311.MNAC." &amp; RefVintage</f>
        <v>#VALUE!</v>
      </c>
    </row>
    <row r="47" spans="1:65" s="17" customFormat="1" ht="13.5" customHeight="1" thickBot="1">
      <c r="A47" s="204"/>
      <c r="B47" s="105"/>
      <c r="C47" s="527"/>
      <c r="D47" s="574"/>
      <c r="E47" s="575"/>
      <c r="F47" s="575"/>
      <c r="G47" s="575"/>
      <c r="H47" s="575"/>
      <c r="I47" s="575"/>
      <c r="J47" s="575"/>
      <c r="K47" s="575"/>
      <c r="L47" s="575"/>
      <c r="M47" s="575"/>
      <c r="N47" s="575"/>
      <c r="O47" s="575"/>
      <c r="P47" s="575"/>
      <c r="Q47" s="575"/>
      <c r="R47" s="575"/>
      <c r="S47" s="575"/>
      <c r="T47" s="575"/>
      <c r="U47" s="575"/>
      <c r="V47" s="575"/>
      <c r="W47" s="575"/>
      <c r="X47" s="575"/>
      <c r="Y47" s="575"/>
      <c r="Z47" s="575"/>
      <c r="AA47" s="575"/>
      <c r="AB47" s="575"/>
      <c r="AC47" s="575"/>
      <c r="AD47" s="575"/>
      <c r="AE47" s="575"/>
      <c r="AF47" s="575"/>
      <c r="AG47" s="575"/>
      <c r="AH47" s="575"/>
      <c r="AI47" s="575"/>
      <c r="AJ47" s="87"/>
      <c r="AK47" s="52"/>
      <c r="BM47" s="368"/>
    </row>
    <row r="48" spans="1:65" s="17" customFormat="1" ht="21.75" customHeight="1" thickTop="1" thickBot="1">
      <c r="A48" s="204" t="s">
        <v>231</v>
      </c>
      <c r="B48" s="289" t="s">
        <v>695</v>
      </c>
      <c r="C48" s="500" t="s">
        <v>1136</v>
      </c>
      <c r="D48" s="571">
        <v>1014809.9999999995</v>
      </c>
      <c r="E48" s="571">
        <v>221119.99999999988</v>
      </c>
      <c r="F48" s="571">
        <v>466076</v>
      </c>
      <c r="G48" s="571">
        <v>773697.00000000012</v>
      </c>
      <c r="H48" s="571">
        <v>722934.00000000023</v>
      </c>
      <c r="I48" s="571">
        <v>371104.00000000029</v>
      </c>
      <c r="J48" s="571">
        <v>605460</v>
      </c>
      <c r="K48" s="571">
        <v>1542868.0000000005</v>
      </c>
      <c r="L48" s="571">
        <v>1378680.9999999986</v>
      </c>
      <c r="M48" s="571">
        <v>1263085.0000000009</v>
      </c>
      <c r="N48" s="571">
        <v>1154095.9999999995</v>
      </c>
      <c r="O48" s="571">
        <v>1852385.0000000002</v>
      </c>
      <c r="P48" s="571">
        <v>1025957.0000000003</v>
      </c>
      <c r="Q48" s="571">
        <v>2488314.9999999986</v>
      </c>
      <c r="R48" s="571">
        <v>988185.00000000128</v>
      </c>
      <c r="S48" s="571">
        <v>1040114.9999999979</v>
      </c>
      <c r="T48" s="571">
        <v>996658.00000000303</v>
      </c>
      <c r="U48" s="571">
        <v>-135143.00000000003</v>
      </c>
      <c r="V48" s="571">
        <v>1366948.0000000002</v>
      </c>
      <c r="W48" s="571">
        <v>2094315.9999999988</v>
      </c>
      <c r="X48" s="571">
        <v>1373451.0000000009</v>
      </c>
      <c r="Y48" s="571">
        <v>830168.99999999802</v>
      </c>
      <c r="Z48" s="571">
        <v>1469225.0000000021</v>
      </c>
      <c r="AA48" s="571">
        <v>2028336.9999999995</v>
      </c>
      <c r="AB48" s="571">
        <v>1042253.9999999972</v>
      </c>
      <c r="AC48" s="571">
        <v>7092805</v>
      </c>
      <c r="AD48" s="571"/>
      <c r="AE48" s="571"/>
      <c r="AF48" s="571"/>
      <c r="AG48" s="571"/>
      <c r="AH48" s="571"/>
      <c r="AI48" s="571"/>
      <c r="AJ48" s="5"/>
      <c r="AK48" s="52"/>
      <c r="BM48" s="368" t="e">
        <f>CountryCode &amp; ".T3.CHDEBT.S1311.MNAC." &amp; RefVintage</f>
        <v>#VALUE!</v>
      </c>
    </row>
    <row r="49" spans="1:65" ht="17.25" thickTop="1" thickBot="1">
      <c r="A49" s="204"/>
      <c r="B49" s="105"/>
      <c r="C49" s="533"/>
      <c r="D49" s="579"/>
      <c r="E49" s="579"/>
      <c r="F49" s="579"/>
      <c r="G49" s="579"/>
      <c r="H49" s="579"/>
      <c r="I49" s="579"/>
      <c r="J49" s="579"/>
      <c r="K49" s="579"/>
      <c r="L49" s="579"/>
      <c r="M49" s="579"/>
      <c r="N49" s="579"/>
      <c r="O49" s="579"/>
      <c r="P49" s="579"/>
      <c r="Q49" s="579"/>
      <c r="R49" s="579"/>
      <c r="S49" s="579"/>
      <c r="T49" s="579"/>
      <c r="U49" s="579"/>
      <c r="V49" s="579"/>
      <c r="W49" s="579"/>
      <c r="X49" s="579"/>
      <c r="Y49" s="579"/>
      <c r="Z49" s="579"/>
      <c r="AA49" s="579"/>
      <c r="AB49" s="579"/>
      <c r="AC49" s="579"/>
      <c r="AD49" s="579"/>
      <c r="AE49" s="579"/>
      <c r="AF49" s="579"/>
      <c r="AG49" s="579"/>
      <c r="AH49" s="579"/>
      <c r="AI49" s="579"/>
      <c r="AJ49" s="7"/>
      <c r="AK49" s="41"/>
    </row>
    <row r="50" spans="1:65" ht="17.25" thickTop="1" thickBot="1">
      <c r="A50" s="204"/>
      <c r="B50" s="105"/>
      <c r="C50" s="534"/>
      <c r="D50" s="580"/>
      <c r="E50" s="581"/>
      <c r="F50" s="581"/>
      <c r="G50" s="581"/>
      <c r="H50" s="581"/>
      <c r="I50" s="581"/>
      <c r="J50" s="581"/>
      <c r="K50" s="581"/>
      <c r="L50" s="581"/>
      <c r="M50" s="581"/>
      <c r="N50" s="581"/>
      <c r="O50" s="581"/>
      <c r="P50" s="581"/>
      <c r="Q50" s="581"/>
      <c r="R50" s="581"/>
      <c r="S50" s="581"/>
      <c r="T50" s="581"/>
      <c r="U50" s="581"/>
      <c r="V50" s="581"/>
      <c r="W50" s="581"/>
      <c r="X50" s="581"/>
      <c r="Y50" s="581"/>
      <c r="Z50" s="581"/>
      <c r="AA50" s="581"/>
      <c r="AB50" s="581"/>
      <c r="AC50" s="581"/>
      <c r="AD50" s="581"/>
      <c r="AE50" s="581"/>
      <c r="AF50" s="581"/>
      <c r="AG50" s="581"/>
      <c r="AH50" s="581"/>
      <c r="AI50" s="581"/>
      <c r="AJ50" s="8"/>
      <c r="AK50" s="41"/>
    </row>
    <row r="51" spans="1:65" ht="17.25" thickTop="1" thickBot="1">
      <c r="A51" s="204" t="s">
        <v>232</v>
      </c>
      <c r="B51" s="289" t="s">
        <v>696</v>
      </c>
      <c r="C51" s="500" t="s">
        <v>1137</v>
      </c>
      <c r="D51" s="576">
        <v>4767760</v>
      </c>
      <c r="E51" s="577">
        <v>5024350</v>
      </c>
      <c r="F51" s="577">
        <v>5446701</v>
      </c>
      <c r="G51" s="577">
        <v>6179123</v>
      </c>
      <c r="H51" s="577">
        <v>6941083</v>
      </c>
      <c r="I51" s="577">
        <v>7275876</v>
      </c>
      <c r="J51" s="577">
        <v>7930683</v>
      </c>
      <c r="K51" s="577">
        <v>9371466</v>
      </c>
      <c r="L51" s="577">
        <v>10512298</v>
      </c>
      <c r="M51" s="577">
        <v>11716475</v>
      </c>
      <c r="N51" s="577">
        <v>12832607</v>
      </c>
      <c r="O51" s="577">
        <v>15024300</v>
      </c>
      <c r="P51" s="577">
        <v>16178509</v>
      </c>
      <c r="Q51" s="577">
        <v>18599226</v>
      </c>
      <c r="R51" s="577">
        <v>19528800</v>
      </c>
      <c r="S51" s="577">
        <v>20662313</v>
      </c>
      <c r="T51" s="577">
        <v>21667476</v>
      </c>
      <c r="U51" s="577">
        <v>21504879</v>
      </c>
      <c r="V51" s="577">
        <v>22983595</v>
      </c>
      <c r="W51" s="577">
        <v>25073040</v>
      </c>
      <c r="X51" s="577">
        <v>26420599</v>
      </c>
      <c r="Y51" s="577">
        <v>27174115</v>
      </c>
      <c r="Z51" s="577">
        <v>28585850</v>
      </c>
      <c r="AA51" s="577">
        <v>30669910</v>
      </c>
      <c r="AB51" s="577">
        <v>31577644</v>
      </c>
      <c r="AC51" s="577">
        <v>38226982</v>
      </c>
      <c r="AD51" s="577"/>
      <c r="AE51" s="577"/>
      <c r="AF51" s="577"/>
      <c r="AG51" s="577"/>
      <c r="AH51" s="577"/>
      <c r="AI51" s="577"/>
      <c r="AJ51" s="3"/>
      <c r="AK51" s="41"/>
      <c r="BM51" s="220" t="e">
        <f>CountryCode &amp; ".T3.CTDEBT.S1311.MNAC." &amp; RefVintage</f>
        <v>#VALUE!</v>
      </c>
    </row>
    <row r="52" spans="1:65" ht="17.25" thickTop="1">
      <c r="A52" s="204" t="s">
        <v>233</v>
      </c>
      <c r="B52" s="289" t="s">
        <v>697</v>
      </c>
      <c r="C52" s="535" t="s">
        <v>1138</v>
      </c>
      <c r="D52" s="578">
        <v>4874360</v>
      </c>
      <c r="E52" s="578">
        <v>5095480</v>
      </c>
      <c r="F52" s="578">
        <v>5561556</v>
      </c>
      <c r="G52" s="578">
        <v>6335253</v>
      </c>
      <c r="H52" s="578">
        <v>7058187</v>
      </c>
      <c r="I52" s="578">
        <v>7429291</v>
      </c>
      <c r="J52" s="578">
        <v>8034751</v>
      </c>
      <c r="K52" s="578">
        <v>9577619</v>
      </c>
      <c r="L52" s="578">
        <v>10956300</v>
      </c>
      <c r="M52" s="578">
        <v>12219385</v>
      </c>
      <c r="N52" s="578">
        <v>13373481</v>
      </c>
      <c r="O52" s="578">
        <v>15225866</v>
      </c>
      <c r="P52" s="578">
        <v>16251823</v>
      </c>
      <c r="Q52" s="578">
        <v>18740138</v>
      </c>
      <c r="R52" s="578">
        <v>19728323</v>
      </c>
      <c r="S52" s="578">
        <v>20768438</v>
      </c>
      <c r="T52" s="578">
        <v>21765096</v>
      </c>
      <c r="U52" s="578">
        <v>21629953</v>
      </c>
      <c r="V52" s="578">
        <v>22996901</v>
      </c>
      <c r="W52" s="578">
        <v>25091217</v>
      </c>
      <c r="X52" s="578">
        <v>26464668</v>
      </c>
      <c r="Y52" s="578">
        <v>27294837</v>
      </c>
      <c r="Z52" s="578">
        <v>28764062</v>
      </c>
      <c r="AA52" s="578">
        <v>30792399</v>
      </c>
      <c r="AB52" s="578">
        <v>31834653</v>
      </c>
      <c r="AC52" s="578">
        <v>38927458</v>
      </c>
      <c r="AD52" s="578"/>
      <c r="AE52" s="578"/>
      <c r="AF52" s="578"/>
      <c r="AG52" s="578"/>
      <c r="AH52" s="578"/>
      <c r="AI52" s="578"/>
      <c r="AJ52" s="352"/>
      <c r="AK52" s="41"/>
      <c r="BM52" s="220" t="e">
        <f>CountryCode &amp; ".T3.DEBT.S1311.MNAC." &amp; RefVintage</f>
        <v>#VALUE!</v>
      </c>
    </row>
    <row r="53" spans="1:65" ht="30.75">
      <c r="A53" s="204" t="s">
        <v>234</v>
      </c>
      <c r="B53" s="289" t="s">
        <v>698</v>
      </c>
      <c r="C53" s="536" t="s">
        <v>1139</v>
      </c>
      <c r="D53" s="571">
        <v>106600</v>
      </c>
      <c r="E53" s="571">
        <v>71130</v>
      </c>
      <c r="F53" s="571">
        <v>114854.99999999999</v>
      </c>
      <c r="G53" s="571">
        <v>156130</v>
      </c>
      <c r="H53" s="571">
        <v>117104.00000000001</v>
      </c>
      <c r="I53" s="571">
        <v>153415.00000000003</v>
      </c>
      <c r="J53" s="571">
        <v>104068</v>
      </c>
      <c r="K53" s="571">
        <v>206153</v>
      </c>
      <c r="L53" s="571">
        <v>444001.99999999994</v>
      </c>
      <c r="M53" s="571">
        <v>502910</v>
      </c>
      <c r="N53" s="571">
        <v>540874</v>
      </c>
      <c r="O53" s="571">
        <v>201566</v>
      </c>
      <c r="P53" s="571">
        <v>73314</v>
      </c>
      <c r="Q53" s="571">
        <v>140912</v>
      </c>
      <c r="R53" s="571">
        <v>199523</v>
      </c>
      <c r="S53" s="571">
        <v>106125</v>
      </c>
      <c r="T53" s="571">
        <v>97620</v>
      </c>
      <c r="U53" s="571">
        <v>125074</v>
      </c>
      <c r="V53" s="571">
        <v>13306</v>
      </c>
      <c r="W53" s="571">
        <v>18177</v>
      </c>
      <c r="X53" s="571">
        <v>44069</v>
      </c>
      <c r="Y53" s="571">
        <v>120722.00000000001</v>
      </c>
      <c r="Z53" s="571">
        <v>178212</v>
      </c>
      <c r="AA53" s="571">
        <v>122489</v>
      </c>
      <c r="AB53" s="571">
        <v>257009</v>
      </c>
      <c r="AC53" s="571">
        <v>700476</v>
      </c>
      <c r="AD53" s="571"/>
      <c r="AE53" s="571"/>
      <c r="AF53" s="571"/>
      <c r="AG53" s="571"/>
      <c r="AH53" s="571"/>
      <c r="AI53" s="571"/>
      <c r="AJ53" s="96"/>
      <c r="AK53" s="41"/>
      <c r="BM53" s="220" t="e">
        <f>CountryCode &amp; ".T3.HOLD.S1311.MNAC." &amp; RefVintage</f>
        <v>#VALUE!</v>
      </c>
    </row>
    <row r="54" spans="1:65" ht="15.75" thickBot="1">
      <c r="A54" s="106"/>
      <c r="B54" s="105"/>
      <c r="C54" s="119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632"/>
      <c r="AD54" s="632"/>
      <c r="AE54" s="632"/>
      <c r="AF54" s="632"/>
      <c r="AG54" s="632"/>
      <c r="AH54" s="632"/>
      <c r="AI54" s="632"/>
      <c r="AJ54" s="59"/>
      <c r="AK54" s="41"/>
    </row>
    <row r="55" spans="1:65" ht="20.25" thickTop="1" thickBot="1">
      <c r="A55" s="106"/>
      <c r="B55" s="105"/>
      <c r="C55" s="255" t="str">
        <f>'3A Tábla'!$C$50</f>
        <v>*Kérjük, hogy figyeljen a nettó hitelfelvételnél / nettó hitelnyújtás előjelére, amely konvenció szerint az 1. és 2. táblákban eltérő.</v>
      </c>
      <c r="D55" s="248"/>
      <c r="E55" s="248"/>
      <c r="F55" s="54"/>
      <c r="G55" s="54"/>
      <c r="H55" s="54"/>
      <c r="I55" s="54"/>
      <c r="J55" s="54"/>
      <c r="K55" s="54"/>
      <c r="L55" s="54"/>
      <c r="M55" s="54"/>
      <c r="N55" s="54"/>
      <c r="O55" s="54"/>
      <c r="P55" s="54"/>
      <c r="Q55" s="54"/>
      <c r="R55" s="54"/>
      <c r="S55" s="54"/>
      <c r="T55" s="54"/>
      <c r="U55" s="54"/>
      <c r="V55" s="54"/>
      <c r="W55" s="54"/>
      <c r="X55" s="54"/>
      <c r="Y55" s="54"/>
      <c r="Z55" s="54"/>
      <c r="AA55" s="54"/>
      <c r="AB55" s="54"/>
      <c r="AC55" s="636"/>
      <c r="AD55" s="636"/>
      <c r="AE55" s="636"/>
      <c r="AF55" s="636"/>
      <c r="AG55" s="636"/>
      <c r="AH55" s="636"/>
      <c r="AI55" s="636"/>
      <c r="AJ55" s="55"/>
      <c r="AK55" s="41"/>
      <c r="AM55" s="12"/>
    </row>
    <row r="56" spans="1:65" ht="18.75" thickTop="1">
      <c r="A56" s="106"/>
      <c r="B56" s="105"/>
      <c r="C56" s="121"/>
      <c r="D56" s="56"/>
      <c r="E56" s="57"/>
      <c r="F56" s="57"/>
      <c r="G56" s="57"/>
      <c r="H56" s="57"/>
      <c r="I56" s="57"/>
      <c r="J56" s="57"/>
      <c r="K56" s="57"/>
      <c r="L56" s="57"/>
      <c r="M56" s="57"/>
      <c r="N56" s="57"/>
      <c r="O56" s="57"/>
      <c r="P56" s="57"/>
      <c r="Q56" s="57"/>
      <c r="R56" s="57"/>
      <c r="S56" s="57"/>
      <c r="T56" s="57"/>
      <c r="U56" s="57"/>
      <c r="V56" s="57"/>
      <c r="W56" s="57"/>
      <c r="X56" s="57"/>
      <c r="Y56" s="57"/>
      <c r="Z56" s="57"/>
      <c r="AA56" s="57"/>
      <c r="AB56" s="57"/>
      <c r="AC56" s="630"/>
      <c r="AD56" s="630"/>
      <c r="AE56" s="630"/>
      <c r="AF56" s="630"/>
      <c r="AG56" s="630"/>
      <c r="AH56" s="630"/>
      <c r="AI56" s="630"/>
      <c r="AJ56" s="57"/>
      <c r="AK56" s="41"/>
      <c r="AM56" s="12"/>
    </row>
    <row r="57" spans="1:65" ht="15.75">
      <c r="A57" s="106"/>
      <c r="B57" s="105"/>
      <c r="C57" s="122"/>
      <c r="D57" s="12"/>
      <c r="E57" s="19"/>
      <c r="F57" s="19"/>
      <c r="G57" s="19"/>
      <c r="H57" s="19"/>
      <c r="I57" s="19"/>
      <c r="J57" s="19"/>
      <c r="K57" s="19"/>
      <c r="L57" s="19"/>
      <c r="M57" s="19"/>
      <c r="N57" s="19"/>
      <c r="O57" s="19"/>
      <c r="P57" s="19"/>
      <c r="Q57" s="19"/>
      <c r="R57" s="19"/>
      <c r="S57" s="19"/>
      <c r="T57" s="19"/>
      <c r="U57" s="19"/>
      <c r="V57" s="19"/>
      <c r="W57" s="19"/>
      <c r="X57" s="19"/>
      <c r="Y57" s="19"/>
      <c r="Z57" s="19"/>
      <c r="AA57" s="19"/>
      <c r="AB57" s="19"/>
      <c r="AC57" s="618"/>
      <c r="AD57" s="618"/>
      <c r="AE57" s="618"/>
      <c r="AF57" s="618"/>
      <c r="AG57" s="618"/>
      <c r="AH57" s="618"/>
      <c r="AI57" s="618"/>
      <c r="AJ57" s="19"/>
      <c r="AK57" s="41"/>
      <c r="AM57" s="12"/>
    </row>
    <row r="58" spans="1:65" ht="15.75">
      <c r="A58" s="106"/>
      <c r="B58" s="105"/>
      <c r="C58" s="465" t="s">
        <v>1124</v>
      </c>
      <c r="D58" s="146"/>
      <c r="E58" s="161"/>
      <c r="F58" s="161"/>
      <c r="G58" s="161"/>
      <c r="H58" s="161"/>
      <c r="I58" s="161"/>
      <c r="J58" s="161"/>
      <c r="K58" s="161"/>
      <c r="L58" s="161"/>
      <c r="M58" s="161"/>
      <c r="N58" s="161"/>
      <c r="O58" s="161"/>
      <c r="P58" s="161"/>
      <c r="Q58" s="161"/>
      <c r="R58" s="161"/>
      <c r="S58" s="161"/>
      <c r="T58" s="161"/>
      <c r="U58" s="161"/>
      <c r="V58" s="161"/>
      <c r="W58" s="161"/>
      <c r="X58" s="161"/>
      <c r="Y58" s="161"/>
      <c r="Z58" s="161"/>
      <c r="AA58" s="161"/>
      <c r="AB58" s="161"/>
      <c r="AC58" s="606"/>
      <c r="AD58" s="606"/>
      <c r="AE58" s="606"/>
      <c r="AF58" s="606"/>
      <c r="AG58" s="606"/>
      <c r="AH58" s="606"/>
      <c r="AI58" s="606"/>
      <c r="AJ58" s="19"/>
      <c r="AK58" s="41"/>
      <c r="AM58" s="12"/>
    </row>
    <row r="59" spans="1:65" ht="15.75">
      <c r="A59" s="106"/>
      <c r="B59" s="105"/>
      <c r="C59" s="537" t="s">
        <v>1140</v>
      </c>
      <c r="D59" s="146"/>
      <c r="E59" s="161"/>
      <c r="F59" s="161"/>
      <c r="G59" s="161"/>
      <c r="H59" s="161"/>
      <c r="I59" s="161"/>
      <c r="J59" s="161"/>
      <c r="K59" s="161"/>
      <c r="L59" s="161"/>
      <c r="M59" s="161"/>
      <c r="N59" s="161"/>
      <c r="O59" s="161"/>
      <c r="P59" s="161"/>
      <c r="Q59" s="161"/>
      <c r="R59" s="161"/>
      <c r="S59" s="161"/>
      <c r="T59" s="161"/>
      <c r="U59" s="161"/>
      <c r="V59" s="161"/>
      <c r="W59" s="161"/>
      <c r="X59" s="161"/>
      <c r="Y59" s="161"/>
      <c r="Z59" s="161"/>
      <c r="AA59" s="161"/>
      <c r="AB59" s="161"/>
      <c r="AC59" s="606"/>
      <c r="AD59" s="606"/>
      <c r="AE59" s="606"/>
      <c r="AF59" s="606"/>
      <c r="AG59" s="606"/>
      <c r="AH59" s="606"/>
      <c r="AI59" s="606"/>
      <c r="AJ59" s="19"/>
      <c r="AK59" s="41"/>
      <c r="AM59" s="12"/>
    </row>
    <row r="60" spans="1:65" ht="16.5" customHeight="1">
      <c r="A60" s="106"/>
      <c r="B60" s="105"/>
      <c r="C60" s="465" t="s">
        <v>1126</v>
      </c>
      <c r="D60" s="109"/>
      <c r="E60" s="161"/>
      <c r="F60" s="161"/>
      <c r="G60" s="161"/>
      <c r="H60" s="161"/>
      <c r="I60" s="161"/>
      <c r="J60" s="161"/>
      <c r="K60" s="161"/>
      <c r="L60" s="161"/>
      <c r="M60" s="161"/>
      <c r="N60" s="161"/>
      <c r="O60" s="161"/>
      <c r="P60" s="161"/>
      <c r="Q60" s="161"/>
      <c r="R60" s="161"/>
      <c r="S60" s="161"/>
      <c r="T60" s="161"/>
      <c r="U60" s="161"/>
      <c r="V60" s="161"/>
      <c r="W60" s="161"/>
      <c r="X60" s="161"/>
      <c r="Y60" s="161"/>
      <c r="Z60" s="161"/>
      <c r="AA60" s="161"/>
      <c r="AB60" s="161"/>
      <c r="AC60" s="606"/>
      <c r="AD60" s="606"/>
      <c r="AE60" s="606"/>
      <c r="AF60" s="606"/>
      <c r="AG60" s="606"/>
      <c r="AH60" s="606"/>
      <c r="AI60" s="606"/>
      <c r="AJ60" s="19"/>
      <c r="AK60" s="41"/>
      <c r="AM60" s="12"/>
    </row>
    <row r="61" spans="1:65" ht="16.5" thickBot="1">
      <c r="A61" s="123"/>
      <c r="B61" s="118"/>
      <c r="C61" s="125"/>
      <c r="D61" s="60"/>
      <c r="E61" s="61"/>
      <c r="F61" s="61"/>
      <c r="G61" s="61"/>
      <c r="H61" s="61"/>
      <c r="I61" s="61"/>
      <c r="J61" s="61"/>
      <c r="K61" s="61"/>
      <c r="L61" s="61"/>
      <c r="M61" s="61"/>
      <c r="N61" s="61"/>
      <c r="O61" s="61"/>
      <c r="P61" s="61"/>
      <c r="Q61" s="61"/>
      <c r="R61" s="61"/>
      <c r="S61" s="61"/>
      <c r="T61" s="61"/>
      <c r="U61" s="61"/>
      <c r="V61" s="61"/>
      <c r="W61" s="61"/>
      <c r="X61" s="61"/>
      <c r="Y61" s="61"/>
      <c r="Z61" s="61"/>
      <c r="AA61" s="61"/>
      <c r="AB61" s="61"/>
      <c r="AC61" s="637"/>
      <c r="AD61" s="637"/>
      <c r="AE61" s="637"/>
      <c r="AF61" s="637"/>
      <c r="AG61" s="637"/>
      <c r="AH61" s="637"/>
      <c r="AI61" s="637"/>
      <c r="AJ61" s="61"/>
      <c r="AK61" s="43"/>
      <c r="AM61" s="12"/>
    </row>
    <row r="62" spans="1:65" ht="16.5" hidden="1" thickTop="1">
      <c r="B62" s="158"/>
      <c r="C62" s="23"/>
      <c r="D62" s="44"/>
      <c r="E62" s="62"/>
      <c r="F62" s="62"/>
      <c r="G62" s="62"/>
      <c r="H62" s="62"/>
      <c r="I62" s="62"/>
      <c r="J62" s="62"/>
      <c r="K62" s="62"/>
      <c r="L62" s="62"/>
      <c r="M62" s="62"/>
      <c r="N62" s="62"/>
      <c r="O62" s="62"/>
      <c r="P62" s="62"/>
      <c r="Q62" s="62"/>
      <c r="R62" s="62"/>
      <c r="S62" s="62"/>
      <c r="T62" s="62"/>
      <c r="U62" s="62"/>
      <c r="V62" s="62"/>
      <c r="W62" s="62"/>
      <c r="X62" s="62"/>
      <c r="Y62" s="62"/>
      <c r="Z62" s="62"/>
      <c r="AA62" s="62"/>
      <c r="AB62" s="62"/>
      <c r="AC62" s="638"/>
      <c r="AD62" s="638"/>
      <c r="AE62" s="638"/>
      <c r="AF62" s="638"/>
      <c r="AG62" s="638"/>
      <c r="AH62" s="638"/>
      <c r="AI62" s="638"/>
      <c r="AJ62" s="62"/>
      <c r="AK62" s="12"/>
      <c r="AL62" s="12"/>
      <c r="AM62" s="12"/>
    </row>
    <row r="63" spans="1:65" ht="16.5" hidden="1" thickTop="1">
      <c r="D63" s="44"/>
      <c r="E63" s="63"/>
      <c r="F63" s="63"/>
      <c r="G63" s="63"/>
      <c r="H63" s="63"/>
      <c r="I63" s="63"/>
      <c r="J63" s="63"/>
      <c r="K63" s="63"/>
      <c r="L63" s="63"/>
      <c r="M63" s="63"/>
      <c r="N63" s="63"/>
      <c r="O63" s="63"/>
      <c r="P63" s="63"/>
      <c r="Q63" s="63"/>
      <c r="R63" s="63"/>
      <c r="S63" s="63"/>
      <c r="T63" s="63"/>
      <c r="U63" s="63"/>
      <c r="V63" s="63"/>
      <c r="W63" s="63"/>
      <c r="X63" s="63"/>
      <c r="Y63" s="63"/>
      <c r="Z63" s="63"/>
      <c r="AA63" s="63"/>
      <c r="AB63" s="63"/>
      <c r="AC63" s="639"/>
      <c r="AD63" s="639"/>
      <c r="AE63" s="639"/>
      <c r="AF63" s="639"/>
      <c r="AG63" s="639"/>
      <c r="AH63" s="639"/>
      <c r="AI63" s="639"/>
      <c r="AJ63" s="63"/>
    </row>
    <row r="64" spans="1:65" ht="30" hidden="1" customHeight="1">
      <c r="C64" s="228" t="s">
        <v>13</v>
      </c>
      <c r="D64" s="720" t="str">
        <f>IF(COUNTA(D10:Z10,D12:Z29,D31:Z34,D36:Z38,D40:Z42,D44:Z46,D48:Z48,D51:Z53)/612*100=100,"OK - Table 3B is fully completed","WARNING - Table 3B is not fully completed, please fill in figure, L, M or 0")</f>
        <v>WARNING - Table 3B is not fully completed, please fill in figure, L, M or 0</v>
      </c>
      <c r="E64" s="720"/>
      <c r="F64" s="720"/>
      <c r="G64" s="720"/>
      <c r="H64" s="720"/>
      <c r="I64" s="720"/>
      <c r="J64" s="720"/>
      <c r="K64" s="720"/>
      <c r="L64" s="720"/>
      <c r="M64" s="720"/>
      <c r="N64" s="720"/>
      <c r="O64" s="720"/>
      <c r="P64" s="720"/>
      <c r="Q64" s="720"/>
      <c r="R64" s="720"/>
      <c r="S64" s="720"/>
      <c r="T64" s="720"/>
      <c r="U64" s="720"/>
      <c r="V64" s="720"/>
      <c r="W64" s="720"/>
      <c r="X64" s="720"/>
      <c r="Y64" s="720"/>
      <c r="Z64" s="720"/>
      <c r="AA64" s="450"/>
      <c r="AB64" s="440"/>
      <c r="AC64" s="548" t="s">
        <v>1177</v>
      </c>
      <c r="AD64" s="548" t="s">
        <v>1177</v>
      </c>
      <c r="AE64" s="548" t="s">
        <v>1177</v>
      </c>
      <c r="AF64" s="548" t="s">
        <v>1177</v>
      </c>
      <c r="AG64" s="548" t="s">
        <v>1177</v>
      </c>
      <c r="AH64" s="548" t="s">
        <v>1177</v>
      </c>
      <c r="AI64" s="548" t="s">
        <v>1177</v>
      </c>
      <c r="AJ64" s="221"/>
      <c r="AK64" s="143"/>
      <c r="AL64" s="25"/>
    </row>
    <row r="65" spans="3:38" ht="15.75" hidden="1" thickTop="1">
      <c r="C65" s="144" t="s">
        <v>14</v>
      </c>
      <c r="D65"/>
      <c r="E65"/>
      <c r="F65"/>
      <c r="G65"/>
      <c r="H65"/>
      <c r="I65"/>
      <c r="J65"/>
      <c r="K65"/>
      <c r="L65"/>
      <c r="M65"/>
      <c r="N65"/>
      <c r="O65"/>
      <c r="P65"/>
      <c r="Q65"/>
      <c r="R65"/>
      <c r="S65"/>
      <c r="T65"/>
      <c r="U65"/>
      <c r="V65"/>
      <c r="W65"/>
      <c r="X65"/>
      <c r="Y65"/>
      <c r="Z65"/>
      <c r="AA65"/>
      <c r="AB65"/>
      <c r="AC65" s="562">
        <v>2020</v>
      </c>
      <c r="AD65" s="562">
        <v>2021</v>
      </c>
      <c r="AE65" s="562">
        <v>2022</v>
      </c>
      <c r="AF65" s="562">
        <v>2023</v>
      </c>
      <c r="AG65" s="562">
        <v>2024</v>
      </c>
      <c r="AH65" s="562">
        <v>2025</v>
      </c>
      <c r="AI65" s="562">
        <v>2026</v>
      </c>
      <c r="AJ65"/>
      <c r="AK65" s="145"/>
      <c r="AL65" s="25"/>
    </row>
    <row r="66" spans="3:38" ht="16.5" hidden="1" thickTop="1">
      <c r="C66" s="222" t="s">
        <v>68</v>
      </c>
      <c r="D66" s="223">
        <f>IF(D48="M",0,D48)-IF(D10="M",0,D10)-IF(D12="M",0,D12)-IF(D31="M",0,D31)-IF(D44="M",0,D44)</f>
        <v>0</v>
      </c>
      <c r="E66" s="223">
        <f t="shared" ref="E66:V66" si="17">IF(E48="M",0,E48)-IF(E10="M",0,E10)-IF(E12="M",0,E12)-IF(E31="M",0,E31)-IF(E44="M",0,E44)</f>
        <v>0</v>
      </c>
      <c r="F66" s="223">
        <f t="shared" si="17"/>
        <v>0</v>
      </c>
      <c r="G66" s="223">
        <f t="shared" si="17"/>
        <v>0</v>
      </c>
      <c r="H66" s="223">
        <f t="shared" si="17"/>
        <v>0</v>
      </c>
      <c r="I66" s="223">
        <f t="shared" si="17"/>
        <v>0</v>
      </c>
      <c r="J66" s="223">
        <f t="shared" si="17"/>
        <v>0</v>
      </c>
      <c r="K66" s="223">
        <f t="shared" si="17"/>
        <v>0</v>
      </c>
      <c r="L66" s="223">
        <f t="shared" si="17"/>
        <v>0</v>
      </c>
      <c r="M66" s="223">
        <f t="shared" si="17"/>
        <v>0</v>
      </c>
      <c r="N66" s="223">
        <f t="shared" si="17"/>
        <v>0</v>
      </c>
      <c r="O66" s="223">
        <f t="shared" si="17"/>
        <v>0</v>
      </c>
      <c r="P66" s="223">
        <f t="shared" si="17"/>
        <v>0</v>
      </c>
      <c r="Q66" s="223">
        <f t="shared" si="17"/>
        <v>0</v>
      </c>
      <c r="R66" s="223">
        <f t="shared" si="17"/>
        <v>0</v>
      </c>
      <c r="S66" s="223">
        <f t="shared" si="17"/>
        <v>0</v>
      </c>
      <c r="T66" s="223">
        <f t="shared" si="17"/>
        <v>0</v>
      </c>
      <c r="U66" s="223">
        <f t="shared" si="17"/>
        <v>1.1641532182693481E-10</v>
      </c>
      <c r="V66" s="223">
        <f t="shared" si="17"/>
        <v>2.9103830456733704E-11</v>
      </c>
      <c r="W66" s="223">
        <f>IF(W48="M",0,W48)-IF(W10="M",0,W10)-IF(W12="M",0,W12)-IF(W31="M",0,W31)-IF(W44="M",0,W44)</f>
        <v>1.1641532182693481E-10</v>
      </c>
      <c r="X66" s="223">
        <f t="shared" ref="X66:AB66" si="18">IF(X48="M",0,X48)-IF(X10="M",0,X10)-IF(X12="M",0,X12)-IF(X31="M",0,X31)-IF(X44="M",0,X44)</f>
        <v>0</v>
      </c>
      <c r="Y66" s="223">
        <f t="shared" si="18"/>
        <v>0</v>
      </c>
      <c r="Z66" s="223">
        <f t="shared" si="18"/>
        <v>0</v>
      </c>
      <c r="AA66" s="223"/>
      <c r="AB66" s="223">
        <f t="shared" si="18"/>
        <v>5.8207660913467407E-11</v>
      </c>
      <c r="AC66" s="607">
        <v>0</v>
      </c>
      <c r="AD66" s="607">
        <v>0</v>
      </c>
      <c r="AE66" s="607">
        <v>0</v>
      </c>
      <c r="AF66" s="607">
        <v>0</v>
      </c>
      <c r="AG66" s="607">
        <v>0</v>
      </c>
      <c r="AH66" s="607">
        <v>0</v>
      </c>
      <c r="AI66" s="607">
        <v>0</v>
      </c>
      <c r="AJ66" s="250"/>
      <c r="AK66" s="145"/>
      <c r="AL66" s="25"/>
    </row>
    <row r="67" spans="3:38" ht="16.5" hidden="1" thickTop="1">
      <c r="C67" s="222" t="s">
        <v>378</v>
      </c>
      <c r="D67" s="223">
        <f>IF(D12="M",0,D12)-IF(D13="M",0,D13)-IF(D14="M",0,D14)-IF(D15="M",0,D15)-IF(D22="M",0,D22)-IF(D27="M",0,D27)-IF(D28="M",0,D28)-IF(D29="M",0,D29)</f>
        <v>0</v>
      </c>
      <c r="E67" s="223">
        <f t="shared" ref="E67:V67" si="19">IF(E12="M",0,E12)-IF(E13="M",0,E13)-IF(E14="M",0,E14)-IF(E15="M",0,E15)-IF(E22="M",0,E22)-IF(E27="M",0,E27)-IF(E28="M",0,E28)-IF(E29="M",0,E29)</f>
        <v>0</v>
      </c>
      <c r="F67" s="223">
        <f t="shared" si="19"/>
        <v>0</v>
      </c>
      <c r="G67" s="223">
        <f t="shared" si="19"/>
        <v>0</v>
      </c>
      <c r="H67" s="223">
        <f t="shared" si="19"/>
        <v>0</v>
      </c>
      <c r="I67" s="223">
        <f t="shared" si="19"/>
        <v>-9.0949470177292824E-13</v>
      </c>
      <c r="J67" s="223">
        <f t="shared" si="19"/>
        <v>0</v>
      </c>
      <c r="K67" s="223">
        <f t="shared" si="19"/>
        <v>0</v>
      </c>
      <c r="L67" s="223">
        <f t="shared" si="19"/>
        <v>0</v>
      </c>
      <c r="M67" s="223">
        <f t="shared" si="19"/>
        <v>0</v>
      </c>
      <c r="N67" s="223">
        <f t="shared" si="19"/>
        <v>0</v>
      </c>
      <c r="O67" s="223">
        <f t="shared" si="19"/>
        <v>0</v>
      </c>
      <c r="P67" s="223">
        <f t="shared" si="19"/>
        <v>0</v>
      </c>
      <c r="Q67" s="223">
        <f t="shared" si="19"/>
        <v>0</v>
      </c>
      <c r="R67" s="223">
        <f t="shared" si="19"/>
        <v>0</v>
      </c>
      <c r="S67" s="223">
        <f t="shared" si="19"/>
        <v>0</v>
      </c>
      <c r="T67" s="223">
        <f t="shared" si="19"/>
        <v>0</v>
      </c>
      <c r="U67" s="223">
        <f t="shared" si="19"/>
        <v>-1.4551915228366852E-11</v>
      </c>
      <c r="V67" s="223">
        <f t="shared" si="19"/>
        <v>0</v>
      </c>
      <c r="W67" s="223">
        <f>IF(W12="M",0,W12)-IF(W13="M",0,W13)-IF(W14="M",0,W14)-IF(W15="M",0,W15)-IF(W22="M",0,W22)-IF(W27="M",0,W27)-IF(W28="M",0,W28)-IF(W29="M",0,W29)</f>
        <v>0</v>
      </c>
      <c r="X67" s="223">
        <f t="shared" ref="X67:AB67" si="20">IF(X12="M",0,X12)-IF(X13="M",0,X13)-IF(X14="M",0,X14)-IF(X15="M",0,X15)-IF(X22="M",0,X22)-IF(X27="M",0,X27)-IF(X28="M",0,X28)-IF(X29="M",0,X29)</f>
        <v>0</v>
      </c>
      <c r="Y67" s="223">
        <f t="shared" si="20"/>
        <v>0</v>
      </c>
      <c r="Z67" s="223">
        <f t="shared" si="20"/>
        <v>0</v>
      </c>
      <c r="AA67" s="223"/>
      <c r="AB67" s="223">
        <f t="shared" si="20"/>
        <v>0</v>
      </c>
      <c r="AC67" s="607">
        <v>0</v>
      </c>
      <c r="AD67" s="607">
        <v>0</v>
      </c>
      <c r="AE67" s="607">
        <v>0</v>
      </c>
      <c r="AF67" s="607">
        <v>0</v>
      </c>
      <c r="AG67" s="607">
        <v>0</v>
      </c>
      <c r="AH67" s="607">
        <v>0</v>
      </c>
      <c r="AI67" s="607">
        <v>0</v>
      </c>
      <c r="AJ67" s="250"/>
      <c r="AK67" s="145"/>
      <c r="AL67" s="25"/>
    </row>
    <row r="68" spans="3:38" ht="16.5" hidden="1" thickTop="1">
      <c r="C68" s="252" t="s">
        <v>69</v>
      </c>
      <c r="D68" s="223">
        <f>IF(D15="M",0,D15)-IF(D18="M",0,D18)-IF(D19="M",0,D19)</f>
        <v>0</v>
      </c>
      <c r="E68" s="223">
        <f t="shared" ref="E68:V68" si="21">IF(E15="M",0,E15)-IF(E18="M",0,E18)-IF(E19="M",0,E19)</f>
        <v>0</v>
      </c>
      <c r="F68" s="223">
        <f t="shared" si="21"/>
        <v>0</v>
      </c>
      <c r="G68" s="223">
        <f t="shared" si="21"/>
        <v>0</v>
      </c>
      <c r="H68" s="223">
        <f t="shared" si="21"/>
        <v>0</v>
      </c>
      <c r="I68" s="223">
        <f t="shared" si="21"/>
        <v>0</v>
      </c>
      <c r="J68" s="223">
        <f t="shared" si="21"/>
        <v>0</v>
      </c>
      <c r="K68" s="223">
        <f t="shared" si="21"/>
        <v>0</v>
      </c>
      <c r="L68" s="223">
        <f t="shared" si="21"/>
        <v>0</v>
      </c>
      <c r="M68" s="223">
        <f t="shared" si="21"/>
        <v>0</v>
      </c>
      <c r="N68" s="223">
        <f t="shared" si="21"/>
        <v>0</v>
      </c>
      <c r="O68" s="223">
        <f t="shared" si="21"/>
        <v>0</v>
      </c>
      <c r="P68" s="223">
        <f t="shared" si="21"/>
        <v>0</v>
      </c>
      <c r="Q68" s="223">
        <f t="shared" si="21"/>
        <v>0</v>
      </c>
      <c r="R68" s="223">
        <f t="shared" si="21"/>
        <v>0</v>
      </c>
      <c r="S68" s="223">
        <f t="shared" si="21"/>
        <v>0</v>
      </c>
      <c r="T68" s="223">
        <f t="shared" si="21"/>
        <v>0</v>
      </c>
      <c r="U68" s="223">
        <f t="shared" si="21"/>
        <v>0</v>
      </c>
      <c r="V68" s="223">
        <f t="shared" si="21"/>
        <v>0</v>
      </c>
      <c r="W68" s="223">
        <f>IF(W15="M",0,W15)-IF(W18="M",0,W18)-IF(W19="M",0,W19)</f>
        <v>0</v>
      </c>
      <c r="X68" s="223">
        <f t="shared" ref="X68:AB68" si="22">IF(X15="M",0,X15)-IF(X18="M",0,X18)-IF(X19="M",0,X19)</f>
        <v>0</v>
      </c>
      <c r="Y68" s="223">
        <f t="shared" si="22"/>
        <v>0</v>
      </c>
      <c r="Z68" s="223">
        <f t="shared" si="22"/>
        <v>0</v>
      </c>
      <c r="AA68" s="223"/>
      <c r="AB68" s="223">
        <f t="shared" si="22"/>
        <v>0</v>
      </c>
      <c r="AC68" s="607">
        <v>0</v>
      </c>
      <c r="AD68" s="607">
        <v>0</v>
      </c>
      <c r="AE68" s="607">
        <v>0</v>
      </c>
      <c r="AF68" s="607">
        <v>0</v>
      </c>
      <c r="AG68" s="607">
        <v>0</v>
      </c>
      <c r="AH68" s="607">
        <v>0</v>
      </c>
      <c r="AI68" s="607">
        <v>0</v>
      </c>
      <c r="AJ68" s="250"/>
      <c r="AK68" s="145"/>
      <c r="AL68" s="25"/>
    </row>
    <row r="69" spans="3:38" ht="16.5" hidden="1" thickTop="1">
      <c r="C69" s="222" t="s">
        <v>70</v>
      </c>
      <c r="D69" s="223">
        <f>IF(D15="M",0,D15)-IF(D16="M",0,D16)-IF(D17="M",0,D17)</f>
        <v>0</v>
      </c>
      <c r="E69" s="223">
        <f t="shared" ref="E69:V69" si="23">IF(E15="M",0,E15)-IF(E16="M",0,E16)-IF(E17="M",0,E17)</f>
        <v>0</v>
      </c>
      <c r="F69" s="223">
        <f t="shared" si="23"/>
        <v>0</v>
      </c>
      <c r="G69" s="223">
        <f t="shared" si="23"/>
        <v>0</v>
      </c>
      <c r="H69" s="223">
        <f t="shared" si="23"/>
        <v>0</v>
      </c>
      <c r="I69" s="223">
        <f t="shared" si="23"/>
        <v>0</v>
      </c>
      <c r="J69" s="223">
        <f t="shared" si="23"/>
        <v>0</v>
      </c>
      <c r="K69" s="223">
        <f t="shared" si="23"/>
        <v>0</v>
      </c>
      <c r="L69" s="223">
        <f t="shared" si="23"/>
        <v>0</v>
      </c>
      <c r="M69" s="223">
        <f t="shared" si="23"/>
        <v>0</v>
      </c>
      <c r="N69" s="223">
        <f t="shared" si="23"/>
        <v>0</v>
      </c>
      <c r="O69" s="223">
        <f t="shared" si="23"/>
        <v>0</v>
      </c>
      <c r="P69" s="223">
        <f t="shared" si="23"/>
        <v>0</v>
      </c>
      <c r="Q69" s="223">
        <f t="shared" si="23"/>
        <v>0</v>
      </c>
      <c r="R69" s="223">
        <f t="shared" si="23"/>
        <v>0</v>
      </c>
      <c r="S69" s="223">
        <f t="shared" si="23"/>
        <v>0</v>
      </c>
      <c r="T69" s="223">
        <f t="shared" si="23"/>
        <v>0</v>
      </c>
      <c r="U69" s="223">
        <f t="shared" si="23"/>
        <v>0</v>
      </c>
      <c r="V69" s="223">
        <f t="shared" si="23"/>
        <v>0</v>
      </c>
      <c r="W69" s="223">
        <f>IF(W15="M",0,W15)-IF(W16="M",0,W16)-IF(W17="M",0,W17)</f>
        <v>0</v>
      </c>
      <c r="X69" s="223">
        <f t="shared" ref="X69:AB69" si="24">IF(X15="M",0,X15)-IF(X16="M",0,X16)-IF(X17="M",0,X17)</f>
        <v>0</v>
      </c>
      <c r="Y69" s="223">
        <f t="shared" si="24"/>
        <v>0</v>
      </c>
      <c r="Z69" s="223">
        <f t="shared" si="24"/>
        <v>0</v>
      </c>
      <c r="AA69" s="223"/>
      <c r="AB69" s="223">
        <f t="shared" si="24"/>
        <v>0</v>
      </c>
      <c r="AC69" s="607">
        <v>0</v>
      </c>
      <c r="AD69" s="607">
        <v>0</v>
      </c>
      <c r="AE69" s="607">
        <v>0</v>
      </c>
      <c r="AF69" s="607">
        <v>0</v>
      </c>
      <c r="AG69" s="607">
        <v>0</v>
      </c>
      <c r="AH69" s="607">
        <v>0</v>
      </c>
      <c r="AI69" s="607">
        <v>0</v>
      </c>
      <c r="AJ69" s="250"/>
      <c r="AK69" s="145"/>
      <c r="AL69" s="25"/>
    </row>
    <row r="70" spans="3:38" ht="16.5" hidden="1" thickTop="1">
      <c r="C70" s="222" t="s">
        <v>71</v>
      </c>
      <c r="D70" s="223">
        <f>IF(D19="M",0,D19)-IF(D20="M",0,D20)-IF(D21="M",0,D21)</f>
        <v>0</v>
      </c>
      <c r="E70" s="223">
        <f t="shared" ref="E70:V70" si="25">IF(E19="M",0,E19)-IF(E20="M",0,E20)-IF(E21="M",0,E21)</f>
        <v>0</v>
      </c>
      <c r="F70" s="223">
        <f t="shared" si="25"/>
        <v>0</v>
      </c>
      <c r="G70" s="223">
        <f t="shared" si="25"/>
        <v>0</v>
      </c>
      <c r="H70" s="223">
        <f t="shared" si="25"/>
        <v>0</v>
      </c>
      <c r="I70" s="223">
        <f t="shared" si="25"/>
        <v>0</v>
      </c>
      <c r="J70" s="223">
        <f t="shared" si="25"/>
        <v>0</v>
      </c>
      <c r="K70" s="223">
        <f t="shared" si="25"/>
        <v>0</v>
      </c>
      <c r="L70" s="223">
        <f t="shared" si="25"/>
        <v>0</v>
      </c>
      <c r="M70" s="223">
        <f t="shared" si="25"/>
        <v>0</v>
      </c>
      <c r="N70" s="223">
        <f t="shared" si="25"/>
        <v>0</v>
      </c>
      <c r="O70" s="223">
        <f t="shared" si="25"/>
        <v>0</v>
      </c>
      <c r="P70" s="223">
        <f t="shared" si="25"/>
        <v>0</v>
      </c>
      <c r="Q70" s="223">
        <f t="shared" si="25"/>
        <v>0</v>
      </c>
      <c r="R70" s="223">
        <f t="shared" si="25"/>
        <v>0</v>
      </c>
      <c r="S70" s="223">
        <f t="shared" si="25"/>
        <v>0</v>
      </c>
      <c r="T70" s="223">
        <f t="shared" si="25"/>
        <v>0</v>
      </c>
      <c r="U70" s="223">
        <f t="shared" si="25"/>
        <v>0</v>
      </c>
      <c r="V70" s="223">
        <f t="shared" si="25"/>
        <v>0</v>
      </c>
      <c r="W70" s="223">
        <f>IF(W19="M",0,W19)-IF(W20="M",0,W20)-IF(W21="M",0,W21)</f>
        <v>0</v>
      </c>
      <c r="X70" s="223">
        <f t="shared" ref="X70:AB70" si="26">IF(X19="M",0,X19)-IF(X20="M",0,X20)-IF(X21="M",0,X21)</f>
        <v>0</v>
      </c>
      <c r="Y70" s="223">
        <f t="shared" si="26"/>
        <v>0</v>
      </c>
      <c r="Z70" s="223">
        <f t="shared" si="26"/>
        <v>0</v>
      </c>
      <c r="AA70" s="223"/>
      <c r="AB70" s="223">
        <f t="shared" si="26"/>
        <v>0</v>
      </c>
      <c r="AC70" s="607">
        <v>0</v>
      </c>
      <c r="AD70" s="607">
        <v>0</v>
      </c>
      <c r="AE70" s="607">
        <v>0</v>
      </c>
      <c r="AF70" s="607">
        <v>0</v>
      </c>
      <c r="AG70" s="607">
        <v>0</v>
      </c>
      <c r="AH70" s="607">
        <v>0</v>
      </c>
      <c r="AI70" s="607">
        <v>0</v>
      </c>
      <c r="AJ70" s="250"/>
      <c r="AK70" s="145"/>
      <c r="AL70" s="25"/>
    </row>
    <row r="71" spans="3:38" ht="16.5" hidden="1" thickTop="1">
      <c r="C71" s="222" t="s">
        <v>72</v>
      </c>
      <c r="D71" s="223">
        <f>IF(D22="M",0,D22)-IF(D23="M",0,D23)-IF(D24="M",0,D24)</f>
        <v>0</v>
      </c>
      <c r="E71" s="223">
        <f t="shared" ref="E71:V71" si="27">IF(E22="M",0,E22)-IF(E23="M",0,E23)-IF(E24="M",0,E24)</f>
        <v>0</v>
      </c>
      <c r="F71" s="223">
        <f t="shared" si="27"/>
        <v>0</v>
      </c>
      <c r="G71" s="223">
        <f t="shared" si="27"/>
        <v>0</v>
      </c>
      <c r="H71" s="223">
        <f t="shared" si="27"/>
        <v>0</v>
      </c>
      <c r="I71" s="223">
        <f t="shared" si="27"/>
        <v>0</v>
      </c>
      <c r="J71" s="223">
        <f t="shared" si="27"/>
        <v>0</v>
      </c>
      <c r="K71" s="223">
        <f t="shared" si="27"/>
        <v>0</v>
      </c>
      <c r="L71" s="223">
        <f t="shared" si="27"/>
        <v>0</v>
      </c>
      <c r="M71" s="223">
        <f t="shared" si="27"/>
        <v>0</v>
      </c>
      <c r="N71" s="223">
        <f t="shared" si="27"/>
        <v>0</v>
      </c>
      <c r="O71" s="223">
        <f t="shared" si="27"/>
        <v>0</v>
      </c>
      <c r="P71" s="223">
        <f t="shared" si="27"/>
        <v>0</v>
      </c>
      <c r="Q71" s="223">
        <f t="shared" si="27"/>
        <v>0</v>
      </c>
      <c r="R71" s="223">
        <f t="shared" si="27"/>
        <v>0</v>
      </c>
      <c r="S71" s="223">
        <f t="shared" si="27"/>
        <v>0</v>
      </c>
      <c r="T71" s="223">
        <f t="shared" si="27"/>
        <v>0</v>
      </c>
      <c r="U71" s="223">
        <f t="shared" si="27"/>
        <v>0</v>
      </c>
      <c r="V71" s="223">
        <f t="shared" si="27"/>
        <v>0</v>
      </c>
      <c r="W71" s="223">
        <f>IF(W22="M",0,W22)-IF(W23="M",0,W23)-IF(W24="M",0,W24)</f>
        <v>0</v>
      </c>
      <c r="X71" s="223">
        <f t="shared" ref="X71:AB71" si="28">IF(X22="M",0,X22)-IF(X23="M",0,X23)-IF(X24="M",0,X24)</f>
        <v>0</v>
      </c>
      <c r="Y71" s="223">
        <f t="shared" si="28"/>
        <v>0</v>
      </c>
      <c r="Z71" s="223">
        <f t="shared" si="28"/>
        <v>0</v>
      </c>
      <c r="AA71" s="223"/>
      <c r="AB71" s="223">
        <f t="shared" si="28"/>
        <v>0</v>
      </c>
      <c r="AC71" s="607">
        <v>0</v>
      </c>
      <c r="AD71" s="607">
        <v>0</v>
      </c>
      <c r="AE71" s="607">
        <v>0</v>
      </c>
      <c r="AF71" s="607">
        <v>0</v>
      </c>
      <c r="AG71" s="607">
        <v>0</v>
      </c>
      <c r="AH71" s="607">
        <v>0</v>
      </c>
      <c r="AI71" s="607">
        <v>0</v>
      </c>
      <c r="AJ71" s="250"/>
      <c r="AK71" s="145"/>
      <c r="AL71" s="25"/>
    </row>
    <row r="72" spans="3:38" ht="16.5" hidden="1" thickTop="1">
      <c r="C72" s="222" t="s">
        <v>73</v>
      </c>
      <c r="D72" s="223">
        <f>IF(D24="M",0,D24)-IF(D25="M",0,D25)-IF(D26="M",0,D26)</f>
        <v>0</v>
      </c>
      <c r="E72" s="223">
        <f t="shared" ref="E72:V72" si="29">IF(E24="M",0,E24)-IF(E25="M",0,E25)-IF(E26="M",0,E26)</f>
        <v>0</v>
      </c>
      <c r="F72" s="223">
        <f t="shared" si="29"/>
        <v>0</v>
      </c>
      <c r="G72" s="223">
        <f t="shared" si="29"/>
        <v>0</v>
      </c>
      <c r="H72" s="223">
        <f t="shared" si="29"/>
        <v>0</v>
      </c>
      <c r="I72" s="223">
        <f t="shared" si="29"/>
        <v>0</v>
      </c>
      <c r="J72" s="223">
        <f t="shared" si="29"/>
        <v>0</v>
      </c>
      <c r="K72" s="223">
        <f t="shared" si="29"/>
        <v>0</v>
      </c>
      <c r="L72" s="223">
        <f t="shared" si="29"/>
        <v>0</v>
      </c>
      <c r="M72" s="223">
        <f t="shared" si="29"/>
        <v>0</v>
      </c>
      <c r="N72" s="223">
        <f t="shared" si="29"/>
        <v>0</v>
      </c>
      <c r="O72" s="223">
        <f t="shared" si="29"/>
        <v>0</v>
      </c>
      <c r="P72" s="223">
        <f t="shared" si="29"/>
        <v>0</v>
      </c>
      <c r="Q72" s="223">
        <f t="shared" si="29"/>
        <v>0</v>
      </c>
      <c r="R72" s="223">
        <f t="shared" si="29"/>
        <v>0</v>
      </c>
      <c r="S72" s="223">
        <f t="shared" si="29"/>
        <v>0</v>
      </c>
      <c r="T72" s="223">
        <f t="shared" si="29"/>
        <v>0</v>
      </c>
      <c r="U72" s="223">
        <f t="shared" si="29"/>
        <v>0</v>
      </c>
      <c r="V72" s="223">
        <f t="shared" si="29"/>
        <v>0</v>
      </c>
      <c r="W72" s="223">
        <f>IF(W24="M",0,W24)-IF(W25="M",0,W25)-IF(W26="M",0,W26)</f>
        <v>0</v>
      </c>
      <c r="X72" s="223">
        <f t="shared" ref="X72:AB72" si="30">IF(X24="M",0,X24)-IF(X25="M",0,X25)-IF(X26="M",0,X26)</f>
        <v>0</v>
      </c>
      <c r="Y72" s="223">
        <f t="shared" si="30"/>
        <v>0</v>
      </c>
      <c r="Z72" s="223">
        <f t="shared" si="30"/>
        <v>0</v>
      </c>
      <c r="AA72" s="223"/>
      <c r="AB72" s="223">
        <f t="shared" si="30"/>
        <v>0</v>
      </c>
      <c r="AC72" s="607">
        <v>0</v>
      </c>
      <c r="AD72" s="607">
        <v>0</v>
      </c>
      <c r="AE72" s="607">
        <v>0</v>
      </c>
      <c r="AF72" s="607">
        <v>0</v>
      </c>
      <c r="AG72" s="607">
        <v>0</v>
      </c>
      <c r="AH72" s="607">
        <v>0</v>
      </c>
      <c r="AI72" s="607">
        <v>0</v>
      </c>
      <c r="AJ72" s="250"/>
      <c r="AK72" s="145"/>
      <c r="AL72" s="25"/>
    </row>
    <row r="73" spans="3:38" ht="24" hidden="1" thickTop="1">
      <c r="C73" s="222" t="s">
        <v>388</v>
      </c>
      <c r="D73" s="223">
        <f>IF(D31="M",0,D31)-IF(D32="M",0,D32)-IF(D33="M",0,D33)-IF(D34="M",0,D34)-IF(D36="M",0,D36)-IF(D37="M",0,D37)-IF(D38="M",0,D38)-IF(D40="M",0,D40)-IF(D41="M",0,D41)-IF(D42="M",0,D42)</f>
        <v>0</v>
      </c>
      <c r="E73" s="223">
        <f t="shared" ref="E73:V73" si="31">IF(E31="M",0,E31)-IF(E32="M",0,E32)-IF(E33="M",0,E33)-IF(E34="M",0,E34)-IF(E36="M",0,E36)-IF(E37="M",0,E37)-IF(E38="M",0,E38)-IF(E40="M",0,E40)-IF(E41="M",0,E41)-IF(E42="M",0,E42)</f>
        <v>0</v>
      </c>
      <c r="F73" s="223">
        <f t="shared" si="31"/>
        <v>0</v>
      </c>
      <c r="G73" s="223">
        <f t="shared" si="31"/>
        <v>0</v>
      </c>
      <c r="H73" s="223">
        <f t="shared" si="31"/>
        <v>1.4551915228366852E-11</v>
      </c>
      <c r="I73" s="223">
        <f t="shared" si="31"/>
        <v>0</v>
      </c>
      <c r="J73" s="223">
        <f t="shared" si="31"/>
        <v>0</v>
      </c>
      <c r="K73" s="223">
        <f t="shared" si="31"/>
        <v>-1.4097167877480388E-11</v>
      </c>
      <c r="L73" s="223">
        <f t="shared" si="31"/>
        <v>0</v>
      </c>
      <c r="M73" s="223">
        <f t="shared" si="31"/>
        <v>-2.9103830456733704E-11</v>
      </c>
      <c r="N73" s="223">
        <f t="shared" si="31"/>
        <v>0</v>
      </c>
      <c r="O73" s="223">
        <f t="shared" si="31"/>
        <v>7.2759576141834259E-12</v>
      </c>
      <c r="P73" s="223">
        <f t="shared" si="31"/>
        <v>-7.2759576141834259E-12</v>
      </c>
      <c r="Q73" s="223">
        <f t="shared" si="31"/>
        <v>0</v>
      </c>
      <c r="R73" s="223">
        <f t="shared" si="31"/>
        <v>0</v>
      </c>
      <c r="S73" s="223">
        <f t="shared" si="31"/>
        <v>0</v>
      </c>
      <c r="T73" s="223">
        <f t="shared" si="31"/>
        <v>0</v>
      </c>
      <c r="U73" s="223">
        <f t="shared" si="31"/>
        <v>-1.1641532182693481E-10</v>
      </c>
      <c r="V73" s="223">
        <f t="shared" si="31"/>
        <v>0</v>
      </c>
      <c r="W73" s="223">
        <f>IF(W31="M",0,W31)-IF(W32="M",0,W32)-IF(W33="M",0,W33)-IF(W34="M",0,W34)-IF(W36="M",0,W36)-IF(W37="M",0,W37)-IF(W38="M",0,W38)-IF(W40="M",0,W40)-IF(W41="M",0,W41)-IF(W42="M",0,W42)</f>
        <v>-1.1641532182693481E-10</v>
      </c>
      <c r="X73" s="223">
        <f t="shared" ref="X73:AB73" si="32">IF(X31="M",0,X31)-IF(X32="M",0,X32)-IF(X33="M",0,X33)-IF(X34="M",0,X34)-IF(X36="M",0,X36)-IF(X37="M",0,X37)-IF(X38="M",0,X38)-IF(X40="M",0,X40)-IF(X41="M",0,X41)-IF(X42="M",0,X42)</f>
        <v>1.4551915228366852E-11</v>
      </c>
      <c r="Y73" s="223">
        <f t="shared" si="32"/>
        <v>1.4551915228366852E-11</v>
      </c>
      <c r="Z73" s="223">
        <f t="shared" si="32"/>
        <v>-1.546140993013978E-11</v>
      </c>
      <c r="AA73" s="223"/>
      <c r="AB73" s="223">
        <f t="shared" si="32"/>
        <v>-5.8207660913467407E-11</v>
      </c>
      <c r="AC73" s="607">
        <v>0</v>
      </c>
      <c r="AD73" s="607">
        <v>0</v>
      </c>
      <c r="AE73" s="607">
        <v>0</v>
      </c>
      <c r="AF73" s="607">
        <v>0</v>
      </c>
      <c r="AG73" s="607">
        <v>0</v>
      </c>
      <c r="AH73" s="607">
        <v>0</v>
      </c>
      <c r="AI73" s="607">
        <v>0</v>
      </c>
      <c r="AJ73" s="250"/>
      <c r="AK73" s="145"/>
      <c r="AL73" s="25"/>
    </row>
    <row r="74" spans="3:38" ht="16.5" hidden="1" thickTop="1">
      <c r="C74" s="222" t="s">
        <v>74</v>
      </c>
      <c r="D74" s="223">
        <f>IF(D44="M",0,D44)-IF(D45="M",0,D45)-IF(D46="M",0,D46)</f>
        <v>0</v>
      </c>
      <c r="E74" s="223">
        <f t="shared" ref="E74:V74" si="33">IF(E44="M",0,E44)-IF(E45="M",0,E45)-IF(E46="M",0,E46)</f>
        <v>0</v>
      </c>
      <c r="F74" s="223">
        <f t="shared" si="33"/>
        <v>0</v>
      </c>
      <c r="G74" s="223">
        <f t="shared" si="33"/>
        <v>0</v>
      </c>
      <c r="H74" s="223">
        <f t="shared" si="33"/>
        <v>0</v>
      </c>
      <c r="I74" s="223">
        <f t="shared" si="33"/>
        <v>0</v>
      </c>
      <c r="J74" s="223">
        <f t="shared" si="33"/>
        <v>0</v>
      </c>
      <c r="K74" s="223">
        <f t="shared" si="33"/>
        <v>0</v>
      </c>
      <c r="L74" s="223">
        <f t="shared" si="33"/>
        <v>0</v>
      </c>
      <c r="M74" s="223">
        <f t="shared" si="33"/>
        <v>0</v>
      </c>
      <c r="N74" s="223">
        <f t="shared" si="33"/>
        <v>0</v>
      </c>
      <c r="O74" s="223">
        <f t="shared" si="33"/>
        <v>0</v>
      </c>
      <c r="P74" s="223">
        <f t="shared" si="33"/>
        <v>0</v>
      </c>
      <c r="Q74" s="223">
        <f t="shared" si="33"/>
        <v>0</v>
      </c>
      <c r="R74" s="223">
        <f t="shared" si="33"/>
        <v>0</v>
      </c>
      <c r="S74" s="223">
        <f t="shared" si="33"/>
        <v>0</v>
      </c>
      <c r="T74" s="223">
        <f t="shared" si="33"/>
        <v>0</v>
      </c>
      <c r="U74" s="223">
        <f t="shared" si="33"/>
        <v>0</v>
      </c>
      <c r="V74" s="223">
        <f t="shared" si="33"/>
        <v>0</v>
      </c>
      <c r="W74" s="223">
        <f>IF(W44="M",0,W44)-IF(W45="M",0,W45)-IF(W46="M",0,W46)</f>
        <v>0</v>
      </c>
      <c r="X74" s="223">
        <f t="shared" ref="X74:AB74" si="34">IF(X44="M",0,X44)-IF(X45="M",0,X45)-IF(X46="M",0,X46)</f>
        <v>0</v>
      </c>
      <c r="Y74" s="223">
        <f t="shared" si="34"/>
        <v>0</v>
      </c>
      <c r="Z74" s="223">
        <f t="shared" si="34"/>
        <v>0</v>
      </c>
      <c r="AA74" s="223"/>
      <c r="AB74" s="223">
        <f t="shared" si="34"/>
        <v>0</v>
      </c>
      <c r="AC74" s="607">
        <v>0</v>
      </c>
      <c r="AD74" s="607">
        <v>0</v>
      </c>
      <c r="AE74" s="607">
        <v>0</v>
      </c>
      <c r="AF74" s="607">
        <v>0</v>
      </c>
      <c r="AG74" s="607">
        <v>0</v>
      </c>
      <c r="AH74" s="607">
        <v>0</v>
      </c>
      <c r="AI74" s="607">
        <v>0</v>
      </c>
      <c r="AJ74"/>
      <c r="AK74" s="145"/>
    </row>
    <row r="75" spans="3:38" ht="16.5" hidden="1" thickTop="1">
      <c r="C75" s="222" t="s">
        <v>34</v>
      </c>
      <c r="D75" s="223">
        <f>IF(D51="M",0,D51)-IF(D52="M",0,D52)+IF(D53="M",0,D53)</f>
        <v>0</v>
      </c>
      <c r="E75" s="223">
        <f t="shared" ref="E75:V75" si="35">IF(E51="M",0,E51)-IF(E52="M",0,E52)+IF(E53="M",0,E53)</f>
        <v>0</v>
      </c>
      <c r="F75" s="223">
        <f t="shared" si="35"/>
        <v>0</v>
      </c>
      <c r="G75" s="223">
        <f t="shared" si="35"/>
        <v>0</v>
      </c>
      <c r="H75" s="223">
        <f t="shared" si="35"/>
        <v>0</v>
      </c>
      <c r="I75" s="223">
        <f t="shared" si="35"/>
        <v>0</v>
      </c>
      <c r="J75" s="223">
        <f t="shared" si="35"/>
        <v>0</v>
      </c>
      <c r="K75" s="223">
        <f t="shared" si="35"/>
        <v>0</v>
      </c>
      <c r="L75" s="223">
        <f t="shared" si="35"/>
        <v>0</v>
      </c>
      <c r="M75" s="223">
        <f t="shared" si="35"/>
        <v>0</v>
      </c>
      <c r="N75" s="223">
        <f t="shared" si="35"/>
        <v>0</v>
      </c>
      <c r="O75" s="223">
        <f t="shared" si="35"/>
        <v>0</v>
      </c>
      <c r="P75" s="223">
        <f t="shared" si="35"/>
        <v>0</v>
      </c>
      <c r="Q75" s="223">
        <f t="shared" si="35"/>
        <v>0</v>
      </c>
      <c r="R75" s="223">
        <f t="shared" si="35"/>
        <v>0</v>
      </c>
      <c r="S75" s="223">
        <f t="shared" si="35"/>
        <v>0</v>
      </c>
      <c r="T75" s="223">
        <f t="shared" si="35"/>
        <v>0</v>
      </c>
      <c r="U75" s="223">
        <f t="shared" si="35"/>
        <v>0</v>
      </c>
      <c r="V75" s="223">
        <f t="shared" si="35"/>
        <v>0</v>
      </c>
      <c r="W75" s="223">
        <f>IF(W51="M",0,W51)-IF(W52="M",0,W52)+IF(W53="M",0,W53)</f>
        <v>0</v>
      </c>
      <c r="X75" s="223">
        <f t="shared" ref="X75:AB75" si="36">IF(X51="M",0,X51)-IF(X52="M",0,X52)+IF(X53="M",0,X53)</f>
        <v>0</v>
      </c>
      <c r="Y75" s="223">
        <f t="shared" si="36"/>
        <v>0</v>
      </c>
      <c r="Z75" s="223">
        <f t="shared" si="36"/>
        <v>0</v>
      </c>
      <c r="AA75" s="223"/>
      <c r="AB75" s="223">
        <f t="shared" si="36"/>
        <v>0</v>
      </c>
      <c r="AC75" s="607">
        <v>0</v>
      </c>
      <c r="AD75" s="607">
        <v>0</v>
      </c>
      <c r="AE75" s="607">
        <v>0</v>
      </c>
      <c r="AF75" s="607">
        <v>0</v>
      </c>
      <c r="AG75" s="607">
        <v>0</v>
      </c>
      <c r="AH75" s="607">
        <v>0</v>
      </c>
      <c r="AI75" s="607">
        <v>0</v>
      </c>
      <c r="AJ75"/>
      <c r="AK75" s="145"/>
    </row>
    <row r="76" spans="3:38" ht="16.5" hidden="1" thickTop="1">
      <c r="C76" s="224" t="s">
        <v>20</v>
      </c>
      <c r="D76" s="147"/>
      <c r="E76" s="147"/>
      <c r="F76" s="147"/>
      <c r="G76" s="147"/>
      <c r="H76" s="147"/>
      <c r="I76" s="147"/>
      <c r="J76" s="147"/>
      <c r="K76" s="147"/>
      <c r="L76" s="147"/>
      <c r="M76" s="147"/>
      <c r="N76" s="147"/>
      <c r="O76" s="147"/>
      <c r="P76" s="147"/>
      <c r="Q76" s="147"/>
      <c r="R76" s="147"/>
      <c r="S76" s="147"/>
      <c r="T76" s="147"/>
      <c r="U76" s="147"/>
      <c r="V76" s="147"/>
      <c r="W76" s="147"/>
      <c r="X76" s="147"/>
      <c r="Y76" s="147"/>
      <c r="Z76" s="147"/>
      <c r="AA76" s="147"/>
      <c r="AB76" s="147"/>
      <c r="AC76" s="608"/>
      <c r="AD76" s="608"/>
      <c r="AE76" s="608"/>
      <c r="AF76" s="608"/>
      <c r="AG76" s="608"/>
      <c r="AH76" s="608"/>
      <c r="AI76" s="608"/>
      <c r="AJ76"/>
      <c r="AK76" s="145"/>
    </row>
    <row r="77" spans="3:38" ht="16.5" hidden="1" thickTop="1">
      <c r="C77" s="225" t="s">
        <v>75</v>
      </c>
      <c r="D77" s="150">
        <f>IF('1. Tábla'!E11="M",0,'1. Tábla'!E11)+IF(D10="M",0,D10)</f>
        <v>0</v>
      </c>
      <c r="E77" s="150">
        <f>IF('1. Tábla'!F11="M",0,'1. Tábla'!F11)+IF(E10="M",0,E10)</f>
        <v>0</v>
      </c>
      <c r="F77" s="150">
        <f>IF('1. Tábla'!G11="M",0,'1. Tábla'!G11)+IF(F10="M",0,F10)</f>
        <v>0</v>
      </c>
      <c r="G77" s="150">
        <f>IF('1. Tábla'!H11="M",0,'1. Tábla'!H11)+IF(G10="M",0,G10)</f>
        <v>0</v>
      </c>
      <c r="H77" s="150">
        <f>IF('1. Tábla'!I11="M",0,'1. Tábla'!I11)+IF(H10="M",0,H10)</f>
        <v>0</v>
      </c>
      <c r="I77" s="150">
        <f>IF('1. Tábla'!J11="M",0,'1. Tábla'!J11)+IF(I10="M",0,I10)</f>
        <v>0</v>
      </c>
      <c r="J77" s="150">
        <f>IF('1. Tábla'!K11="M",0,'1. Tábla'!K11)+IF(J10="M",0,J10)</f>
        <v>0</v>
      </c>
      <c r="K77" s="150">
        <f>IF('1. Tábla'!L11="M",0,'1. Tábla'!L11)+IF(K10="M",0,K10)</f>
        <v>0</v>
      </c>
      <c r="L77" s="150">
        <f>IF('1. Tábla'!M11="M",0,'1. Tábla'!M11)+IF(L10="M",0,L10)</f>
        <v>0</v>
      </c>
      <c r="M77" s="150">
        <f>IF('1. Tábla'!N11="M",0,'1. Tábla'!N11)+IF(M10="M",0,M10)</f>
        <v>0</v>
      </c>
      <c r="N77" s="150">
        <f>IF('1. Tábla'!O11="M",0,'1. Tábla'!O11)+IF(N10="M",0,N10)</f>
        <v>0</v>
      </c>
      <c r="O77" s="150">
        <f>IF('1. Tábla'!P11="M",0,'1. Tábla'!P11)+IF(O10="M",0,O10)</f>
        <v>0</v>
      </c>
      <c r="P77" s="150">
        <f>IF('1. Tábla'!Q11="M",0,'1. Tábla'!Q11)+IF(P10="M",0,P10)</f>
        <v>0</v>
      </c>
      <c r="Q77" s="150">
        <f>IF('1. Tábla'!R11="M",0,'1. Tábla'!R11)+IF(Q10="M",0,Q10)</f>
        <v>0</v>
      </c>
      <c r="R77" s="150">
        <f>IF('1. Tábla'!S11="M",0,'1. Tábla'!S11)+IF(R10="M",0,R10)</f>
        <v>0</v>
      </c>
      <c r="S77" s="150">
        <f>IF('1. Tábla'!T11="M",0,'1. Tábla'!T11)+IF(S10="M",0,S10)</f>
        <v>0</v>
      </c>
      <c r="T77" s="150">
        <f>IF('1. Tábla'!U11="M",0,'1. Tábla'!U11)+IF(T10="M",0,T10)</f>
        <v>0</v>
      </c>
      <c r="U77" s="150">
        <f>IF('1. Tábla'!V11="M",0,'1. Tábla'!V11)+IF(U10="M",0,U10)</f>
        <v>0</v>
      </c>
      <c r="V77" s="150">
        <f>IF('1. Tábla'!W11="M",0,'1. Tábla'!W11)+IF(V10="M",0,V10)</f>
        <v>0</v>
      </c>
      <c r="W77" s="150">
        <f>IF('1. Tábla'!X11="M",0,'1. Tábla'!X11)+IF(W10="M",0,W10)</f>
        <v>0</v>
      </c>
      <c r="X77" s="150">
        <f>IF('1. Tábla'!Y11="M",0,'1. Tábla'!Y11)+IF(X10="M",0,X10)</f>
        <v>0</v>
      </c>
      <c r="Y77" s="150">
        <f>IF('1. Tábla'!Z11="M",0,'1. Tábla'!Z11)+IF(Y10="M",0,Y10)</f>
        <v>0</v>
      </c>
      <c r="Z77" s="150">
        <f>IF('1. Tábla'!AA11="M",0,'1. Tábla'!AA11)+IF(Z10="M",0,Z10)</f>
        <v>0</v>
      </c>
      <c r="AA77" s="150"/>
      <c r="AB77" s="150">
        <f>IF('1. Tábla'!AC11="M",0,'1. Tábla'!AC11)+IF(AB10="M",0,AB10)</f>
        <v>0</v>
      </c>
      <c r="AC77" s="609">
        <v>0</v>
      </c>
      <c r="AD77" s="609">
        <v>0</v>
      </c>
      <c r="AE77" s="609">
        <v>0</v>
      </c>
      <c r="AF77" s="609">
        <v>0</v>
      </c>
      <c r="AG77" s="609">
        <v>0</v>
      </c>
      <c r="AH77" s="609">
        <v>0</v>
      </c>
      <c r="AI77" s="609">
        <v>0</v>
      </c>
      <c r="AJ77" s="226"/>
      <c r="AK77" s="227"/>
    </row>
    <row r="78" spans="3:38" ht="15.75" thickTop="1"/>
  </sheetData>
  <sheetProtection formatColumns="0" formatRows="0" insertHyperlinks="0"/>
  <mergeCells count="2">
    <mergeCell ref="D64:Z64"/>
    <mergeCell ref="D6:AC6"/>
  </mergeCells>
  <phoneticPr fontId="33" type="noConversion"/>
  <conditionalFormatting sqref="D64">
    <cfRule type="expression" dxfId="90" priority="461" stopIfTrue="1">
      <formula>COUNTA(D10:Z10,D12:Z29,D31:Z34,D36:Z38,D40:Z42,D44:Z46,D48:Z48,D51:Z53)/612*100&lt;&gt;100</formula>
    </cfRule>
  </conditionalFormatting>
  <conditionalFormatting sqref="AB64">
    <cfRule type="expression" dxfId="89" priority="135" stopIfTrue="1">
      <formula>COUNTA(AB10:AZ10,AB12:AZ29,AB31:AZ34,AB36:AZ38,AB40:AZ42,AB44:AZ46,AB48:AZ48,AB51:AZ53)/612*100&lt;&gt;100</formula>
    </cfRule>
  </conditionalFormatting>
  <conditionalFormatting sqref="U32:AB34 U36:AB38 U40:AB42 U44:AB46 U48:AB48 U51:AB53">
    <cfRule type="expression" dxfId="88" priority="7">
      <formula>LEN(U$7)=0</formula>
    </cfRule>
  </conditionalFormatting>
  <conditionalFormatting sqref="D10:AB10">
    <cfRule type="cellIs" dxfId="87" priority="12" operator="equal">
      <formula>""</formula>
    </cfRule>
  </conditionalFormatting>
  <conditionalFormatting sqref="U10:AB10">
    <cfRule type="expression" dxfId="86" priority="11">
      <formula>LEN(U$7)=0</formula>
    </cfRule>
  </conditionalFormatting>
  <conditionalFormatting sqref="D13:AB29">
    <cfRule type="cellIs" dxfId="85" priority="10" operator="equal">
      <formula>""</formula>
    </cfRule>
  </conditionalFormatting>
  <conditionalFormatting sqref="U13:AB29">
    <cfRule type="expression" dxfId="84" priority="9">
      <formula>LEN(U$7)=0</formula>
    </cfRule>
  </conditionalFormatting>
  <conditionalFormatting sqref="D32:AB34 D36:AB38 D40:AB42 D44:AB46 D51:AB53 D48:AB48">
    <cfRule type="cellIs" dxfId="83" priority="8" operator="equal">
      <formula>""</formula>
    </cfRule>
  </conditionalFormatting>
  <conditionalFormatting sqref="E64:Y64">
    <cfRule type="expression" dxfId="82" priority="767" stopIfTrue="1">
      <formula>COUNTA(E10:AJ10,E12:AJ29,E31:AJ34,E36:AJ38,E40:AJ42,E44:AJ46,E48:AJ48,E51:AJ53)/612*100&lt;&gt;100</formula>
    </cfRule>
  </conditionalFormatting>
  <conditionalFormatting sqref="Z64:AA64">
    <cfRule type="expression" dxfId="81" priority="768" stopIfTrue="1">
      <formula>COUNTA(Z10:AY10,Z12:AY29,Z31:AY34,Z36:AY38,Z40:AY42,Z44:AY46,Z48:AY48,Z51:AY53)/612*100&lt;&gt;100</formula>
    </cfRule>
  </conditionalFormatting>
  <conditionalFormatting sqref="AD7:AI7 AC10:AI10 AC13:AI29 AC32:AI34 AC36:AI38 AC40:AI42 AC44:AI46 AC48:AI48 AC51:AI53 AD12:AI12 AD31:AI31">
    <cfRule type="expression" dxfId="80" priority="2">
      <formula>LEN(AC$7)=0</formula>
    </cfRule>
  </conditionalFormatting>
  <conditionalFormatting sqref="AC64:AI64">
    <cfRule type="containsText" dxfId="79" priority="1" operator="containsText" text="NOT">
      <formula>NOT(ISERROR(SEARCH("NOT",AC64)))</formula>
    </cfRule>
  </conditionalFormatting>
  <conditionalFormatting sqref="AC10:AI10 AC32:AI34 AC36:AI38 AC40:AI42 AC44:AI46 AC51:AI53 AC48:AI48 AC13:AI29">
    <cfRule type="cellIs" dxfId="78" priority="3" operator="equal">
      <formula>""</formula>
    </cfRule>
  </conditionalFormatting>
  <printOptions horizontalCentered="1" verticalCentered="1"/>
  <pageMargins left="0.31496062992125984" right="0.31496062992125984" top="0.19685039370078741" bottom="0.15748031496062992" header="0" footer="0"/>
  <pageSetup paperSize="9" scale="33" orientation="landscape" r:id="rId1"/>
  <headerFooter alignWithMargins="0"/>
  <ignoredErrors>
    <ignoredError sqref="D11:AB12 D30:AB31" unlockedFormula="1"/>
  </ignoredErrors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transitionEvaluation="1" codeName="Sheet5">
    <tabColor rgb="FF00FF00"/>
    <pageSetUpPr fitToPage="1"/>
  </sheetPr>
  <dimension ref="A1:BM78"/>
  <sheetViews>
    <sheetView showGridLines="0" defaultGridColor="0" topLeftCell="Q1" colorId="22" zoomScaleNormal="100" zoomScaleSheetLayoutView="80" workbookViewId="0">
      <selection activeCell="Z3" sqref="Z3"/>
    </sheetView>
  </sheetViews>
  <sheetFormatPr defaultColWidth="9.77734375" defaultRowHeight="15"/>
  <cols>
    <col min="1" max="1" width="37.5546875" style="21" hidden="1" customWidth="1"/>
    <col min="2" max="2" width="39" style="19" hidden="1" customWidth="1"/>
    <col min="3" max="3" width="67.5546875" style="24" customWidth="1"/>
    <col min="4" max="28" width="13.33203125" style="20" customWidth="1"/>
    <col min="29" max="35" width="13.21875" style="622" customWidth="1"/>
    <col min="36" max="36" width="86.6640625" style="20" customWidth="1"/>
    <col min="37" max="37" width="5.33203125" style="20" customWidth="1"/>
    <col min="38" max="38" width="1" style="20" customWidth="1"/>
    <col min="39" max="39" width="0.5546875" style="20" customWidth="1"/>
    <col min="40" max="40" width="9.77734375" style="20"/>
    <col min="41" max="41" width="12" style="20" customWidth="1"/>
    <col min="42" max="42" width="13.109375" style="20" customWidth="1"/>
    <col min="43" max="43" width="9.33203125" style="20" customWidth="1"/>
    <col min="44" max="64" width="9.77734375" style="20"/>
    <col min="65" max="65" width="9.77734375" style="220"/>
    <col min="66" max="16384" width="9.77734375" style="20"/>
  </cols>
  <sheetData>
    <row r="1" spans="1:65">
      <c r="C1" s="253"/>
      <c r="D1" s="220"/>
      <c r="E1" s="220"/>
      <c r="F1" s="220"/>
      <c r="G1" s="220"/>
      <c r="H1" s="220"/>
      <c r="I1" s="220"/>
      <c r="J1" s="220"/>
      <c r="K1" s="220"/>
      <c r="L1" s="220"/>
      <c r="M1" s="220"/>
      <c r="N1" s="220"/>
      <c r="O1" s="220"/>
      <c r="P1" s="220"/>
      <c r="Q1" s="220"/>
      <c r="R1" s="220"/>
      <c r="S1" s="220"/>
      <c r="T1" s="220"/>
      <c r="U1" s="220"/>
      <c r="V1" s="220"/>
      <c r="W1" s="220"/>
      <c r="X1" s="220"/>
      <c r="Y1" s="220"/>
      <c r="Z1" s="220"/>
      <c r="AA1" s="220"/>
      <c r="AB1" s="220"/>
      <c r="AC1" s="621"/>
      <c r="AD1" s="621"/>
      <c r="AE1" s="621"/>
      <c r="AF1" s="621"/>
      <c r="AG1" s="621"/>
      <c r="AH1" s="621"/>
      <c r="AI1" s="621"/>
      <c r="AN1" s="160" t="str">
        <f>Fedőlap!$N$1</f>
        <v>Oct.2016</v>
      </c>
      <c r="AO1" s="160">
        <v>3</v>
      </c>
      <c r="AP1" s="160">
        <v>4</v>
      </c>
      <c r="AQ1" s="160">
        <v>5</v>
      </c>
      <c r="AR1" s="160">
        <v>6</v>
      </c>
      <c r="AS1" s="160">
        <f>AR1+1</f>
        <v>7</v>
      </c>
      <c r="AT1" s="160">
        <f t="shared" ref="AT1:BE1" si="0">AS1+1</f>
        <v>8</v>
      </c>
      <c r="AU1" s="160">
        <f t="shared" si="0"/>
        <v>9</v>
      </c>
      <c r="AV1" s="160">
        <f t="shared" si="0"/>
        <v>10</v>
      </c>
      <c r="AW1" s="160">
        <f t="shared" si="0"/>
        <v>11</v>
      </c>
      <c r="AX1" s="160">
        <f t="shared" si="0"/>
        <v>12</v>
      </c>
      <c r="AY1" s="160">
        <f t="shared" si="0"/>
        <v>13</v>
      </c>
      <c r="AZ1" s="160">
        <f t="shared" si="0"/>
        <v>14</v>
      </c>
      <c r="BA1" s="160">
        <f t="shared" si="0"/>
        <v>15</v>
      </c>
      <c r="BB1" s="160">
        <f t="shared" si="0"/>
        <v>16</v>
      </c>
      <c r="BC1" s="160">
        <f t="shared" si="0"/>
        <v>17</v>
      </c>
      <c r="BD1" s="160">
        <f t="shared" si="0"/>
        <v>18</v>
      </c>
      <c r="BE1" s="160">
        <f t="shared" si="0"/>
        <v>19</v>
      </c>
    </row>
    <row r="2" spans="1:65" ht="18">
      <c r="B2" s="21" t="s">
        <v>12</v>
      </c>
      <c r="C2" s="207" t="s">
        <v>1141</v>
      </c>
      <c r="D2" s="164"/>
      <c r="E2" s="220"/>
      <c r="F2" s="220"/>
      <c r="G2" s="220"/>
      <c r="H2" s="220"/>
      <c r="I2" s="220"/>
      <c r="J2" s="220"/>
      <c r="K2" s="220"/>
      <c r="L2" s="220"/>
      <c r="M2" s="220"/>
      <c r="N2" s="220"/>
      <c r="O2" s="220"/>
      <c r="P2" s="220"/>
      <c r="Q2" s="220"/>
      <c r="R2" s="220"/>
      <c r="S2" s="220"/>
      <c r="T2" s="220"/>
      <c r="U2" s="220"/>
      <c r="V2" s="220"/>
      <c r="W2" s="220"/>
      <c r="X2" s="220"/>
      <c r="Y2" s="220"/>
      <c r="Z2" s="220"/>
      <c r="AA2" s="220"/>
      <c r="AB2" s="220"/>
      <c r="AC2" s="621"/>
      <c r="AD2" s="621"/>
      <c r="AE2" s="621"/>
      <c r="AF2" s="621"/>
      <c r="AG2" s="621"/>
      <c r="AH2" s="621"/>
      <c r="AI2" s="621"/>
      <c r="AM2" s="12"/>
    </row>
    <row r="3" spans="1:65" ht="18">
      <c r="B3" s="21"/>
      <c r="C3" s="207" t="s">
        <v>1142</v>
      </c>
      <c r="D3" s="164"/>
      <c r="E3" s="220"/>
      <c r="F3" s="220"/>
      <c r="G3" s="220"/>
      <c r="H3" s="220"/>
      <c r="I3" s="220"/>
      <c r="J3" s="220"/>
      <c r="K3" s="220"/>
      <c r="L3" s="220"/>
      <c r="M3" s="220"/>
      <c r="N3" s="220"/>
      <c r="O3" s="220"/>
      <c r="P3" s="220"/>
      <c r="Q3" s="220"/>
      <c r="R3" s="220"/>
      <c r="S3" s="220"/>
      <c r="T3" s="220"/>
      <c r="U3" s="220"/>
      <c r="V3" s="220"/>
      <c r="W3" s="220"/>
      <c r="X3" s="220"/>
      <c r="Y3" s="220"/>
      <c r="Z3" s="220"/>
      <c r="AA3" s="220"/>
      <c r="AB3" s="220"/>
      <c r="AC3" s="621"/>
      <c r="AD3" s="621"/>
      <c r="AE3" s="621"/>
      <c r="AF3" s="621"/>
      <c r="AG3" s="621"/>
      <c r="AH3" s="621"/>
      <c r="AI3" s="621"/>
      <c r="AM3" s="12"/>
    </row>
    <row r="4" spans="1:65" ht="16.5" thickBot="1">
      <c r="B4" s="21"/>
      <c r="C4" s="242"/>
      <c r="D4" s="163"/>
      <c r="E4" s="220"/>
      <c r="F4" s="220"/>
      <c r="G4" s="220"/>
      <c r="H4" s="220"/>
      <c r="I4" s="220"/>
      <c r="J4" s="220"/>
      <c r="K4" s="220"/>
      <c r="L4" s="220"/>
      <c r="M4" s="220"/>
      <c r="N4" s="220"/>
      <c r="O4" s="220"/>
      <c r="P4" s="220"/>
      <c r="Q4" s="220"/>
      <c r="R4" s="220"/>
      <c r="S4" s="220"/>
      <c r="T4" s="220"/>
      <c r="U4" s="220"/>
      <c r="V4" s="220"/>
      <c r="W4" s="220"/>
      <c r="X4" s="220"/>
      <c r="Y4" s="220"/>
      <c r="Z4" s="220"/>
      <c r="AA4" s="220"/>
      <c r="AB4" s="220"/>
      <c r="AC4" s="621"/>
      <c r="AD4" s="621"/>
      <c r="AE4" s="621"/>
      <c r="AF4" s="621"/>
      <c r="AG4" s="621"/>
      <c r="AH4" s="621"/>
      <c r="AI4" s="621"/>
      <c r="AM4" s="12"/>
    </row>
    <row r="5" spans="1:65" ht="16.5" thickTop="1">
      <c r="A5" s="112"/>
      <c r="B5" s="117"/>
      <c r="C5" s="210"/>
      <c r="D5" s="211"/>
      <c r="E5" s="211"/>
      <c r="F5" s="211"/>
      <c r="G5" s="211"/>
      <c r="H5" s="211"/>
      <c r="I5" s="211"/>
      <c r="J5" s="211"/>
      <c r="K5" s="211"/>
      <c r="L5" s="211"/>
      <c r="M5" s="211"/>
      <c r="N5" s="211"/>
      <c r="O5" s="211"/>
      <c r="P5" s="211"/>
      <c r="Q5" s="211"/>
      <c r="R5" s="211"/>
      <c r="S5" s="211"/>
      <c r="T5" s="211"/>
      <c r="U5" s="211"/>
      <c r="V5" s="211"/>
      <c r="W5" s="211"/>
      <c r="X5" s="211"/>
      <c r="Y5" s="211"/>
      <c r="Z5" s="211"/>
      <c r="AA5" s="211"/>
      <c r="AB5" s="211"/>
      <c r="AC5" s="633"/>
      <c r="AD5" s="633"/>
      <c r="AE5" s="633"/>
      <c r="AF5" s="633"/>
      <c r="AG5" s="633"/>
      <c r="AH5" s="633"/>
      <c r="AI5" s="633"/>
      <c r="AJ5" s="31"/>
      <c r="AK5" s="32"/>
      <c r="AM5" s="12"/>
    </row>
    <row r="6" spans="1:65" ht="15.75">
      <c r="A6" s="106"/>
      <c r="B6" s="105"/>
      <c r="C6" s="487" t="s">
        <v>919</v>
      </c>
      <c r="D6" s="715" t="s">
        <v>0</v>
      </c>
      <c r="E6" s="716"/>
      <c r="F6" s="716"/>
      <c r="G6" s="716"/>
      <c r="H6" s="716"/>
      <c r="I6" s="716"/>
      <c r="J6" s="716"/>
      <c r="K6" s="716"/>
      <c r="L6" s="716"/>
      <c r="M6" s="716"/>
      <c r="N6" s="716"/>
      <c r="O6" s="716"/>
      <c r="P6" s="716"/>
      <c r="Q6" s="716"/>
      <c r="R6" s="716"/>
      <c r="S6" s="716"/>
      <c r="T6" s="716"/>
      <c r="U6" s="716"/>
      <c r="V6" s="716"/>
      <c r="W6" s="716"/>
      <c r="X6" s="716"/>
      <c r="Y6" s="716"/>
      <c r="Z6" s="716"/>
      <c r="AA6" s="716"/>
      <c r="AB6" s="716"/>
      <c r="AC6" s="717"/>
      <c r="AD6" s="603"/>
      <c r="AE6" s="603"/>
      <c r="AF6" s="603"/>
      <c r="AG6" s="603"/>
      <c r="AH6" s="603"/>
      <c r="AI6" s="603"/>
      <c r="AJ6" s="34"/>
      <c r="AK6" s="41"/>
    </row>
    <row r="7" spans="1:65" ht="15.75">
      <c r="A7" s="173"/>
      <c r="B7" s="232" t="s">
        <v>347</v>
      </c>
      <c r="C7" s="487" t="s">
        <v>920</v>
      </c>
      <c r="D7" s="213">
        <f>'1. Tábla'!E5</f>
        <v>1995</v>
      </c>
      <c r="E7" s="213">
        <f>D7+1</f>
        <v>1996</v>
      </c>
      <c r="F7" s="213">
        <f t="shared" ref="F7:I7" si="1">E7+1</f>
        <v>1997</v>
      </c>
      <c r="G7" s="213">
        <f t="shared" si="1"/>
        <v>1998</v>
      </c>
      <c r="H7" s="213">
        <f t="shared" si="1"/>
        <v>1999</v>
      </c>
      <c r="I7" s="213">
        <f t="shared" si="1"/>
        <v>2000</v>
      </c>
      <c r="J7" s="213">
        <f t="shared" ref="J7" si="2">I7+1</f>
        <v>2001</v>
      </c>
      <c r="K7" s="213">
        <f t="shared" ref="K7" si="3">J7+1</f>
        <v>2002</v>
      </c>
      <c r="L7" s="213">
        <f t="shared" ref="L7" si="4">K7+1</f>
        <v>2003</v>
      </c>
      <c r="M7" s="213">
        <f t="shared" ref="M7" si="5">L7+1</f>
        <v>2004</v>
      </c>
      <c r="N7" s="213">
        <f t="shared" ref="N7" si="6">M7+1</f>
        <v>2005</v>
      </c>
      <c r="O7" s="213">
        <f t="shared" ref="O7" si="7">N7+1</f>
        <v>2006</v>
      </c>
      <c r="P7" s="213">
        <f t="shared" ref="P7" si="8">O7+1</f>
        <v>2007</v>
      </c>
      <c r="Q7" s="213">
        <f t="shared" ref="Q7" si="9">P7+1</f>
        <v>2008</v>
      </c>
      <c r="R7" s="213">
        <f t="shared" ref="R7" si="10">Q7+1</f>
        <v>2009</v>
      </c>
      <c r="S7" s="213">
        <f t="shared" ref="S7:T7" si="11">R7+1</f>
        <v>2010</v>
      </c>
      <c r="T7" s="213">
        <f t="shared" si="11"/>
        <v>2011</v>
      </c>
      <c r="U7" s="213">
        <f t="shared" ref="U7" si="12">T7+1</f>
        <v>2012</v>
      </c>
      <c r="V7" s="213">
        <v>2013</v>
      </c>
      <c r="W7" s="213">
        <v>2014</v>
      </c>
      <c r="X7" s="213">
        <v>2015</v>
      </c>
      <c r="Y7" s="213">
        <v>2016</v>
      </c>
      <c r="Z7" s="213">
        <v>2017</v>
      </c>
      <c r="AA7" s="213">
        <v>2018</v>
      </c>
      <c r="AB7" s="213">
        <v>2019</v>
      </c>
      <c r="AC7" s="213">
        <v>2020</v>
      </c>
      <c r="AD7" s="552" t="s">
        <v>1176</v>
      </c>
      <c r="AE7" s="552" t="s">
        <v>1176</v>
      </c>
      <c r="AF7" s="552" t="s">
        <v>1176</v>
      </c>
      <c r="AG7" s="552" t="s">
        <v>1176</v>
      </c>
      <c r="AH7" s="552" t="s">
        <v>1176</v>
      </c>
      <c r="AI7" s="552" t="s">
        <v>1176</v>
      </c>
      <c r="AJ7" s="36"/>
      <c r="AK7" s="41"/>
    </row>
    <row r="8" spans="1:65" ht="15.75">
      <c r="A8" s="173"/>
      <c r="B8" s="202"/>
      <c r="C8" s="466" t="str">
        <f>Fedőlap!E15</f>
        <v>Dátum: 2025.10.10.</v>
      </c>
      <c r="D8" s="261"/>
      <c r="E8" s="261"/>
      <c r="F8" s="261"/>
      <c r="G8" s="261"/>
      <c r="H8" s="261"/>
      <c r="I8" s="261"/>
      <c r="J8" s="261"/>
      <c r="K8" s="261"/>
      <c r="L8" s="261"/>
      <c r="M8" s="261"/>
      <c r="N8" s="261"/>
      <c r="O8" s="261"/>
      <c r="P8" s="261"/>
      <c r="Q8" s="261"/>
      <c r="R8" s="261"/>
      <c r="S8" s="261"/>
      <c r="T8" s="261"/>
      <c r="U8" s="354"/>
      <c r="V8" s="354"/>
      <c r="W8" s="354"/>
      <c r="X8" s="354"/>
      <c r="Y8" s="354"/>
      <c r="Z8" s="354"/>
      <c r="AA8" s="354"/>
      <c r="AB8" s="354"/>
      <c r="AC8" s="354"/>
      <c r="AD8" s="634"/>
      <c r="AE8" s="634"/>
      <c r="AF8" s="634"/>
      <c r="AG8" s="634"/>
      <c r="AH8" s="634"/>
      <c r="AI8" s="634"/>
      <c r="AJ8" s="45"/>
      <c r="AK8" s="41"/>
    </row>
    <row r="9" spans="1:65" ht="16.5" thickBot="1">
      <c r="A9" s="173"/>
      <c r="B9" s="206"/>
      <c r="C9" s="206"/>
      <c r="D9" s="26"/>
      <c r="E9" s="26"/>
      <c r="F9" s="26"/>
      <c r="G9" s="26"/>
      <c r="H9" s="26"/>
      <c r="I9" s="26"/>
      <c r="J9" s="26"/>
      <c r="K9" s="26"/>
      <c r="L9" s="26"/>
      <c r="M9" s="26"/>
      <c r="N9" s="26"/>
      <c r="O9" s="26"/>
      <c r="P9" s="26"/>
      <c r="Q9" s="26"/>
      <c r="R9" s="26"/>
      <c r="S9" s="26"/>
      <c r="T9" s="26"/>
      <c r="U9" s="353"/>
      <c r="V9" s="353"/>
      <c r="W9" s="353"/>
      <c r="X9" s="353"/>
      <c r="Y9" s="353"/>
      <c r="Z9" s="353"/>
      <c r="AA9" s="353"/>
      <c r="AB9" s="353"/>
      <c r="AC9" s="353"/>
      <c r="AD9" s="635"/>
      <c r="AE9" s="635"/>
      <c r="AF9" s="635"/>
      <c r="AG9" s="635"/>
      <c r="AH9" s="635"/>
      <c r="AI9" s="635"/>
      <c r="AJ9" s="51"/>
      <c r="AK9" s="41"/>
    </row>
    <row r="10" spans="1:65" ht="17.25" thickTop="1" thickBot="1">
      <c r="A10" s="204" t="s">
        <v>235</v>
      </c>
      <c r="B10" s="289" t="s">
        <v>771</v>
      </c>
      <c r="C10" s="500" t="s">
        <v>1143</v>
      </c>
      <c r="D10" s="640" t="s">
        <v>831</v>
      </c>
      <c r="E10" s="640" t="s">
        <v>831</v>
      </c>
      <c r="F10" s="640" t="s">
        <v>831</v>
      </c>
      <c r="G10" s="640" t="s">
        <v>831</v>
      </c>
      <c r="H10" s="640" t="s">
        <v>831</v>
      </c>
      <c r="I10" s="640" t="s">
        <v>831</v>
      </c>
      <c r="J10" s="640" t="s">
        <v>831</v>
      </c>
      <c r="K10" s="640" t="s">
        <v>831</v>
      </c>
      <c r="L10" s="640" t="s">
        <v>831</v>
      </c>
      <c r="M10" s="640" t="s">
        <v>831</v>
      </c>
      <c r="N10" s="640" t="s">
        <v>831</v>
      </c>
      <c r="O10" s="640" t="s">
        <v>831</v>
      </c>
      <c r="P10" s="640" t="s">
        <v>831</v>
      </c>
      <c r="Q10" s="640" t="s">
        <v>831</v>
      </c>
      <c r="R10" s="640" t="s">
        <v>831</v>
      </c>
      <c r="S10" s="640" t="s">
        <v>831</v>
      </c>
      <c r="T10" s="640" t="s">
        <v>831</v>
      </c>
      <c r="U10" s="564" t="s">
        <v>831</v>
      </c>
      <c r="V10" s="564" t="s">
        <v>831</v>
      </c>
      <c r="W10" s="564" t="s">
        <v>831</v>
      </c>
      <c r="X10" s="564" t="s">
        <v>831</v>
      </c>
      <c r="Y10" s="564" t="s">
        <v>831</v>
      </c>
      <c r="Z10" s="564" t="s">
        <v>831</v>
      </c>
      <c r="AA10" s="564" t="s">
        <v>831</v>
      </c>
      <c r="AB10" s="564" t="s">
        <v>831</v>
      </c>
      <c r="AC10" s="564" t="s">
        <v>831</v>
      </c>
      <c r="AD10" s="564"/>
      <c r="AE10" s="564"/>
      <c r="AF10" s="564"/>
      <c r="AG10" s="564"/>
      <c r="AH10" s="564"/>
      <c r="AI10" s="564"/>
      <c r="AJ10" s="3"/>
      <c r="AK10" s="41"/>
      <c r="BM10" s="220" t="e">
        <f>CountryCode &amp; ".T3.B9.S1312.MNAC." &amp; RefVintage</f>
        <v>#VALUE!</v>
      </c>
    </row>
    <row r="11" spans="1:65" ht="15.75" thickTop="1">
      <c r="A11" s="204"/>
      <c r="B11" s="105"/>
      <c r="C11" s="521"/>
      <c r="D11" s="98"/>
      <c r="E11" s="98"/>
      <c r="F11" s="98"/>
      <c r="G11" s="98"/>
      <c r="H11" s="98"/>
      <c r="I11" s="98"/>
      <c r="J11" s="98"/>
      <c r="K11" s="98"/>
      <c r="L11" s="98"/>
      <c r="M11" s="98"/>
      <c r="N11" s="98"/>
      <c r="O11" s="98"/>
      <c r="P11" s="98"/>
      <c r="Q11" s="98"/>
      <c r="R11" s="98"/>
      <c r="S11" s="98"/>
      <c r="T11" s="98"/>
      <c r="U11" s="98"/>
      <c r="V11" s="98"/>
      <c r="W11" s="98"/>
      <c r="X11" s="98"/>
      <c r="Y11" s="98"/>
      <c r="Z11" s="98"/>
      <c r="AA11" s="98"/>
      <c r="AB11" s="98"/>
      <c r="AC11" s="389"/>
      <c r="AD11" s="389"/>
      <c r="AE11" s="389"/>
      <c r="AF11" s="389"/>
      <c r="AG11" s="389"/>
      <c r="AH11" s="389"/>
      <c r="AI11" s="389"/>
      <c r="AJ11" s="6"/>
      <c r="AK11" s="41"/>
    </row>
    <row r="12" spans="1:65" s="17" customFormat="1" ht="16.5" customHeight="1">
      <c r="A12" s="204" t="s">
        <v>236</v>
      </c>
      <c r="B12" s="289" t="s">
        <v>772</v>
      </c>
      <c r="C12" s="522" t="s">
        <v>1093</v>
      </c>
      <c r="D12" s="159" t="s">
        <v>831</v>
      </c>
      <c r="E12" s="159" t="s">
        <v>831</v>
      </c>
      <c r="F12" s="159" t="s">
        <v>831</v>
      </c>
      <c r="G12" s="159" t="s">
        <v>831</v>
      </c>
      <c r="H12" s="159" t="s">
        <v>831</v>
      </c>
      <c r="I12" s="159" t="s">
        <v>831</v>
      </c>
      <c r="J12" s="159" t="s">
        <v>831</v>
      </c>
      <c r="K12" s="159" t="s">
        <v>831</v>
      </c>
      <c r="L12" s="159" t="s">
        <v>831</v>
      </c>
      <c r="M12" s="159" t="s">
        <v>831</v>
      </c>
      <c r="N12" s="159" t="s">
        <v>831</v>
      </c>
      <c r="O12" s="159" t="s">
        <v>831</v>
      </c>
      <c r="P12" s="159" t="s">
        <v>831</v>
      </c>
      <c r="Q12" s="159" t="s">
        <v>831</v>
      </c>
      <c r="R12" s="159" t="s">
        <v>831</v>
      </c>
      <c r="S12" s="159" t="s">
        <v>831</v>
      </c>
      <c r="T12" s="159" t="s">
        <v>831</v>
      </c>
      <c r="U12" s="159" t="s">
        <v>831</v>
      </c>
      <c r="V12" s="159" t="s">
        <v>831</v>
      </c>
      <c r="W12" s="159" t="s">
        <v>831</v>
      </c>
      <c r="X12" s="159" t="s">
        <v>831</v>
      </c>
      <c r="Y12" s="159" t="s">
        <v>831</v>
      </c>
      <c r="Z12" s="159" t="s">
        <v>831</v>
      </c>
      <c r="AA12" s="159" t="s">
        <v>831</v>
      </c>
      <c r="AB12" s="159" t="s">
        <v>831</v>
      </c>
      <c r="AC12" s="159" t="s">
        <v>831</v>
      </c>
      <c r="AD12" s="626" t="s">
        <v>1176</v>
      </c>
      <c r="AE12" s="626" t="s">
        <v>1176</v>
      </c>
      <c r="AF12" s="626" t="s">
        <v>1176</v>
      </c>
      <c r="AG12" s="626" t="s">
        <v>1176</v>
      </c>
      <c r="AH12" s="626" t="s">
        <v>1176</v>
      </c>
      <c r="AI12" s="626" t="s">
        <v>1176</v>
      </c>
      <c r="AJ12" s="84"/>
      <c r="AK12" s="52"/>
      <c r="BM12" s="368" t="e">
        <f>CountryCode &amp; ".T3.FA.S1312.MNAC." &amp; RefVintage</f>
        <v>#VALUE!</v>
      </c>
    </row>
    <row r="13" spans="1:65" s="17" customFormat="1" ht="16.5" customHeight="1">
      <c r="A13" s="204" t="s">
        <v>237</v>
      </c>
      <c r="B13" s="289" t="s">
        <v>773</v>
      </c>
      <c r="C13" s="523" t="s">
        <v>1130</v>
      </c>
      <c r="D13" s="641" t="s">
        <v>831</v>
      </c>
      <c r="E13" s="641" t="s">
        <v>831</v>
      </c>
      <c r="F13" s="641" t="s">
        <v>831</v>
      </c>
      <c r="G13" s="641" t="s">
        <v>831</v>
      </c>
      <c r="H13" s="641" t="s">
        <v>831</v>
      </c>
      <c r="I13" s="641" t="s">
        <v>831</v>
      </c>
      <c r="J13" s="641" t="s">
        <v>831</v>
      </c>
      <c r="K13" s="641" t="s">
        <v>831</v>
      </c>
      <c r="L13" s="641" t="s">
        <v>831</v>
      </c>
      <c r="M13" s="641" t="s">
        <v>831</v>
      </c>
      <c r="N13" s="641" t="s">
        <v>831</v>
      </c>
      <c r="O13" s="641" t="s">
        <v>831</v>
      </c>
      <c r="P13" s="641" t="s">
        <v>831</v>
      </c>
      <c r="Q13" s="641" t="s">
        <v>831</v>
      </c>
      <c r="R13" s="641" t="s">
        <v>831</v>
      </c>
      <c r="S13" s="641" t="s">
        <v>831</v>
      </c>
      <c r="T13" s="641" t="s">
        <v>831</v>
      </c>
      <c r="U13" s="565" t="s">
        <v>831</v>
      </c>
      <c r="V13" s="565" t="s">
        <v>831</v>
      </c>
      <c r="W13" s="565" t="s">
        <v>831</v>
      </c>
      <c r="X13" s="565" t="s">
        <v>831</v>
      </c>
      <c r="Y13" s="565" t="s">
        <v>831</v>
      </c>
      <c r="Z13" s="565" t="s">
        <v>831</v>
      </c>
      <c r="AA13" s="565" t="s">
        <v>831</v>
      </c>
      <c r="AB13" s="565" t="s">
        <v>831</v>
      </c>
      <c r="AC13" s="565" t="s">
        <v>831</v>
      </c>
      <c r="AD13" s="565"/>
      <c r="AE13" s="565"/>
      <c r="AF13" s="565"/>
      <c r="AG13" s="565"/>
      <c r="AH13" s="565"/>
      <c r="AI13" s="565"/>
      <c r="AJ13" s="84"/>
      <c r="AK13" s="52"/>
      <c r="BM13" s="368" t="e">
        <f>CountryCode &amp; ".T3.F2.S1312.MNAC." &amp; RefVintage</f>
        <v>#VALUE!</v>
      </c>
    </row>
    <row r="14" spans="1:65" s="17" customFormat="1" ht="16.5" customHeight="1">
      <c r="A14" s="204" t="s">
        <v>238</v>
      </c>
      <c r="B14" s="289" t="s">
        <v>774</v>
      </c>
      <c r="C14" s="523" t="s">
        <v>1131</v>
      </c>
      <c r="D14" s="641" t="s">
        <v>831</v>
      </c>
      <c r="E14" s="641" t="s">
        <v>831</v>
      </c>
      <c r="F14" s="641" t="s">
        <v>831</v>
      </c>
      <c r="G14" s="641" t="s">
        <v>831</v>
      </c>
      <c r="H14" s="641" t="s">
        <v>831</v>
      </c>
      <c r="I14" s="641" t="s">
        <v>831</v>
      </c>
      <c r="J14" s="641" t="s">
        <v>831</v>
      </c>
      <c r="K14" s="641" t="s">
        <v>831</v>
      </c>
      <c r="L14" s="641" t="s">
        <v>831</v>
      </c>
      <c r="M14" s="641" t="s">
        <v>831</v>
      </c>
      <c r="N14" s="641" t="s">
        <v>831</v>
      </c>
      <c r="O14" s="641" t="s">
        <v>831</v>
      </c>
      <c r="P14" s="641" t="s">
        <v>831</v>
      </c>
      <c r="Q14" s="641" t="s">
        <v>831</v>
      </c>
      <c r="R14" s="641" t="s">
        <v>831</v>
      </c>
      <c r="S14" s="641" t="s">
        <v>831</v>
      </c>
      <c r="T14" s="641" t="s">
        <v>831</v>
      </c>
      <c r="U14" s="565" t="s">
        <v>831</v>
      </c>
      <c r="V14" s="565" t="s">
        <v>831</v>
      </c>
      <c r="W14" s="565" t="s">
        <v>831</v>
      </c>
      <c r="X14" s="565" t="s">
        <v>831</v>
      </c>
      <c r="Y14" s="565" t="s">
        <v>831</v>
      </c>
      <c r="Z14" s="565" t="s">
        <v>831</v>
      </c>
      <c r="AA14" s="565" t="s">
        <v>831</v>
      </c>
      <c r="AB14" s="565" t="s">
        <v>831</v>
      </c>
      <c r="AC14" s="565" t="s">
        <v>831</v>
      </c>
      <c r="AD14" s="565"/>
      <c r="AE14" s="565"/>
      <c r="AF14" s="565"/>
      <c r="AG14" s="565"/>
      <c r="AH14" s="565"/>
      <c r="AI14" s="565"/>
      <c r="AJ14" s="84"/>
      <c r="AK14" s="52"/>
      <c r="BM14" s="368" t="e">
        <f>CountryCode &amp; ".T3.F3.S1312.MNAC." &amp; RefVintage</f>
        <v>#VALUE!</v>
      </c>
    </row>
    <row r="15" spans="1:65" s="17" customFormat="1" ht="16.5" customHeight="1">
      <c r="A15" s="204" t="s">
        <v>239</v>
      </c>
      <c r="B15" s="289" t="s">
        <v>775</v>
      </c>
      <c r="C15" s="523" t="s">
        <v>1132</v>
      </c>
      <c r="D15" s="641" t="s">
        <v>831</v>
      </c>
      <c r="E15" s="641" t="s">
        <v>831</v>
      </c>
      <c r="F15" s="641" t="s">
        <v>831</v>
      </c>
      <c r="G15" s="641" t="s">
        <v>831</v>
      </c>
      <c r="H15" s="641" t="s">
        <v>831</v>
      </c>
      <c r="I15" s="641" t="s">
        <v>831</v>
      </c>
      <c r="J15" s="641" t="s">
        <v>831</v>
      </c>
      <c r="K15" s="641" t="s">
        <v>831</v>
      </c>
      <c r="L15" s="641" t="s">
        <v>831</v>
      </c>
      <c r="M15" s="641" t="s">
        <v>831</v>
      </c>
      <c r="N15" s="641" t="s">
        <v>831</v>
      </c>
      <c r="O15" s="641" t="s">
        <v>831</v>
      </c>
      <c r="P15" s="641" t="s">
        <v>831</v>
      </c>
      <c r="Q15" s="641" t="s">
        <v>831</v>
      </c>
      <c r="R15" s="641" t="s">
        <v>831</v>
      </c>
      <c r="S15" s="641" t="s">
        <v>831</v>
      </c>
      <c r="T15" s="641" t="s">
        <v>831</v>
      </c>
      <c r="U15" s="565" t="s">
        <v>831</v>
      </c>
      <c r="V15" s="565" t="s">
        <v>831</v>
      </c>
      <c r="W15" s="565" t="s">
        <v>831</v>
      </c>
      <c r="X15" s="565" t="s">
        <v>831</v>
      </c>
      <c r="Y15" s="565" t="s">
        <v>831</v>
      </c>
      <c r="Z15" s="565" t="s">
        <v>831</v>
      </c>
      <c r="AA15" s="565" t="s">
        <v>831</v>
      </c>
      <c r="AB15" s="565" t="s">
        <v>831</v>
      </c>
      <c r="AC15" s="565" t="s">
        <v>831</v>
      </c>
      <c r="AD15" s="565"/>
      <c r="AE15" s="565"/>
      <c r="AF15" s="565"/>
      <c r="AG15" s="565"/>
      <c r="AH15" s="565"/>
      <c r="AI15" s="565"/>
      <c r="AJ15" s="84"/>
      <c r="AK15" s="52"/>
      <c r="BM15" s="368" t="e">
        <f>CountryCode &amp; ".T3.F4.S1312.MNAC." &amp; RefVintage</f>
        <v>#VALUE!</v>
      </c>
    </row>
    <row r="16" spans="1:65" s="17" customFormat="1" ht="16.5" customHeight="1">
      <c r="A16" s="204" t="s">
        <v>240</v>
      </c>
      <c r="B16" s="289" t="s">
        <v>776</v>
      </c>
      <c r="C16" s="524" t="s">
        <v>1097</v>
      </c>
      <c r="D16" s="642" t="s">
        <v>831</v>
      </c>
      <c r="E16" s="642" t="s">
        <v>831</v>
      </c>
      <c r="F16" s="642" t="s">
        <v>831</v>
      </c>
      <c r="G16" s="642" t="s">
        <v>831</v>
      </c>
      <c r="H16" s="642" t="s">
        <v>831</v>
      </c>
      <c r="I16" s="642" t="s">
        <v>831</v>
      </c>
      <c r="J16" s="642" t="s">
        <v>831</v>
      </c>
      <c r="K16" s="642" t="s">
        <v>831</v>
      </c>
      <c r="L16" s="642" t="s">
        <v>831</v>
      </c>
      <c r="M16" s="642" t="s">
        <v>831</v>
      </c>
      <c r="N16" s="642" t="s">
        <v>831</v>
      </c>
      <c r="O16" s="642" t="s">
        <v>831</v>
      </c>
      <c r="P16" s="642" t="s">
        <v>831</v>
      </c>
      <c r="Q16" s="642" t="s">
        <v>831</v>
      </c>
      <c r="R16" s="642" t="s">
        <v>831</v>
      </c>
      <c r="S16" s="642" t="s">
        <v>831</v>
      </c>
      <c r="T16" s="642" t="s">
        <v>831</v>
      </c>
      <c r="U16" s="566" t="s">
        <v>831</v>
      </c>
      <c r="V16" s="566" t="s">
        <v>831</v>
      </c>
      <c r="W16" s="566" t="s">
        <v>831</v>
      </c>
      <c r="X16" s="566" t="s">
        <v>831</v>
      </c>
      <c r="Y16" s="566" t="s">
        <v>831</v>
      </c>
      <c r="Z16" s="566" t="s">
        <v>831</v>
      </c>
      <c r="AA16" s="566" t="s">
        <v>831</v>
      </c>
      <c r="AB16" s="566" t="s">
        <v>831</v>
      </c>
      <c r="AC16" s="566" t="s">
        <v>831</v>
      </c>
      <c r="AD16" s="566"/>
      <c r="AE16" s="566"/>
      <c r="AF16" s="566"/>
      <c r="AG16" s="566"/>
      <c r="AH16" s="566"/>
      <c r="AI16" s="566"/>
      <c r="AJ16" s="84"/>
      <c r="AK16" s="52"/>
      <c r="BM16" s="368" t="e">
        <f>CountryCode &amp; ".T3.F4ACQ.S1312.MNAC." &amp; RefVintage</f>
        <v>#VALUE!</v>
      </c>
    </row>
    <row r="17" spans="1:65" s="17" customFormat="1" ht="16.5" customHeight="1">
      <c r="A17" s="204" t="s">
        <v>241</v>
      </c>
      <c r="B17" s="289" t="s">
        <v>777</v>
      </c>
      <c r="C17" s="524" t="s">
        <v>1098</v>
      </c>
      <c r="D17" s="643" t="s">
        <v>831</v>
      </c>
      <c r="E17" s="643" t="s">
        <v>831</v>
      </c>
      <c r="F17" s="643" t="s">
        <v>831</v>
      </c>
      <c r="G17" s="643" t="s">
        <v>831</v>
      </c>
      <c r="H17" s="643" t="s">
        <v>831</v>
      </c>
      <c r="I17" s="643" t="s">
        <v>831</v>
      </c>
      <c r="J17" s="643" t="s">
        <v>831</v>
      </c>
      <c r="K17" s="643" t="s">
        <v>831</v>
      </c>
      <c r="L17" s="643" t="s">
        <v>831</v>
      </c>
      <c r="M17" s="643" t="s">
        <v>831</v>
      </c>
      <c r="N17" s="643" t="s">
        <v>831</v>
      </c>
      <c r="O17" s="643" t="s">
        <v>831</v>
      </c>
      <c r="P17" s="643" t="s">
        <v>831</v>
      </c>
      <c r="Q17" s="643" t="s">
        <v>831</v>
      </c>
      <c r="R17" s="643" t="s">
        <v>831</v>
      </c>
      <c r="S17" s="643" t="s">
        <v>831</v>
      </c>
      <c r="T17" s="643" t="s">
        <v>831</v>
      </c>
      <c r="U17" s="567" t="s">
        <v>831</v>
      </c>
      <c r="V17" s="567" t="s">
        <v>831</v>
      </c>
      <c r="W17" s="567" t="s">
        <v>831</v>
      </c>
      <c r="X17" s="567" t="s">
        <v>831</v>
      </c>
      <c r="Y17" s="567" t="s">
        <v>831</v>
      </c>
      <c r="Z17" s="567" t="s">
        <v>831</v>
      </c>
      <c r="AA17" s="567" t="s">
        <v>831</v>
      </c>
      <c r="AB17" s="567" t="s">
        <v>831</v>
      </c>
      <c r="AC17" s="567" t="s">
        <v>831</v>
      </c>
      <c r="AD17" s="567"/>
      <c r="AE17" s="567"/>
      <c r="AF17" s="567"/>
      <c r="AG17" s="567"/>
      <c r="AH17" s="567"/>
      <c r="AI17" s="567"/>
      <c r="AJ17" s="84"/>
      <c r="AK17" s="52"/>
      <c r="BM17" s="368" t="e">
        <f>CountryCode &amp; ".T3.F4DIS.S1312.MNAC." &amp; RefVintage</f>
        <v>#VALUE!</v>
      </c>
    </row>
    <row r="18" spans="1:65" s="17" customFormat="1" ht="16.5" customHeight="1">
      <c r="A18" s="204" t="s">
        <v>242</v>
      </c>
      <c r="B18" s="289" t="s">
        <v>778</v>
      </c>
      <c r="C18" s="525" t="s">
        <v>1133</v>
      </c>
      <c r="D18" s="641" t="s">
        <v>831</v>
      </c>
      <c r="E18" s="641" t="s">
        <v>831</v>
      </c>
      <c r="F18" s="641" t="s">
        <v>831</v>
      </c>
      <c r="G18" s="641" t="s">
        <v>831</v>
      </c>
      <c r="H18" s="641" t="s">
        <v>831</v>
      </c>
      <c r="I18" s="641" t="s">
        <v>831</v>
      </c>
      <c r="J18" s="641" t="s">
        <v>831</v>
      </c>
      <c r="K18" s="641" t="s">
        <v>831</v>
      </c>
      <c r="L18" s="641" t="s">
        <v>831</v>
      </c>
      <c r="M18" s="641" t="s">
        <v>831</v>
      </c>
      <c r="N18" s="641" t="s">
        <v>831</v>
      </c>
      <c r="O18" s="641" t="s">
        <v>831</v>
      </c>
      <c r="P18" s="641" t="s">
        <v>831</v>
      </c>
      <c r="Q18" s="641" t="s">
        <v>831</v>
      </c>
      <c r="R18" s="641" t="s">
        <v>831</v>
      </c>
      <c r="S18" s="641" t="s">
        <v>831</v>
      </c>
      <c r="T18" s="641" t="s">
        <v>831</v>
      </c>
      <c r="U18" s="565" t="s">
        <v>831</v>
      </c>
      <c r="V18" s="565" t="s">
        <v>831</v>
      </c>
      <c r="W18" s="565" t="s">
        <v>831</v>
      </c>
      <c r="X18" s="565" t="s">
        <v>831</v>
      </c>
      <c r="Y18" s="565" t="s">
        <v>831</v>
      </c>
      <c r="Z18" s="565" t="s">
        <v>831</v>
      </c>
      <c r="AA18" s="565" t="s">
        <v>831</v>
      </c>
      <c r="AB18" s="565" t="s">
        <v>831</v>
      </c>
      <c r="AC18" s="565" t="s">
        <v>831</v>
      </c>
      <c r="AD18" s="565"/>
      <c r="AE18" s="565"/>
      <c r="AF18" s="565"/>
      <c r="AG18" s="565"/>
      <c r="AH18" s="565"/>
      <c r="AI18" s="565"/>
      <c r="AJ18" s="84"/>
      <c r="AK18" s="52"/>
      <c r="BM18" s="368" t="e">
        <f>CountryCode &amp; ".T3.F41.S1312.MNAC." &amp; RefVintage</f>
        <v>#VALUE!</v>
      </c>
    </row>
    <row r="19" spans="1:65" s="17" customFormat="1" ht="16.5" customHeight="1">
      <c r="A19" s="204" t="s">
        <v>243</v>
      </c>
      <c r="B19" s="289" t="s">
        <v>779</v>
      </c>
      <c r="C19" s="525" t="s">
        <v>1134</v>
      </c>
      <c r="D19" s="641" t="s">
        <v>831</v>
      </c>
      <c r="E19" s="641" t="s">
        <v>831</v>
      </c>
      <c r="F19" s="641" t="s">
        <v>831</v>
      </c>
      <c r="G19" s="641" t="s">
        <v>831</v>
      </c>
      <c r="H19" s="641" t="s">
        <v>831</v>
      </c>
      <c r="I19" s="641" t="s">
        <v>831</v>
      </c>
      <c r="J19" s="641" t="s">
        <v>831</v>
      </c>
      <c r="K19" s="641" t="s">
        <v>831</v>
      </c>
      <c r="L19" s="641" t="s">
        <v>831</v>
      </c>
      <c r="M19" s="641" t="s">
        <v>831</v>
      </c>
      <c r="N19" s="641" t="s">
        <v>831</v>
      </c>
      <c r="O19" s="641" t="s">
        <v>831</v>
      </c>
      <c r="P19" s="641" t="s">
        <v>831</v>
      </c>
      <c r="Q19" s="641" t="s">
        <v>831</v>
      </c>
      <c r="R19" s="641" t="s">
        <v>831</v>
      </c>
      <c r="S19" s="641" t="s">
        <v>831</v>
      </c>
      <c r="T19" s="641" t="s">
        <v>831</v>
      </c>
      <c r="U19" s="565" t="s">
        <v>831</v>
      </c>
      <c r="V19" s="565" t="s">
        <v>831</v>
      </c>
      <c r="W19" s="565" t="s">
        <v>831</v>
      </c>
      <c r="X19" s="565" t="s">
        <v>831</v>
      </c>
      <c r="Y19" s="565" t="s">
        <v>831</v>
      </c>
      <c r="Z19" s="565" t="s">
        <v>831</v>
      </c>
      <c r="AA19" s="565" t="s">
        <v>831</v>
      </c>
      <c r="AB19" s="565" t="s">
        <v>831</v>
      </c>
      <c r="AC19" s="565" t="s">
        <v>831</v>
      </c>
      <c r="AD19" s="565"/>
      <c r="AE19" s="565"/>
      <c r="AF19" s="565"/>
      <c r="AG19" s="565"/>
      <c r="AH19" s="565"/>
      <c r="AI19" s="565"/>
      <c r="AJ19" s="84"/>
      <c r="AK19" s="52"/>
      <c r="BM19" s="368" t="e">
        <f>CountryCode &amp; ".T3.F42.S1312.MNAC." &amp; RefVintage</f>
        <v>#VALUE!</v>
      </c>
    </row>
    <row r="20" spans="1:65" s="17" customFormat="1" ht="16.5" customHeight="1">
      <c r="A20" s="204" t="s">
        <v>244</v>
      </c>
      <c r="B20" s="289" t="s">
        <v>780</v>
      </c>
      <c r="C20" s="526" t="s">
        <v>1097</v>
      </c>
      <c r="D20" s="644" t="s">
        <v>831</v>
      </c>
      <c r="E20" s="644" t="s">
        <v>831</v>
      </c>
      <c r="F20" s="644" t="s">
        <v>831</v>
      </c>
      <c r="G20" s="644" t="s">
        <v>831</v>
      </c>
      <c r="H20" s="644" t="s">
        <v>831</v>
      </c>
      <c r="I20" s="644" t="s">
        <v>831</v>
      </c>
      <c r="J20" s="644" t="s">
        <v>831</v>
      </c>
      <c r="K20" s="644" t="s">
        <v>831</v>
      </c>
      <c r="L20" s="644" t="s">
        <v>831</v>
      </c>
      <c r="M20" s="644" t="s">
        <v>831</v>
      </c>
      <c r="N20" s="644" t="s">
        <v>831</v>
      </c>
      <c r="O20" s="644" t="s">
        <v>831</v>
      </c>
      <c r="P20" s="644" t="s">
        <v>831</v>
      </c>
      <c r="Q20" s="644" t="s">
        <v>831</v>
      </c>
      <c r="R20" s="644" t="s">
        <v>831</v>
      </c>
      <c r="S20" s="644" t="s">
        <v>831</v>
      </c>
      <c r="T20" s="644" t="s">
        <v>831</v>
      </c>
      <c r="U20" s="568" t="s">
        <v>831</v>
      </c>
      <c r="V20" s="568" t="s">
        <v>831</v>
      </c>
      <c r="W20" s="568" t="s">
        <v>831</v>
      </c>
      <c r="X20" s="568" t="s">
        <v>831</v>
      </c>
      <c r="Y20" s="568" t="s">
        <v>831</v>
      </c>
      <c r="Z20" s="568" t="s">
        <v>831</v>
      </c>
      <c r="AA20" s="568" t="s">
        <v>831</v>
      </c>
      <c r="AB20" s="568" t="s">
        <v>831</v>
      </c>
      <c r="AC20" s="568" t="s">
        <v>831</v>
      </c>
      <c r="AD20" s="568"/>
      <c r="AE20" s="568"/>
      <c r="AF20" s="568"/>
      <c r="AG20" s="568"/>
      <c r="AH20" s="568"/>
      <c r="AI20" s="568"/>
      <c r="AJ20" s="84"/>
      <c r="AK20" s="52"/>
      <c r="BM20" s="368" t="e">
        <f>CountryCode &amp; ".T3.F42ACQ.S1312.MNAC." &amp; RefVintage</f>
        <v>#VALUE!</v>
      </c>
    </row>
    <row r="21" spans="1:65" s="17" customFormat="1" ht="16.5" customHeight="1">
      <c r="A21" s="204" t="s">
        <v>245</v>
      </c>
      <c r="B21" s="289" t="s">
        <v>781</v>
      </c>
      <c r="C21" s="526" t="s">
        <v>1098</v>
      </c>
      <c r="D21" s="645" t="s">
        <v>831</v>
      </c>
      <c r="E21" s="645" t="s">
        <v>831</v>
      </c>
      <c r="F21" s="645" t="s">
        <v>831</v>
      </c>
      <c r="G21" s="645" t="s">
        <v>831</v>
      </c>
      <c r="H21" s="645" t="s">
        <v>831</v>
      </c>
      <c r="I21" s="645" t="s">
        <v>831</v>
      </c>
      <c r="J21" s="645" t="s">
        <v>831</v>
      </c>
      <c r="K21" s="645" t="s">
        <v>831</v>
      </c>
      <c r="L21" s="645" t="s">
        <v>831</v>
      </c>
      <c r="M21" s="645" t="s">
        <v>831</v>
      </c>
      <c r="N21" s="645" t="s">
        <v>831</v>
      </c>
      <c r="O21" s="645" t="s">
        <v>831</v>
      </c>
      <c r="P21" s="645" t="s">
        <v>831</v>
      </c>
      <c r="Q21" s="645" t="s">
        <v>831</v>
      </c>
      <c r="R21" s="645" t="s">
        <v>831</v>
      </c>
      <c r="S21" s="645" t="s">
        <v>831</v>
      </c>
      <c r="T21" s="645" t="s">
        <v>831</v>
      </c>
      <c r="U21" s="569" t="s">
        <v>831</v>
      </c>
      <c r="V21" s="569" t="s">
        <v>831</v>
      </c>
      <c r="W21" s="569" t="s">
        <v>831</v>
      </c>
      <c r="X21" s="569" t="s">
        <v>831</v>
      </c>
      <c r="Y21" s="569" t="s">
        <v>831</v>
      </c>
      <c r="Z21" s="569" t="s">
        <v>831</v>
      </c>
      <c r="AA21" s="569" t="s">
        <v>831</v>
      </c>
      <c r="AB21" s="569" t="s">
        <v>831</v>
      </c>
      <c r="AC21" s="569" t="s">
        <v>831</v>
      </c>
      <c r="AD21" s="569"/>
      <c r="AE21" s="569"/>
      <c r="AF21" s="569"/>
      <c r="AG21" s="569"/>
      <c r="AH21" s="569"/>
      <c r="AI21" s="569"/>
      <c r="AJ21" s="84"/>
      <c r="AK21" s="52"/>
      <c r="BM21" s="368" t="e">
        <f>CountryCode &amp; ".T3.F42DIS.S1312.MNAC." &amp; RefVintage</f>
        <v>#VALUE!</v>
      </c>
    </row>
    <row r="22" spans="1:65" s="17" customFormat="1" ht="16.5" customHeight="1">
      <c r="A22" s="204" t="s">
        <v>246</v>
      </c>
      <c r="B22" s="289" t="s">
        <v>782</v>
      </c>
      <c r="C22" s="523" t="s">
        <v>1135</v>
      </c>
      <c r="D22" s="641" t="s">
        <v>831</v>
      </c>
      <c r="E22" s="641" t="s">
        <v>831</v>
      </c>
      <c r="F22" s="641" t="s">
        <v>831</v>
      </c>
      <c r="G22" s="641" t="s">
        <v>831</v>
      </c>
      <c r="H22" s="641" t="s">
        <v>831</v>
      </c>
      <c r="I22" s="641" t="s">
        <v>831</v>
      </c>
      <c r="J22" s="641" t="s">
        <v>831</v>
      </c>
      <c r="K22" s="641" t="s">
        <v>831</v>
      </c>
      <c r="L22" s="641" t="s">
        <v>831</v>
      </c>
      <c r="M22" s="641" t="s">
        <v>831</v>
      </c>
      <c r="N22" s="641" t="s">
        <v>831</v>
      </c>
      <c r="O22" s="641" t="s">
        <v>831</v>
      </c>
      <c r="P22" s="641" t="s">
        <v>831</v>
      </c>
      <c r="Q22" s="641" t="s">
        <v>831</v>
      </c>
      <c r="R22" s="641" t="s">
        <v>831</v>
      </c>
      <c r="S22" s="641" t="s">
        <v>831</v>
      </c>
      <c r="T22" s="641" t="s">
        <v>831</v>
      </c>
      <c r="U22" s="565" t="s">
        <v>831</v>
      </c>
      <c r="V22" s="565" t="s">
        <v>831</v>
      </c>
      <c r="W22" s="565" t="s">
        <v>831</v>
      </c>
      <c r="X22" s="565" t="s">
        <v>831</v>
      </c>
      <c r="Y22" s="565" t="s">
        <v>831</v>
      </c>
      <c r="Z22" s="565" t="s">
        <v>831</v>
      </c>
      <c r="AA22" s="565" t="s">
        <v>831</v>
      </c>
      <c r="AB22" s="565" t="s">
        <v>831</v>
      </c>
      <c r="AC22" s="565" t="s">
        <v>831</v>
      </c>
      <c r="AD22" s="565"/>
      <c r="AE22" s="565"/>
      <c r="AF22" s="565"/>
      <c r="AG22" s="565"/>
      <c r="AH22" s="565"/>
      <c r="AI22" s="565"/>
      <c r="AJ22" s="84"/>
      <c r="AK22" s="52"/>
      <c r="BM22" s="368" t="e">
        <f>CountryCode &amp; ".T3.F5.S1312.MNAC." &amp; RefVintage</f>
        <v>#VALUE!</v>
      </c>
    </row>
    <row r="23" spans="1:65" s="17" customFormat="1" ht="16.5" customHeight="1">
      <c r="A23" s="204" t="s">
        <v>247</v>
      </c>
      <c r="B23" s="289" t="s">
        <v>783</v>
      </c>
      <c r="C23" s="525" t="s">
        <v>1102</v>
      </c>
      <c r="D23" s="641" t="s">
        <v>831</v>
      </c>
      <c r="E23" s="641" t="s">
        <v>831</v>
      </c>
      <c r="F23" s="641" t="s">
        <v>831</v>
      </c>
      <c r="G23" s="641" t="s">
        <v>831</v>
      </c>
      <c r="H23" s="641" t="s">
        <v>831</v>
      </c>
      <c r="I23" s="641" t="s">
        <v>831</v>
      </c>
      <c r="J23" s="641" t="s">
        <v>831</v>
      </c>
      <c r="K23" s="641" t="s">
        <v>831</v>
      </c>
      <c r="L23" s="641" t="s">
        <v>831</v>
      </c>
      <c r="M23" s="641" t="s">
        <v>831</v>
      </c>
      <c r="N23" s="641" t="s">
        <v>831</v>
      </c>
      <c r="O23" s="641" t="s">
        <v>831</v>
      </c>
      <c r="P23" s="641" t="s">
        <v>831</v>
      </c>
      <c r="Q23" s="641" t="s">
        <v>831</v>
      </c>
      <c r="R23" s="641" t="s">
        <v>831</v>
      </c>
      <c r="S23" s="641" t="s">
        <v>831</v>
      </c>
      <c r="T23" s="641" t="s">
        <v>831</v>
      </c>
      <c r="U23" s="565" t="s">
        <v>831</v>
      </c>
      <c r="V23" s="565" t="s">
        <v>831</v>
      </c>
      <c r="W23" s="565" t="s">
        <v>831</v>
      </c>
      <c r="X23" s="565" t="s">
        <v>831</v>
      </c>
      <c r="Y23" s="565" t="s">
        <v>831</v>
      </c>
      <c r="Z23" s="565" t="s">
        <v>831</v>
      </c>
      <c r="AA23" s="565" t="s">
        <v>831</v>
      </c>
      <c r="AB23" s="565" t="s">
        <v>831</v>
      </c>
      <c r="AC23" s="565" t="s">
        <v>831</v>
      </c>
      <c r="AD23" s="565"/>
      <c r="AE23" s="565"/>
      <c r="AF23" s="565"/>
      <c r="AG23" s="565"/>
      <c r="AH23" s="565"/>
      <c r="AI23" s="565"/>
      <c r="AJ23" s="84"/>
      <c r="AK23" s="52"/>
      <c r="BM23" s="368" t="e">
        <f>CountryCode &amp; ".T3.F5PN.S1312.MNAC." &amp; RefVintage</f>
        <v>#VALUE!</v>
      </c>
    </row>
    <row r="24" spans="1:65" s="17" customFormat="1" ht="16.5" customHeight="1">
      <c r="A24" s="204" t="s">
        <v>248</v>
      </c>
      <c r="B24" s="289" t="s">
        <v>784</v>
      </c>
      <c r="C24" s="525" t="s">
        <v>1103</v>
      </c>
      <c r="D24" s="641" t="s">
        <v>831</v>
      </c>
      <c r="E24" s="641" t="s">
        <v>831</v>
      </c>
      <c r="F24" s="641" t="s">
        <v>831</v>
      </c>
      <c r="G24" s="641" t="s">
        <v>831</v>
      </c>
      <c r="H24" s="641" t="s">
        <v>831</v>
      </c>
      <c r="I24" s="641" t="s">
        <v>831</v>
      </c>
      <c r="J24" s="641" t="s">
        <v>831</v>
      </c>
      <c r="K24" s="641" t="s">
        <v>831</v>
      </c>
      <c r="L24" s="641" t="s">
        <v>831</v>
      </c>
      <c r="M24" s="641" t="s">
        <v>831</v>
      </c>
      <c r="N24" s="641" t="s">
        <v>831</v>
      </c>
      <c r="O24" s="641" t="s">
        <v>831</v>
      </c>
      <c r="P24" s="641" t="s">
        <v>831</v>
      </c>
      <c r="Q24" s="641" t="s">
        <v>831</v>
      </c>
      <c r="R24" s="641" t="s">
        <v>831</v>
      </c>
      <c r="S24" s="641" t="s">
        <v>831</v>
      </c>
      <c r="T24" s="641" t="s">
        <v>831</v>
      </c>
      <c r="U24" s="565" t="s">
        <v>831</v>
      </c>
      <c r="V24" s="565" t="s">
        <v>831</v>
      </c>
      <c r="W24" s="565" t="s">
        <v>831</v>
      </c>
      <c r="X24" s="565" t="s">
        <v>831</v>
      </c>
      <c r="Y24" s="565" t="s">
        <v>831</v>
      </c>
      <c r="Z24" s="565" t="s">
        <v>831</v>
      </c>
      <c r="AA24" s="565" t="s">
        <v>831</v>
      </c>
      <c r="AB24" s="565" t="s">
        <v>831</v>
      </c>
      <c r="AC24" s="565" t="s">
        <v>831</v>
      </c>
      <c r="AD24" s="565"/>
      <c r="AE24" s="565"/>
      <c r="AF24" s="565"/>
      <c r="AG24" s="565"/>
      <c r="AH24" s="565"/>
      <c r="AI24" s="565"/>
      <c r="AJ24" s="84"/>
      <c r="AK24" s="52"/>
      <c r="BM24" s="368" t="e">
        <f>CountryCode &amp; ".T3.F5OP.S1312.MNAC." &amp; RefVintage</f>
        <v>#VALUE!</v>
      </c>
    </row>
    <row r="25" spans="1:65" s="17" customFormat="1" ht="16.5" customHeight="1">
      <c r="A25" s="204" t="s">
        <v>249</v>
      </c>
      <c r="B25" s="289" t="s">
        <v>785</v>
      </c>
      <c r="C25" s="526" t="s">
        <v>1104</v>
      </c>
      <c r="D25" s="646" t="s">
        <v>831</v>
      </c>
      <c r="E25" s="646" t="s">
        <v>831</v>
      </c>
      <c r="F25" s="646" t="s">
        <v>831</v>
      </c>
      <c r="G25" s="646" t="s">
        <v>831</v>
      </c>
      <c r="H25" s="646" t="s">
        <v>831</v>
      </c>
      <c r="I25" s="646" t="s">
        <v>831</v>
      </c>
      <c r="J25" s="646" t="s">
        <v>831</v>
      </c>
      <c r="K25" s="646" t="s">
        <v>831</v>
      </c>
      <c r="L25" s="646" t="s">
        <v>831</v>
      </c>
      <c r="M25" s="646" t="s">
        <v>831</v>
      </c>
      <c r="N25" s="646" t="s">
        <v>831</v>
      </c>
      <c r="O25" s="646" t="s">
        <v>831</v>
      </c>
      <c r="P25" s="646" t="s">
        <v>831</v>
      </c>
      <c r="Q25" s="646" t="s">
        <v>831</v>
      </c>
      <c r="R25" s="646" t="s">
        <v>831</v>
      </c>
      <c r="S25" s="646" t="s">
        <v>831</v>
      </c>
      <c r="T25" s="646" t="s">
        <v>831</v>
      </c>
      <c r="U25" s="570" t="s">
        <v>831</v>
      </c>
      <c r="V25" s="570" t="s">
        <v>831</v>
      </c>
      <c r="W25" s="570" t="s">
        <v>831</v>
      </c>
      <c r="X25" s="570" t="s">
        <v>831</v>
      </c>
      <c r="Y25" s="570" t="s">
        <v>831</v>
      </c>
      <c r="Z25" s="570" t="s">
        <v>831</v>
      </c>
      <c r="AA25" s="570" t="s">
        <v>831</v>
      </c>
      <c r="AB25" s="570" t="s">
        <v>831</v>
      </c>
      <c r="AC25" s="570" t="s">
        <v>831</v>
      </c>
      <c r="AD25" s="570"/>
      <c r="AE25" s="570"/>
      <c r="AF25" s="570"/>
      <c r="AG25" s="570"/>
      <c r="AH25" s="570"/>
      <c r="AI25" s="570"/>
      <c r="AJ25" s="84"/>
      <c r="AK25" s="52"/>
      <c r="BM25" s="368" t="e">
        <f>CountryCode &amp; ".T3.F5OPACQ.S1312.MNAC." &amp; RefVintage</f>
        <v>#VALUE!</v>
      </c>
    </row>
    <row r="26" spans="1:65" s="17" customFormat="1" ht="16.5" customHeight="1" thickBot="1">
      <c r="A26" s="204" t="s">
        <v>250</v>
      </c>
      <c r="B26" s="289" t="s">
        <v>786</v>
      </c>
      <c r="C26" s="526" t="s">
        <v>1105</v>
      </c>
      <c r="D26" s="646" t="s">
        <v>831</v>
      </c>
      <c r="E26" s="646" t="s">
        <v>831</v>
      </c>
      <c r="F26" s="646" t="s">
        <v>831</v>
      </c>
      <c r="G26" s="646" t="s">
        <v>831</v>
      </c>
      <c r="H26" s="646" t="s">
        <v>831</v>
      </c>
      <c r="I26" s="646" t="s">
        <v>831</v>
      </c>
      <c r="J26" s="646" t="s">
        <v>831</v>
      </c>
      <c r="K26" s="646" t="s">
        <v>831</v>
      </c>
      <c r="L26" s="646" t="s">
        <v>831</v>
      </c>
      <c r="M26" s="646" t="s">
        <v>831</v>
      </c>
      <c r="N26" s="646" t="s">
        <v>831</v>
      </c>
      <c r="O26" s="646" t="s">
        <v>831</v>
      </c>
      <c r="P26" s="646" t="s">
        <v>831</v>
      </c>
      <c r="Q26" s="646" t="s">
        <v>831</v>
      </c>
      <c r="R26" s="646" t="s">
        <v>831</v>
      </c>
      <c r="S26" s="646" t="s">
        <v>831</v>
      </c>
      <c r="T26" s="646" t="s">
        <v>831</v>
      </c>
      <c r="U26" s="570" t="s">
        <v>831</v>
      </c>
      <c r="V26" s="570" t="s">
        <v>831</v>
      </c>
      <c r="W26" s="570" t="s">
        <v>831</v>
      </c>
      <c r="X26" s="570" t="s">
        <v>831</v>
      </c>
      <c r="Y26" s="570" t="s">
        <v>831</v>
      </c>
      <c r="Z26" s="570" t="s">
        <v>831</v>
      </c>
      <c r="AA26" s="570" t="s">
        <v>831</v>
      </c>
      <c r="AB26" s="570" t="s">
        <v>831</v>
      </c>
      <c r="AC26" s="570" t="s">
        <v>831</v>
      </c>
      <c r="AD26" s="570"/>
      <c r="AE26" s="570"/>
      <c r="AF26" s="570"/>
      <c r="AG26" s="570"/>
      <c r="AH26" s="570"/>
      <c r="AI26" s="570"/>
      <c r="AJ26" s="84"/>
      <c r="AK26" s="52"/>
      <c r="BM26" s="368" t="e">
        <f>CountryCode &amp; ".T3.F5OPDIS.S1312.MNAC." &amp; RefVintage</f>
        <v>#VALUE!</v>
      </c>
    </row>
    <row r="27" spans="1:65" s="17" customFormat="1" ht="16.5" customHeight="1">
      <c r="A27" s="246" t="s">
        <v>360</v>
      </c>
      <c r="B27" s="289" t="s">
        <v>787</v>
      </c>
      <c r="C27" s="523" t="s">
        <v>1106</v>
      </c>
      <c r="D27" s="647" t="s">
        <v>831</v>
      </c>
      <c r="E27" s="647" t="s">
        <v>831</v>
      </c>
      <c r="F27" s="647" t="s">
        <v>831</v>
      </c>
      <c r="G27" s="647" t="s">
        <v>831</v>
      </c>
      <c r="H27" s="647" t="s">
        <v>831</v>
      </c>
      <c r="I27" s="647" t="s">
        <v>831</v>
      </c>
      <c r="J27" s="647" t="s">
        <v>831</v>
      </c>
      <c r="K27" s="647" t="s">
        <v>831</v>
      </c>
      <c r="L27" s="647" t="s">
        <v>831</v>
      </c>
      <c r="M27" s="647" t="s">
        <v>831</v>
      </c>
      <c r="N27" s="647" t="s">
        <v>831</v>
      </c>
      <c r="O27" s="647" t="s">
        <v>831</v>
      </c>
      <c r="P27" s="647" t="s">
        <v>831</v>
      </c>
      <c r="Q27" s="647" t="s">
        <v>831</v>
      </c>
      <c r="R27" s="647" t="s">
        <v>831</v>
      </c>
      <c r="S27" s="647" t="s">
        <v>831</v>
      </c>
      <c r="T27" s="647" t="s">
        <v>831</v>
      </c>
      <c r="U27" s="571" t="s">
        <v>831</v>
      </c>
      <c r="V27" s="571" t="s">
        <v>831</v>
      </c>
      <c r="W27" s="571" t="s">
        <v>831</v>
      </c>
      <c r="X27" s="571" t="s">
        <v>831</v>
      </c>
      <c r="Y27" s="571" t="s">
        <v>831</v>
      </c>
      <c r="Z27" s="571" t="s">
        <v>831</v>
      </c>
      <c r="AA27" s="571" t="s">
        <v>831</v>
      </c>
      <c r="AB27" s="571" t="s">
        <v>831</v>
      </c>
      <c r="AC27" s="571" t="s">
        <v>831</v>
      </c>
      <c r="AD27" s="571"/>
      <c r="AE27" s="571"/>
      <c r="AF27" s="571"/>
      <c r="AG27" s="571"/>
      <c r="AH27" s="571"/>
      <c r="AI27" s="571"/>
      <c r="AJ27" s="84"/>
      <c r="AK27" s="52"/>
      <c r="BM27" s="368" t="e">
        <f>CountryCode &amp; ".T3.F71.S1312.MNAC." &amp; RefVintage</f>
        <v>#VALUE!</v>
      </c>
    </row>
    <row r="28" spans="1:65" s="17" customFormat="1" ht="16.5" customHeight="1" thickBot="1">
      <c r="A28" s="247" t="s">
        <v>361</v>
      </c>
      <c r="B28" s="289" t="s">
        <v>788</v>
      </c>
      <c r="C28" s="523" t="s">
        <v>1107</v>
      </c>
      <c r="D28" s="647" t="s">
        <v>831</v>
      </c>
      <c r="E28" s="647" t="s">
        <v>831</v>
      </c>
      <c r="F28" s="647" t="s">
        <v>831</v>
      </c>
      <c r="G28" s="647" t="s">
        <v>831</v>
      </c>
      <c r="H28" s="647" t="s">
        <v>831</v>
      </c>
      <c r="I28" s="647" t="s">
        <v>831</v>
      </c>
      <c r="J28" s="647" t="s">
        <v>831</v>
      </c>
      <c r="K28" s="647" t="s">
        <v>831</v>
      </c>
      <c r="L28" s="647" t="s">
        <v>831</v>
      </c>
      <c r="M28" s="647" t="s">
        <v>831</v>
      </c>
      <c r="N28" s="647" t="s">
        <v>831</v>
      </c>
      <c r="O28" s="647" t="s">
        <v>831</v>
      </c>
      <c r="P28" s="647" t="s">
        <v>831</v>
      </c>
      <c r="Q28" s="647" t="s">
        <v>831</v>
      </c>
      <c r="R28" s="647" t="s">
        <v>831</v>
      </c>
      <c r="S28" s="647" t="s">
        <v>831</v>
      </c>
      <c r="T28" s="647" t="s">
        <v>831</v>
      </c>
      <c r="U28" s="571" t="s">
        <v>831</v>
      </c>
      <c r="V28" s="571" t="s">
        <v>831</v>
      </c>
      <c r="W28" s="571" t="s">
        <v>831</v>
      </c>
      <c r="X28" s="571" t="s">
        <v>831</v>
      </c>
      <c r="Y28" s="571" t="s">
        <v>831</v>
      </c>
      <c r="Z28" s="571" t="s">
        <v>831</v>
      </c>
      <c r="AA28" s="571" t="s">
        <v>831</v>
      </c>
      <c r="AB28" s="571" t="s">
        <v>831</v>
      </c>
      <c r="AC28" s="571" t="s">
        <v>831</v>
      </c>
      <c r="AD28" s="571"/>
      <c r="AE28" s="571"/>
      <c r="AF28" s="571"/>
      <c r="AG28" s="571"/>
      <c r="AH28" s="571"/>
      <c r="AI28" s="571"/>
      <c r="AJ28" s="84"/>
      <c r="AK28" s="52"/>
      <c r="BM28" s="368" t="e">
        <f>CountryCode &amp; ".T3.F8.S1312.MNAC." &amp; RefVintage</f>
        <v>#VALUE!</v>
      </c>
    </row>
    <row r="29" spans="1:65" s="17" customFormat="1" ht="16.5" customHeight="1">
      <c r="A29" s="204" t="s">
        <v>251</v>
      </c>
      <c r="B29" s="289" t="s">
        <v>789</v>
      </c>
      <c r="C29" s="523" t="s">
        <v>1108</v>
      </c>
      <c r="D29" s="647" t="s">
        <v>831</v>
      </c>
      <c r="E29" s="647" t="s">
        <v>831</v>
      </c>
      <c r="F29" s="647" t="s">
        <v>831</v>
      </c>
      <c r="G29" s="647" t="s">
        <v>831</v>
      </c>
      <c r="H29" s="647" t="s">
        <v>831</v>
      </c>
      <c r="I29" s="647" t="s">
        <v>831</v>
      </c>
      <c r="J29" s="647" t="s">
        <v>831</v>
      </c>
      <c r="K29" s="647" t="s">
        <v>831</v>
      </c>
      <c r="L29" s="647" t="s">
        <v>831</v>
      </c>
      <c r="M29" s="647" t="s">
        <v>831</v>
      </c>
      <c r="N29" s="647" t="s">
        <v>831</v>
      </c>
      <c r="O29" s="647" t="s">
        <v>831</v>
      </c>
      <c r="P29" s="647" t="s">
        <v>831</v>
      </c>
      <c r="Q29" s="647" t="s">
        <v>831</v>
      </c>
      <c r="R29" s="647" t="s">
        <v>831</v>
      </c>
      <c r="S29" s="647" t="s">
        <v>831</v>
      </c>
      <c r="T29" s="647" t="s">
        <v>831</v>
      </c>
      <c r="U29" s="571" t="s">
        <v>831</v>
      </c>
      <c r="V29" s="571" t="s">
        <v>831</v>
      </c>
      <c r="W29" s="571" t="s">
        <v>831</v>
      </c>
      <c r="X29" s="571" t="s">
        <v>831</v>
      </c>
      <c r="Y29" s="571" t="s">
        <v>831</v>
      </c>
      <c r="Z29" s="571" t="s">
        <v>831</v>
      </c>
      <c r="AA29" s="571" t="s">
        <v>831</v>
      </c>
      <c r="AB29" s="571" t="s">
        <v>831</v>
      </c>
      <c r="AC29" s="571" t="s">
        <v>831</v>
      </c>
      <c r="AD29" s="571"/>
      <c r="AE29" s="571"/>
      <c r="AF29" s="571"/>
      <c r="AG29" s="571"/>
      <c r="AH29" s="571"/>
      <c r="AI29" s="571"/>
      <c r="AJ29" s="84"/>
      <c r="AK29" s="52"/>
      <c r="BM29" s="368" t="e">
        <f>CountryCode &amp; ".T3.OFA.S1312.MNAC." &amp; RefVintage</f>
        <v>#VALUE!</v>
      </c>
    </row>
    <row r="30" spans="1:65" s="17" customFormat="1" ht="16.5" customHeight="1">
      <c r="A30" s="204"/>
      <c r="B30" s="105"/>
      <c r="C30" s="527"/>
      <c r="D30" s="85"/>
      <c r="E30" s="86"/>
      <c r="F30" s="86"/>
      <c r="G30" s="86"/>
      <c r="H30" s="86"/>
      <c r="I30" s="86"/>
      <c r="J30" s="86"/>
      <c r="K30" s="86"/>
      <c r="L30" s="86"/>
      <c r="M30" s="86"/>
      <c r="N30" s="86"/>
      <c r="O30" s="86"/>
      <c r="P30" s="86"/>
      <c r="Q30" s="86"/>
      <c r="R30" s="86"/>
      <c r="S30" s="86"/>
      <c r="T30" s="86"/>
      <c r="U30" s="86"/>
      <c r="V30" s="86"/>
      <c r="W30" s="86"/>
      <c r="X30" s="86"/>
      <c r="Y30" s="86"/>
      <c r="Z30" s="86"/>
      <c r="AA30" s="86"/>
      <c r="AB30" s="86"/>
      <c r="AC30" s="572"/>
      <c r="AD30" s="572"/>
      <c r="AE30" s="572"/>
      <c r="AF30" s="572"/>
      <c r="AG30" s="572"/>
      <c r="AH30" s="572"/>
      <c r="AI30" s="572"/>
      <c r="AJ30" s="84"/>
      <c r="AK30" s="52"/>
      <c r="BM30" s="368"/>
    </row>
    <row r="31" spans="1:65" s="17" customFormat="1" ht="16.5" customHeight="1">
      <c r="A31" s="204" t="s">
        <v>252</v>
      </c>
      <c r="B31" s="289" t="s">
        <v>790</v>
      </c>
      <c r="C31" s="528" t="s">
        <v>1109</v>
      </c>
      <c r="D31" s="159" t="s">
        <v>831</v>
      </c>
      <c r="E31" s="159" t="s">
        <v>831</v>
      </c>
      <c r="F31" s="159" t="s">
        <v>831</v>
      </c>
      <c r="G31" s="159" t="s">
        <v>831</v>
      </c>
      <c r="H31" s="159" t="s">
        <v>831</v>
      </c>
      <c r="I31" s="159" t="s">
        <v>831</v>
      </c>
      <c r="J31" s="159" t="s">
        <v>831</v>
      </c>
      <c r="K31" s="159" t="s">
        <v>831</v>
      </c>
      <c r="L31" s="159" t="s">
        <v>831</v>
      </c>
      <c r="M31" s="159" t="s">
        <v>831</v>
      </c>
      <c r="N31" s="159" t="s">
        <v>831</v>
      </c>
      <c r="O31" s="159" t="s">
        <v>831</v>
      </c>
      <c r="P31" s="159" t="s">
        <v>831</v>
      </c>
      <c r="Q31" s="159" t="s">
        <v>831</v>
      </c>
      <c r="R31" s="159" t="s">
        <v>831</v>
      </c>
      <c r="S31" s="159" t="s">
        <v>831</v>
      </c>
      <c r="T31" s="159" t="s">
        <v>831</v>
      </c>
      <c r="U31" s="159" t="s">
        <v>831</v>
      </c>
      <c r="V31" s="159" t="s">
        <v>831</v>
      </c>
      <c r="W31" s="159" t="s">
        <v>831</v>
      </c>
      <c r="X31" s="159" t="s">
        <v>831</v>
      </c>
      <c r="Y31" s="159" t="s">
        <v>831</v>
      </c>
      <c r="Z31" s="159" t="s">
        <v>831</v>
      </c>
      <c r="AA31" s="159" t="s">
        <v>831</v>
      </c>
      <c r="AB31" s="159" t="s">
        <v>831</v>
      </c>
      <c r="AC31" s="159" t="s">
        <v>831</v>
      </c>
      <c r="AD31" s="627" t="s">
        <v>1176</v>
      </c>
      <c r="AE31" s="627" t="s">
        <v>1176</v>
      </c>
      <c r="AF31" s="627" t="s">
        <v>1176</v>
      </c>
      <c r="AG31" s="627" t="s">
        <v>1176</v>
      </c>
      <c r="AH31" s="627" t="s">
        <v>1176</v>
      </c>
      <c r="AI31" s="627" t="s">
        <v>1176</v>
      </c>
      <c r="AJ31" s="84"/>
      <c r="AK31" s="52"/>
      <c r="BM31" s="368" t="e">
        <f>CountryCode &amp; ".T3.ADJ.S1312.MNAC." &amp; RefVintage</f>
        <v>#VALUE!</v>
      </c>
    </row>
    <row r="32" spans="1:65" s="17" customFormat="1" ht="16.5" customHeight="1" thickBot="1">
      <c r="A32" s="204" t="s">
        <v>253</v>
      </c>
      <c r="B32" s="289" t="s">
        <v>791</v>
      </c>
      <c r="C32" s="523" t="s">
        <v>1110</v>
      </c>
      <c r="D32" s="647" t="s">
        <v>831</v>
      </c>
      <c r="E32" s="647" t="s">
        <v>831</v>
      </c>
      <c r="F32" s="647" t="s">
        <v>831</v>
      </c>
      <c r="G32" s="647" t="s">
        <v>831</v>
      </c>
      <c r="H32" s="647" t="s">
        <v>831</v>
      </c>
      <c r="I32" s="647" t="s">
        <v>831</v>
      </c>
      <c r="J32" s="647" t="s">
        <v>831</v>
      </c>
      <c r="K32" s="647" t="s">
        <v>831</v>
      </c>
      <c r="L32" s="647" t="s">
        <v>831</v>
      </c>
      <c r="M32" s="647" t="s">
        <v>831</v>
      </c>
      <c r="N32" s="647" t="s">
        <v>831</v>
      </c>
      <c r="O32" s="647" t="s">
        <v>831</v>
      </c>
      <c r="P32" s="647" t="s">
        <v>831</v>
      </c>
      <c r="Q32" s="647" t="s">
        <v>831</v>
      </c>
      <c r="R32" s="647" t="s">
        <v>831</v>
      </c>
      <c r="S32" s="647" t="s">
        <v>831</v>
      </c>
      <c r="T32" s="647" t="s">
        <v>831</v>
      </c>
      <c r="U32" s="571" t="s">
        <v>831</v>
      </c>
      <c r="V32" s="571" t="s">
        <v>831</v>
      </c>
      <c r="W32" s="571" t="s">
        <v>831</v>
      </c>
      <c r="X32" s="571" t="s">
        <v>831</v>
      </c>
      <c r="Y32" s="571" t="s">
        <v>831</v>
      </c>
      <c r="Z32" s="571" t="s">
        <v>831</v>
      </c>
      <c r="AA32" s="571" t="s">
        <v>831</v>
      </c>
      <c r="AB32" s="571" t="s">
        <v>831</v>
      </c>
      <c r="AC32" s="571" t="s">
        <v>831</v>
      </c>
      <c r="AD32" s="571"/>
      <c r="AE32" s="571"/>
      <c r="AF32" s="571"/>
      <c r="AG32" s="571"/>
      <c r="AH32" s="571"/>
      <c r="AI32" s="571"/>
      <c r="AJ32" s="84"/>
      <c r="AK32" s="52"/>
      <c r="BM32" s="368" t="e">
        <f>CountryCode &amp; ".T3.LIA.S1312.MNAC." &amp; RefVintage</f>
        <v>#VALUE!</v>
      </c>
    </row>
    <row r="33" spans="1:65" s="17" customFormat="1" ht="16.5" customHeight="1" thickBot="1">
      <c r="A33" s="192" t="s">
        <v>365</v>
      </c>
      <c r="B33" s="289" t="s">
        <v>792</v>
      </c>
      <c r="C33" s="523" t="s">
        <v>1111</v>
      </c>
      <c r="D33" s="647" t="s">
        <v>831</v>
      </c>
      <c r="E33" s="647" t="s">
        <v>831</v>
      </c>
      <c r="F33" s="647" t="s">
        <v>831</v>
      </c>
      <c r="G33" s="647" t="s">
        <v>831</v>
      </c>
      <c r="H33" s="647" t="s">
        <v>831</v>
      </c>
      <c r="I33" s="647" t="s">
        <v>831</v>
      </c>
      <c r="J33" s="647" t="s">
        <v>831</v>
      </c>
      <c r="K33" s="647" t="s">
        <v>831</v>
      </c>
      <c r="L33" s="647" t="s">
        <v>831</v>
      </c>
      <c r="M33" s="647" t="s">
        <v>831</v>
      </c>
      <c r="N33" s="647" t="s">
        <v>831</v>
      </c>
      <c r="O33" s="647" t="s">
        <v>831</v>
      </c>
      <c r="P33" s="647" t="s">
        <v>831</v>
      </c>
      <c r="Q33" s="647" t="s">
        <v>831</v>
      </c>
      <c r="R33" s="647" t="s">
        <v>831</v>
      </c>
      <c r="S33" s="647" t="s">
        <v>831</v>
      </c>
      <c r="T33" s="647" t="s">
        <v>831</v>
      </c>
      <c r="U33" s="571" t="s">
        <v>831</v>
      </c>
      <c r="V33" s="571" t="s">
        <v>831</v>
      </c>
      <c r="W33" s="571" t="s">
        <v>831</v>
      </c>
      <c r="X33" s="571" t="s">
        <v>831</v>
      </c>
      <c r="Y33" s="571" t="s">
        <v>831</v>
      </c>
      <c r="Z33" s="571" t="s">
        <v>831</v>
      </c>
      <c r="AA33" s="571" t="s">
        <v>831</v>
      </c>
      <c r="AB33" s="571" t="s">
        <v>831</v>
      </c>
      <c r="AC33" s="571" t="s">
        <v>831</v>
      </c>
      <c r="AD33" s="571"/>
      <c r="AE33" s="571"/>
      <c r="AF33" s="571"/>
      <c r="AG33" s="571"/>
      <c r="AH33" s="571"/>
      <c r="AI33" s="571"/>
      <c r="AJ33" s="84"/>
      <c r="AK33" s="52"/>
      <c r="BM33" s="368" t="e">
        <f>CountryCode &amp; ".T3.OAP.S1312.MNAC." &amp; RefVintage</f>
        <v>#VALUE!</v>
      </c>
    </row>
    <row r="34" spans="1:65" s="17" customFormat="1" ht="16.5" customHeight="1">
      <c r="A34" s="204" t="s">
        <v>254</v>
      </c>
      <c r="B34" s="289" t="s">
        <v>793</v>
      </c>
      <c r="C34" s="523" t="s">
        <v>1112</v>
      </c>
      <c r="D34" s="647" t="s">
        <v>831</v>
      </c>
      <c r="E34" s="647" t="s">
        <v>831</v>
      </c>
      <c r="F34" s="647" t="s">
        <v>831</v>
      </c>
      <c r="G34" s="647" t="s">
        <v>831</v>
      </c>
      <c r="H34" s="647" t="s">
        <v>831</v>
      </c>
      <c r="I34" s="647" t="s">
        <v>831</v>
      </c>
      <c r="J34" s="647" t="s">
        <v>831</v>
      </c>
      <c r="K34" s="647" t="s">
        <v>831</v>
      </c>
      <c r="L34" s="647" t="s">
        <v>831</v>
      </c>
      <c r="M34" s="647" t="s">
        <v>831</v>
      </c>
      <c r="N34" s="647" t="s">
        <v>831</v>
      </c>
      <c r="O34" s="647" t="s">
        <v>831</v>
      </c>
      <c r="P34" s="647" t="s">
        <v>831</v>
      </c>
      <c r="Q34" s="647" t="s">
        <v>831</v>
      </c>
      <c r="R34" s="647" t="s">
        <v>831</v>
      </c>
      <c r="S34" s="647" t="s">
        <v>831</v>
      </c>
      <c r="T34" s="647" t="s">
        <v>831</v>
      </c>
      <c r="U34" s="571" t="s">
        <v>831</v>
      </c>
      <c r="V34" s="571" t="s">
        <v>831</v>
      </c>
      <c r="W34" s="571" t="s">
        <v>831</v>
      </c>
      <c r="X34" s="571" t="s">
        <v>831</v>
      </c>
      <c r="Y34" s="571" t="s">
        <v>831</v>
      </c>
      <c r="Z34" s="571" t="s">
        <v>831</v>
      </c>
      <c r="AA34" s="571" t="s">
        <v>831</v>
      </c>
      <c r="AB34" s="571" t="s">
        <v>831</v>
      </c>
      <c r="AC34" s="571" t="s">
        <v>831</v>
      </c>
      <c r="AD34" s="571"/>
      <c r="AE34" s="571"/>
      <c r="AF34" s="571"/>
      <c r="AG34" s="571"/>
      <c r="AH34" s="571"/>
      <c r="AI34" s="571"/>
      <c r="AJ34" s="84"/>
      <c r="AK34" s="52"/>
      <c r="BM34" s="368" t="e">
        <f>CountryCode &amp; ".T3.OLIA.S1312.MNAC." &amp; RefVintage</f>
        <v>#VALUE!</v>
      </c>
    </row>
    <row r="35" spans="1:65" s="17" customFormat="1" ht="16.5" customHeight="1">
      <c r="A35" s="204"/>
      <c r="B35" s="105"/>
      <c r="C35" s="529"/>
      <c r="D35" s="573"/>
      <c r="E35" s="572"/>
      <c r="F35" s="572"/>
      <c r="G35" s="572"/>
      <c r="H35" s="572"/>
      <c r="I35" s="572"/>
      <c r="J35" s="572"/>
      <c r="K35" s="572"/>
      <c r="L35" s="572"/>
      <c r="M35" s="572"/>
      <c r="N35" s="572"/>
      <c r="O35" s="572"/>
      <c r="P35" s="572"/>
      <c r="Q35" s="572"/>
      <c r="R35" s="572"/>
      <c r="S35" s="572"/>
      <c r="T35" s="572"/>
      <c r="U35" s="572"/>
      <c r="V35" s="572"/>
      <c r="W35" s="572"/>
      <c r="X35" s="572"/>
      <c r="Y35" s="572"/>
      <c r="Z35" s="572"/>
      <c r="AA35" s="572"/>
      <c r="AB35" s="572"/>
      <c r="AC35" s="685"/>
      <c r="AD35" s="572"/>
      <c r="AE35" s="572"/>
      <c r="AF35" s="572"/>
      <c r="AG35" s="572"/>
      <c r="AH35" s="572"/>
      <c r="AI35" s="572"/>
      <c r="AJ35" s="84"/>
      <c r="AK35" s="52"/>
      <c r="BM35" s="368"/>
    </row>
    <row r="36" spans="1:65" s="17" customFormat="1" ht="16.5" customHeight="1">
      <c r="A36" s="204" t="s">
        <v>255</v>
      </c>
      <c r="B36" s="289" t="s">
        <v>794</v>
      </c>
      <c r="C36" s="523" t="s">
        <v>1113</v>
      </c>
      <c r="D36" s="647" t="s">
        <v>831</v>
      </c>
      <c r="E36" s="647" t="s">
        <v>831</v>
      </c>
      <c r="F36" s="647" t="s">
        <v>831</v>
      </c>
      <c r="G36" s="647" t="s">
        <v>831</v>
      </c>
      <c r="H36" s="647" t="s">
        <v>831</v>
      </c>
      <c r="I36" s="647" t="s">
        <v>831</v>
      </c>
      <c r="J36" s="647" t="s">
        <v>831</v>
      </c>
      <c r="K36" s="647" t="s">
        <v>831</v>
      </c>
      <c r="L36" s="647" t="s">
        <v>831</v>
      </c>
      <c r="M36" s="647" t="s">
        <v>831</v>
      </c>
      <c r="N36" s="647" t="s">
        <v>831</v>
      </c>
      <c r="O36" s="647" t="s">
        <v>831</v>
      </c>
      <c r="P36" s="647" t="s">
        <v>831</v>
      </c>
      <c r="Q36" s="647" t="s">
        <v>831</v>
      </c>
      <c r="R36" s="647" t="s">
        <v>831</v>
      </c>
      <c r="S36" s="647" t="s">
        <v>831</v>
      </c>
      <c r="T36" s="647" t="s">
        <v>831</v>
      </c>
      <c r="U36" s="571" t="s">
        <v>831</v>
      </c>
      <c r="V36" s="571" t="s">
        <v>831</v>
      </c>
      <c r="W36" s="571" t="s">
        <v>831</v>
      </c>
      <c r="X36" s="571" t="s">
        <v>831</v>
      </c>
      <c r="Y36" s="571" t="s">
        <v>831</v>
      </c>
      <c r="Z36" s="571" t="s">
        <v>831</v>
      </c>
      <c r="AA36" s="571" t="s">
        <v>831</v>
      </c>
      <c r="AB36" s="571" t="s">
        <v>831</v>
      </c>
      <c r="AC36" s="571" t="s">
        <v>831</v>
      </c>
      <c r="AD36" s="571"/>
      <c r="AE36" s="571"/>
      <c r="AF36" s="571"/>
      <c r="AG36" s="571"/>
      <c r="AH36" s="571"/>
      <c r="AI36" s="571"/>
      <c r="AJ36" s="84"/>
      <c r="AK36" s="52"/>
      <c r="BM36" s="368" t="e">
        <f>CountryCode &amp; ".T3.ISS_A.S1312.MNAC." &amp; RefVintage</f>
        <v>#VALUE!</v>
      </c>
    </row>
    <row r="37" spans="1:65" s="17" customFormat="1" ht="16.5" customHeight="1">
      <c r="A37" s="204" t="s">
        <v>256</v>
      </c>
      <c r="B37" s="289" t="s">
        <v>795</v>
      </c>
      <c r="C37" s="523" t="s">
        <v>1114</v>
      </c>
      <c r="D37" s="647" t="s">
        <v>831</v>
      </c>
      <c r="E37" s="647" t="s">
        <v>831</v>
      </c>
      <c r="F37" s="647" t="s">
        <v>831</v>
      </c>
      <c r="G37" s="647" t="s">
        <v>831</v>
      </c>
      <c r="H37" s="647" t="s">
        <v>831</v>
      </c>
      <c r="I37" s="647" t="s">
        <v>831</v>
      </c>
      <c r="J37" s="647" t="s">
        <v>831</v>
      </c>
      <c r="K37" s="647" t="s">
        <v>831</v>
      </c>
      <c r="L37" s="647" t="s">
        <v>831</v>
      </c>
      <c r="M37" s="647" t="s">
        <v>831</v>
      </c>
      <c r="N37" s="647" t="s">
        <v>831</v>
      </c>
      <c r="O37" s="647" t="s">
        <v>831</v>
      </c>
      <c r="P37" s="647" t="s">
        <v>831</v>
      </c>
      <c r="Q37" s="647" t="s">
        <v>831</v>
      </c>
      <c r="R37" s="647" t="s">
        <v>831</v>
      </c>
      <c r="S37" s="647" t="s">
        <v>831</v>
      </c>
      <c r="T37" s="647" t="s">
        <v>831</v>
      </c>
      <c r="U37" s="571" t="s">
        <v>831</v>
      </c>
      <c r="V37" s="571" t="s">
        <v>831</v>
      </c>
      <c r="W37" s="571" t="s">
        <v>831</v>
      </c>
      <c r="X37" s="571" t="s">
        <v>831</v>
      </c>
      <c r="Y37" s="571" t="s">
        <v>831</v>
      </c>
      <c r="Z37" s="571" t="s">
        <v>831</v>
      </c>
      <c r="AA37" s="571" t="s">
        <v>831</v>
      </c>
      <c r="AB37" s="571" t="s">
        <v>831</v>
      </c>
      <c r="AC37" s="571" t="s">
        <v>831</v>
      </c>
      <c r="AD37" s="571"/>
      <c r="AE37" s="571"/>
      <c r="AF37" s="571"/>
      <c r="AG37" s="571"/>
      <c r="AH37" s="571"/>
      <c r="AI37" s="571"/>
      <c r="AJ37" s="84"/>
      <c r="AK37" s="52"/>
      <c r="BM37" s="368" t="e">
        <f>CountryCode &amp; ".T3.D41_A.S1312.MNAC." &amp; RefVintage</f>
        <v>#VALUE!</v>
      </c>
    </row>
    <row r="38" spans="1:65" s="139" customFormat="1" ht="16.5" customHeight="1">
      <c r="A38" s="204" t="s">
        <v>257</v>
      </c>
      <c r="B38" s="289" t="s">
        <v>796</v>
      </c>
      <c r="C38" s="530" t="s">
        <v>1115</v>
      </c>
      <c r="D38" s="647" t="s">
        <v>831</v>
      </c>
      <c r="E38" s="647" t="s">
        <v>831</v>
      </c>
      <c r="F38" s="647" t="s">
        <v>831</v>
      </c>
      <c r="G38" s="647" t="s">
        <v>831</v>
      </c>
      <c r="H38" s="647" t="s">
        <v>831</v>
      </c>
      <c r="I38" s="647" t="s">
        <v>831</v>
      </c>
      <c r="J38" s="647" t="s">
        <v>831</v>
      </c>
      <c r="K38" s="647" t="s">
        <v>831</v>
      </c>
      <c r="L38" s="647" t="s">
        <v>831</v>
      </c>
      <c r="M38" s="647" t="s">
        <v>831</v>
      </c>
      <c r="N38" s="647" t="s">
        <v>831</v>
      </c>
      <c r="O38" s="647" t="s">
        <v>831</v>
      </c>
      <c r="P38" s="647" t="s">
        <v>831</v>
      </c>
      <c r="Q38" s="647" t="s">
        <v>831</v>
      </c>
      <c r="R38" s="647" t="s">
        <v>831</v>
      </c>
      <c r="S38" s="647" t="s">
        <v>831</v>
      </c>
      <c r="T38" s="647" t="s">
        <v>831</v>
      </c>
      <c r="U38" s="571" t="s">
        <v>831</v>
      </c>
      <c r="V38" s="571" t="s">
        <v>831</v>
      </c>
      <c r="W38" s="571" t="s">
        <v>831</v>
      </c>
      <c r="X38" s="571" t="s">
        <v>831</v>
      </c>
      <c r="Y38" s="571" t="s">
        <v>831</v>
      </c>
      <c r="Z38" s="571" t="s">
        <v>831</v>
      </c>
      <c r="AA38" s="571" t="s">
        <v>831</v>
      </c>
      <c r="AB38" s="571" t="s">
        <v>831</v>
      </c>
      <c r="AC38" s="571" t="s">
        <v>831</v>
      </c>
      <c r="AD38" s="571"/>
      <c r="AE38" s="571"/>
      <c r="AF38" s="571"/>
      <c r="AG38" s="571"/>
      <c r="AH38" s="571"/>
      <c r="AI38" s="571"/>
      <c r="AJ38" s="84"/>
      <c r="AK38" s="52"/>
      <c r="BM38" s="369" t="e">
        <f>CountryCode &amp; ".T3.RED_A.S1312.MNAC." &amp; RefVintage</f>
        <v>#VALUE!</v>
      </c>
    </row>
    <row r="39" spans="1:65" s="17" customFormat="1" ht="16.5" customHeight="1">
      <c r="A39" s="204"/>
      <c r="B39" s="105"/>
      <c r="C39" s="529"/>
      <c r="D39" s="573"/>
      <c r="E39" s="572"/>
      <c r="F39" s="572"/>
      <c r="G39" s="572"/>
      <c r="H39" s="572"/>
      <c r="I39" s="572"/>
      <c r="J39" s="572"/>
      <c r="K39" s="572"/>
      <c r="L39" s="572"/>
      <c r="M39" s="572"/>
      <c r="N39" s="572"/>
      <c r="O39" s="572"/>
      <c r="P39" s="572"/>
      <c r="Q39" s="572"/>
      <c r="R39" s="572"/>
      <c r="S39" s="572"/>
      <c r="T39" s="572"/>
      <c r="U39" s="572"/>
      <c r="V39" s="572"/>
      <c r="W39" s="572"/>
      <c r="X39" s="572"/>
      <c r="Y39" s="572"/>
      <c r="Z39" s="572"/>
      <c r="AA39" s="572"/>
      <c r="AB39" s="572"/>
      <c r="AC39" s="685"/>
      <c r="AD39" s="572"/>
      <c r="AE39" s="572"/>
      <c r="AF39" s="572"/>
      <c r="AG39" s="572"/>
      <c r="AH39" s="572"/>
      <c r="AI39" s="572"/>
      <c r="AJ39" s="84"/>
      <c r="AK39" s="52"/>
      <c r="BM39" s="368"/>
    </row>
    <row r="40" spans="1:65" s="17" customFormat="1" ht="16.5" customHeight="1">
      <c r="A40" s="204" t="s">
        <v>258</v>
      </c>
      <c r="B40" s="289" t="s">
        <v>797</v>
      </c>
      <c r="C40" s="523" t="s">
        <v>1116</v>
      </c>
      <c r="D40" s="647" t="s">
        <v>831</v>
      </c>
      <c r="E40" s="647" t="s">
        <v>831</v>
      </c>
      <c r="F40" s="647" t="s">
        <v>831</v>
      </c>
      <c r="G40" s="647" t="s">
        <v>831</v>
      </c>
      <c r="H40" s="647" t="s">
        <v>831</v>
      </c>
      <c r="I40" s="647" t="s">
        <v>831</v>
      </c>
      <c r="J40" s="647" t="s">
        <v>831</v>
      </c>
      <c r="K40" s="647" t="s">
        <v>831</v>
      </c>
      <c r="L40" s="647" t="s">
        <v>831</v>
      </c>
      <c r="M40" s="647" t="s">
        <v>831</v>
      </c>
      <c r="N40" s="647" t="s">
        <v>831</v>
      </c>
      <c r="O40" s="647" t="s">
        <v>831</v>
      </c>
      <c r="P40" s="647" t="s">
        <v>831</v>
      </c>
      <c r="Q40" s="647" t="s">
        <v>831</v>
      </c>
      <c r="R40" s="647" t="s">
        <v>831</v>
      </c>
      <c r="S40" s="647" t="s">
        <v>831</v>
      </c>
      <c r="T40" s="647" t="s">
        <v>831</v>
      </c>
      <c r="U40" s="571" t="s">
        <v>831</v>
      </c>
      <c r="V40" s="571" t="s">
        <v>831</v>
      </c>
      <c r="W40" s="571" t="s">
        <v>831</v>
      </c>
      <c r="X40" s="571" t="s">
        <v>831</v>
      </c>
      <c r="Y40" s="571" t="s">
        <v>831</v>
      </c>
      <c r="Z40" s="571" t="s">
        <v>831</v>
      </c>
      <c r="AA40" s="571" t="s">
        <v>831</v>
      </c>
      <c r="AB40" s="571" t="s">
        <v>831</v>
      </c>
      <c r="AC40" s="571" t="s">
        <v>831</v>
      </c>
      <c r="AD40" s="571"/>
      <c r="AE40" s="571"/>
      <c r="AF40" s="571"/>
      <c r="AG40" s="571"/>
      <c r="AH40" s="571"/>
      <c r="AI40" s="571"/>
      <c r="AJ40" s="84"/>
      <c r="AK40" s="52"/>
      <c r="BM40" s="368" t="e">
        <f>CountryCode &amp; ".T3.FREV_A.S1312.MNAC." &amp; RefVintage</f>
        <v>#VALUE!</v>
      </c>
    </row>
    <row r="41" spans="1:65" s="17" customFormat="1" ht="16.5" customHeight="1">
      <c r="A41" s="204" t="s">
        <v>380</v>
      </c>
      <c r="B41" s="289" t="s">
        <v>798</v>
      </c>
      <c r="C41" s="523" t="s">
        <v>1117</v>
      </c>
      <c r="D41" s="647" t="s">
        <v>831</v>
      </c>
      <c r="E41" s="647" t="s">
        <v>831</v>
      </c>
      <c r="F41" s="647" t="s">
        <v>831</v>
      </c>
      <c r="G41" s="647" t="s">
        <v>831</v>
      </c>
      <c r="H41" s="647" t="s">
        <v>831</v>
      </c>
      <c r="I41" s="647" t="s">
        <v>831</v>
      </c>
      <c r="J41" s="647" t="s">
        <v>831</v>
      </c>
      <c r="K41" s="647" t="s">
        <v>831</v>
      </c>
      <c r="L41" s="647" t="s">
        <v>831</v>
      </c>
      <c r="M41" s="647" t="s">
        <v>831</v>
      </c>
      <c r="N41" s="647" t="s">
        <v>831</v>
      </c>
      <c r="O41" s="647" t="s">
        <v>831</v>
      </c>
      <c r="P41" s="647" t="s">
        <v>831</v>
      </c>
      <c r="Q41" s="647" t="s">
        <v>831</v>
      </c>
      <c r="R41" s="647" t="s">
        <v>831</v>
      </c>
      <c r="S41" s="647" t="s">
        <v>831</v>
      </c>
      <c r="T41" s="647" t="s">
        <v>831</v>
      </c>
      <c r="U41" s="571" t="s">
        <v>831</v>
      </c>
      <c r="V41" s="571" t="s">
        <v>831</v>
      </c>
      <c r="W41" s="571" t="s">
        <v>831</v>
      </c>
      <c r="X41" s="571" t="s">
        <v>831</v>
      </c>
      <c r="Y41" s="571" t="s">
        <v>831</v>
      </c>
      <c r="Z41" s="571" t="s">
        <v>831</v>
      </c>
      <c r="AA41" s="571" t="s">
        <v>831</v>
      </c>
      <c r="AB41" s="571" t="s">
        <v>831</v>
      </c>
      <c r="AC41" s="571" t="s">
        <v>831</v>
      </c>
      <c r="AD41" s="571"/>
      <c r="AE41" s="571"/>
      <c r="AF41" s="571"/>
      <c r="AG41" s="571"/>
      <c r="AH41" s="571"/>
      <c r="AI41" s="571"/>
      <c r="AJ41" s="84"/>
      <c r="AK41" s="52"/>
      <c r="BM41" s="368" t="e">
        <f>CountryCode &amp; ".T3.K61.S1312.MNAC." &amp; RefVintage</f>
        <v>#VALUE!</v>
      </c>
    </row>
    <row r="42" spans="1:65" s="17" customFormat="1" ht="16.5" customHeight="1">
      <c r="A42" s="204" t="s">
        <v>259</v>
      </c>
      <c r="B42" s="289" t="s">
        <v>799</v>
      </c>
      <c r="C42" s="523" t="s">
        <v>1118</v>
      </c>
      <c r="D42" s="647" t="s">
        <v>831</v>
      </c>
      <c r="E42" s="647" t="s">
        <v>831</v>
      </c>
      <c r="F42" s="647" t="s">
        <v>831</v>
      </c>
      <c r="G42" s="647" t="s">
        <v>831</v>
      </c>
      <c r="H42" s="647" t="s">
        <v>831</v>
      </c>
      <c r="I42" s="647" t="s">
        <v>831</v>
      </c>
      <c r="J42" s="647" t="s">
        <v>831</v>
      </c>
      <c r="K42" s="647" t="s">
        <v>831</v>
      </c>
      <c r="L42" s="647" t="s">
        <v>831</v>
      </c>
      <c r="M42" s="647" t="s">
        <v>831</v>
      </c>
      <c r="N42" s="647" t="s">
        <v>831</v>
      </c>
      <c r="O42" s="647" t="s">
        <v>831</v>
      </c>
      <c r="P42" s="647" t="s">
        <v>831</v>
      </c>
      <c r="Q42" s="647" t="s">
        <v>831</v>
      </c>
      <c r="R42" s="647" t="s">
        <v>831</v>
      </c>
      <c r="S42" s="647" t="s">
        <v>831</v>
      </c>
      <c r="T42" s="647" t="s">
        <v>831</v>
      </c>
      <c r="U42" s="571" t="s">
        <v>831</v>
      </c>
      <c r="V42" s="571" t="s">
        <v>831</v>
      </c>
      <c r="W42" s="571" t="s">
        <v>831</v>
      </c>
      <c r="X42" s="571" t="s">
        <v>831</v>
      </c>
      <c r="Y42" s="571" t="s">
        <v>831</v>
      </c>
      <c r="Z42" s="571" t="s">
        <v>831</v>
      </c>
      <c r="AA42" s="571" t="s">
        <v>831</v>
      </c>
      <c r="AB42" s="571" t="s">
        <v>831</v>
      </c>
      <c r="AC42" s="571" t="s">
        <v>831</v>
      </c>
      <c r="AD42" s="571"/>
      <c r="AE42" s="571"/>
      <c r="AF42" s="571"/>
      <c r="AG42" s="571"/>
      <c r="AH42" s="571"/>
      <c r="AI42" s="571"/>
      <c r="AJ42" s="84"/>
      <c r="AK42" s="52"/>
      <c r="BM42" s="368" t="e">
        <f>CountryCode &amp; ".T3.OCVO_A.S1312.MNAC." &amp; RefVintage</f>
        <v>#VALUE!</v>
      </c>
    </row>
    <row r="43" spans="1:65" s="17" customFormat="1" ht="16.5" customHeight="1">
      <c r="A43" s="204"/>
      <c r="B43" s="105"/>
      <c r="C43" s="529"/>
      <c r="D43" s="573"/>
      <c r="E43" s="572"/>
      <c r="F43" s="572"/>
      <c r="G43" s="572"/>
      <c r="H43" s="572"/>
      <c r="I43" s="572"/>
      <c r="J43" s="572"/>
      <c r="K43" s="572"/>
      <c r="L43" s="572"/>
      <c r="M43" s="572"/>
      <c r="N43" s="572"/>
      <c r="O43" s="572"/>
      <c r="P43" s="572"/>
      <c r="Q43" s="572"/>
      <c r="R43" s="572"/>
      <c r="S43" s="572"/>
      <c r="T43" s="572"/>
      <c r="U43" s="572"/>
      <c r="V43" s="572"/>
      <c r="W43" s="572"/>
      <c r="X43" s="572"/>
      <c r="Y43" s="572"/>
      <c r="Z43" s="572"/>
      <c r="AA43" s="572"/>
      <c r="AB43" s="572"/>
      <c r="AC43" s="685"/>
      <c r="AD43" s="572"/>
      <c r="AE43" s="572"/>
      <c r="AF43" s="572"/>
      <c r="AG43" s="572"/>
      <c r="AH43" s="572"/>
      <c r="AI43" s="572"/>
      <c r="AJ43" s="84"/>
      <c r="AK43" s="52"/>
      <c r="BM43" s="368"/>
    </row>
    <row r="44" spans="1:65" s="17" customFormat="1" ht="16.5" customHeight="1">
      <c r="A44" s="204" t="s">
        <v>260</v>
      </c>
      <c r="B44" s="289" t="s">
        <v>800</v>
      </c>
      <c r="C44" s="528" t="s">
        <v>1119</v>
      </c>
      <c r="D44" s="647" t="s">
        <v>831</v>
      </c>
      <c r="E44" s="647" t="s">
        <v>831</v>
      </c>
      <c r="F44" s="647" t="s">
        <v>831</v>
      </c>
      <c r="G44" s="647" t="s">
        <v>831</v>
      </c>
      <c r="H44" s="647" t="s">
        <v>831</v>
      </c>
      <c r="I44" s="647" t="s">
        <v>831</v>
      </c>
      <c r="J44" s="647" t="s">
        <v>831</v>
      </c>
      <c r="K44" s="647" t="s">
        <v>831</v>
      </c>
      <c r="L44" s="647" t="s">
        <v>831</v>
      </c>
      <c r="M44" s="647" t="s">
        <v>831</v>
      </c>
      <c r="N44" s="647" t="s">
        <v>831</v>
      </c>
      <c r="O44" s="647" t="s">
        <v>831</v>
      </c>
      <c r="P44" s="647" t="s">
        <v>831</v>
      </c>
      <c r="Q44" s="647" t="s">
        <v>831</v>
      </c>
      <c r="R44" s="647" t="s">
        <v>831</v>
      </c>
      <c r="S44" s="647" t="s">
        <v>831</v>
      </c>
      <c r="T44" s="647" t="s">
        <v>831</v>
      </c>
      <c r="U44" s="571" t="s">
        <v>831</v>
      </c>
      <c r="V44" s="571" t="s">
        <v>831</v>
      </c>
      <c r="W44" s="571" t="s">
        <v>831</v>
      </c>
      <c r="X44" s="571" t="s">
        <v>831</v>
      </c>
      <c r="Y44" s="571" t="s">
        <v>831</v>
      </c>
      <c r="Z44" s="571" t="s">
        <v>831</v>
      </c>
      <c r="AA44" s="571" t="s">
        <v>831</v>
      </c>
      <c r="AB44" s="571" t="s">
        <v>831</v>
      </c>
      <c r="AC44" s="571" t="s">
        <v>831</v>
      </c>
      <c r="AD44" s="571"/>
      <c r="AE44" s="571"/>
      <c r="AF44" s="571"/>
      <c r="AG44" s="571"/>
      <c r="AH44" s="571"/>
      <c r="AI44" s="571"/>
      <c r="AJ44" s="84"/>
      <c r="AK44" s="52"/>
      <c r="BM44" s="368" t="e">
        <f>CountryCode &amp; ".T3.SD.S1312.MNAC." &amp; RefVintage</f>
        <v>#VALUE!</v>
      </c>
    </row>
    <row r="45" spans="1:65" s="17" customFormat="1" ht="16.5" customHeight="1">
      <c r="A45" s="204" t="s">
        <v>261</v>
      </c>
      <c r="B45" s="289" t="s">
        <v>801</v>
      </c>
      <c r="C45" s="523" t="s">
        <v>1120</v>
      </c>
      <c r="D45" s="647" t="s">
        <v>831</v>
      </c>
      <c r="E45" s="647" t="s">
        <v>831</v>
      </c>
      <c r="F45" s="647" t="s">
        <v>831</v>
      </c>
      <c r="G45" s="647" t="s">
        <v>831</v>
      </c>
      <c r="H45" s="647" t="s">
        <v>831</v>
      </c>
      <c r="I45" s="647" t="s">
        <v>831</v>
      </c>
      <c r="J45" s="647" t="s">
        <v>831</v>
      </c>
      <c r="K45" s="647" t="s">
        <v>831</v>
      </c>
      <c r="L45" s="647" t="s">
        <v>831</v>
      </c>
      <c r="M45" s="647" t="s">
        <v>831</v>
      </c>
      <c r="N45" s="647" t="s">
        <v>831</v>
      </c>
      <c r="O45" s="647" t="s">
        <v>831</v>
      </c>
      <c r="P45" s="647" t="s">
        <v>831</v>
      </c>
      <c r="Q45" s="647" t="s">
        <v>831</v>
      </c>
      <c r="R45" s="647" t="s">
        <v>831</v>
      </c>
      <c r="S45" s="647" t="s">
        <v>831</v>
      </c>
      <c r="T45" s="647" t="s">
        <v>831</v>
      </c>
      <c r="U45" s="571" t="s">
        <v>831</v>
      </c>
      <c r="V45" s="571" t="s">
        <v>831</v>
      </c>
      <c r="W45" s="571" t="s">
        <v>831</v>
      </c>
      <c r="X45" s="571" t="s">
        <v>831</v>
      </c>
      <c r="Y45" s="571" t="s">
        <v>831</v>
      </c>
      <c r="Z45" s="571" t="s">
        <v>831</v>
      </c>
      <c r="AA45" s="571" t="s">
        <v>831</v>
      </c>
      <c r="AB45" s="571" t="s">
        <v>831</v>
      </c>
      <c r="AC45" s="571" t="s">
        <v>831</v>
      </c>
      <c r="AD45" s="571"/>
      <c r="AE45" s="571"/>
      <c r="AF45" s="571"/>
      <c r="AG45" s="571"/>
      <c r="AH45" s="571"/>
      <c r="AI45" s="571"/>
      <c r="AJ45" s="84"/>
      <c r="AK45" s="52"/>
      <c r="BM45" s="368" t="e">
        <f>CountryCode &amp; ".T3.B9_SD.S1312.MNAC." &amp; RefVintage</f>
        <v>#VALUE!</v>
      </c>
    </row>
    <row r="46" spans="1:65" s="17" customFormat="1" ht="16.5" customHeight="1">
      <c r="A46" s="204" t="s">
        <v>262</v>
      </c>
      <c r="B46" s="289" t="s">
        <v>802</v>
      </c>
      <c r="C46" s="523" t="s">
        <v>1121</v>
      </c>
      <c r="D46" s="647" t="s">
        <v>831</v>
      </c>
      <c r="E46" s="647" t="s">
        <v>831</v>
      </c>
      <c r="F46" s="647" t="s">
        <v>831</v>
      </c>
      <c r="G46" s="647" t="s">
        <v>831</v>
      </c>
      <c r="H46" s="647" t="s">
        <v>831</v>
      </c>
      <c r="I46" s="647" t="s">
        <v>831</v>
      </c>
      <c r="J46" s="647" t="s">
        <v>831</v>
      </c>
      <c r="K46" s="647" t="s">
        <v>831</v>
      </c>
      <c r="L46" s="647" t="s">
        <v>831</v>
      </c>
      <c r="M46" s="647" t="s">
        <v>831</v>
      </c>
      <c r="N46" s="647" t="s">
        <v>831</v>
      </c>
      <c r="O46" s="647" t="s">
        <v>831</v>
      </c>
      <c r="P46" s="647" t="s">
        <v>831</v>
      </c>
      <c r="Q46" s="647" t="s">
        <v>831</v>
      </c>
      <c r="R46" s="647" t="s">
        <v>831</v>
      </c>
      <c r="S46" s="647" t="s">
        <v>831</v>
      </c>
      <c r="T46" s="647" t="s">
        <v>831</v>
      </c>
      <c r="U46" s="571" t="s">
        <v>831</v>
      </c>
      <c r="V46" s="571" t="s">
        <v>831</v>
      </c>
      <c r="W46" s="571" t="s">
        <v>831</v>
      </c>
      <c r="X46" s="571" t="s">
        <v>831</v>
      </c>
      <c r="Y46" s="571" t="s">
        <v>831</v>
      </c>
      <c r="Z46" s="571" t="s">
        <v>831</v>
      </c>
      <c r="AA46" s="571" t="s">
        <v>831</v>
      </c>
      <c r="AB46" s="571" t="s">
        <v>831</v>
      </c>
      <c r="AC46" s="571" t="s">
        <v>831</v>
      </c>
      <c r="AD46" s="571"/>
      <c r="AE46" s="571"/>
      <c r="AF46" s="571"/>
      <c r="AG46" s="571"/>
      <c r="AH46" s="571"/>
      <c r="AI46" s="571"/>
      <c r="AJ46" s="84"/>
      <c r="AK46" s="52"/>
      <c r="BM46" s="368" t="e">
        <f>CountryCode &amp; ".T3.OSD.S1312.MNAC." &amp; RefVintage</f>
        <v>#VALUE!</v>
      </c>
    </row>
    <row r="47" spans="1:65" s="17" customFormat="1" thickBot="1">
      <c r="A47" s="173"/>
      <c r="B47" s="105"/>
      <c r="C47" s="527"/>
      <c r="D47" s="574"/>
      <c r="E47" s="575"/>
      <c r="F47" s="575"/>
      <c r="G47" s="575"/>
      <c r="H47" s="575"/>
      <c r="I47" s="575"/>
      <c r="J47" s="575"/>
      <c r="K47" s="575"/>
      <c r="L47" s="575"/>
      <c r="M47" s="575"/>
      <c r="N47" s="575"/>
      <c r="O47" s="575"/>
      <c r="P47" s="575"/>
      <c r="Q47" s="575"/>
      <c r="R47" s="575"/>
      <c r="S47" s="575"/>
      <c r="T47" s="575"/>
      <c r="U47" s="575"/>
      <c r="V47" s="575"/>
      <c r="W47" s="575"/>
      <c r="X47" s="575"/>
      <c r="Y47" s="575"/>
      <c r="Z47" s="575"/>
      <c r="AA47" s="575"/>
      <c r="AB47" s="575"/>
      <c r="AC47" s="575"/>
      <c r="AD47" s="575"/>
      <c r="AE47" s="575"/>
      <c r="AF47" s="575"/>
      <c r="AG47" s="575"/>
      <c r="AH47" s="575"/>
      <c r="AI47" s="575"/>
      <c r="AJ47" s="87"/>
      <c r="AK47" s="52"/>
      <c r="BM47" s="368"/>
    </row>
    <row r="48" spans="1:65" s="17" customFormat="1" ht="19.5" customHeight="1" thickTop="1" thickBot="1">
      <c r="A48" s="204" t="s">
        <v>263</v>
      </c>
      <c r="B48" s="289" t="s">
        <v>803</v>
      </c>
      <c r="C48" s="500" t="s">
        <v>1144</v>
      </c>
      <c r="D48" s="647" t="s">
        <v>831</v>
      </c>
      <c r="E48" s="647" t="s">
        <v>831</v>
      </c>
      <c r="F48" s="647" t="s">
        <v>831</v>
      </c>
      <c r="G48" s="647" t="s">
        <v>831</v>
      </c>
      <c r="H48" s="647" t="s">
        <v>831</v>
      </c>
      <c r="I48" s="647" t="s">
        <v>831</v>
      </c>
      <c r="J48" s="647" t="s">
        <v>831</v>
      </c>
      <c r="K48" s="647" t="s">
        <v>831</v>
      </c>
      <c r="L48" s="647" t="s">
        <v>831</v>
      </c>
      <c r="M48" s="647" t="s">
        <v>831</v>
      </c>
      <c r="N48" s="647" t="s">
        <v>831</v>
      </c>
      <c r="O48" s="647" t="s">
        <v>831</v>
      </c>
      <c r="P48" s="647" t="s">
        <v>831</v>
      </c>
      <c r="Q48" s="647" t="s">
        <v>831</v>
      </c>
      <c r="R48" s="647" t="s">
        <v>831</v>
      </c>
      <c r="S48" s="647" t="s">
        <v>831</v>
      </c>
      <c r="T48" s="647" t="s">
        <v>831</v>
      </c>
      <c r="U48" s="571" t="s">
        <v>831</v>
      </c>
      <c r="V48" s="571" t="s">
        <v>831</v>
      </c>
      <c r="W48" s="571" t="s">
        <v>831</v>
      </c>
      <c r="X48" s="571" t="s">
        <v>831</v>
      </c>
      <c r="Y48" s="571" t="s">
        <v>831</v>
      </c>
      <c r="Z48" s="571" t="s">
        <v>831</v>
      </c>
      <c r="AA48" s="571" t="s">
        <v>831</v>
      </c>
      <c r="AB48" s="571" t="s">
        <v>831</v>
      </c>
      <c r="AC48" s="571" t="s">
        <v>831</v>
      </c>
      <c r="AD48" s="571"/>
      <c r="AE48" s="571"/>
      <c r="AF48" s="571"/>
      <c r="AG48" s="571"/>
      <c r="AH48" s="571"/>
      <c r="AI48" s="571"/>
      <c r="AJ48" s="5"/>
      <c r="AK48" s="52"/>
      <c r="BM48" s="368" t="e">
        <f>CountryCode &amp; ".T3.CHDEBT.S1312.MNAC." &amp; RefVintage</f>
        <v>#VALUE!</v>
      </c>
    </row>
    <row r="49" spans="1:65" ht="17.25" thickTop="1" thickBot="1">
      <c r="A49" s="173"/>
      <c r="B49" s="105"/>
      <c r="C49" s="533"/>
      <c r="D49" s="579"/>
      <c r="E49" s="579"/>
      <c r="F49" s="579"/>
      <c r="G49" s="579"/>
      <c r="H49" s="579"/>
      <c r="I49" s="579"/>
      <c r="J49" s="579"/>
      <c r="K49" s="579"/>
      <c r="L49" s="579"/>
      <c r="M49" s="579"/>
      <c r="N49" s="579"/>
      <c r="O49" s="579"/>
      <c r="P49" s="579"/>
      <c r="Q49" s="579"/>
      <c r="R49" s="579"/>
      <c r="S49" s="579"/>
      <c r="T49" s="579"/>
      <c r="U49" s="579"/>
      <c r="V49" s="579"/>
      <c r="W49" s="579"/>
      <c r="X49" s="579"/>
      <c r="Y49" s="579"/>
      <c r="Z49" s="579"/>
      <c r="AA49" s="579"/>
      <c r="AB49" s="579"/>
      <c r="AC49" s="579"/>
      <c r="AD49" s="579"/>
      <c r="AE49" s="579"/>
      <c r="AF49" s="579"/>
      <c r="AG49" s="579"/>
      <c r="AH49" s="579"/>
      <c r="AI49" s="579"/>
      <c r="AJ49" s="7"/>
      <c r="AK49" s="41"/>
    </row>
    <row r="50" spans="1:65" ht="17.25" thickTop="1" thickBot="1">
      <c r="A50" s="173"/>
      <c r="B50" s="105"/>
      <c r="C50" s="534"/>
      <c r="D50" s="580"/>
      <c r="E50" s="581"/>
      <c r="F50" s="581"/>
      <c r="G50" s="581"/>
      <c r="H50" s="581"/>
      <c r="I50" s="581"/>
      <c r="J50" s="581"/>
      <c r="K50" s="581"/>
      <c r="L50" s="581"/>
      <c r="M50" s="581"/>
      <c r="N50" s="581"/>
      <c r="O50" s="581"/>
      <c r="P50" s="581"/>
      <c r="Q50" s="581"/>
      <c r="R50" s="581"/>
      <c r="S50" s="581"/>
      <c r="T50" s="581"/>
      <c r="U50" s="581"/>
      <c r="V50" s="581"/>
      <c r="W50" s="581"/>
      <c r="X50" s="581"/>
      <c r="Y50" s="581"/>
      <c r="Z50" s="581"/>
      <c r="AA50" s="581"/>
      <c r="AB50" s="581"/>
      <c r="AC50" s="581"/>
      <c r="AD50" s="581"/>
      <c r="AE50" s="581"/>
      <c r="AF50" s="581"/>
      <c r="AG50" s="581"/>
      <c r="AH50" s="581"/>
      <c r="AI50" s="581"/>
      <c r="AJ50" s="8"/>
      <c r="AK50" s="41"/>
    </row>
    <row r="51" spans="1:65" ht="17.25" thickTop="1" thickBot="1">
      <c r="A51" s="204" t="s">
        <v>264</v>
      </c>
      <c r="B51" s="289" t="s">
        <v>804</v>
      </c>
      <c r="C51" s="500" t="s">
        <v>1145</v>
      </c>
      <c r="D51" s="648" t="s">
        <v>831</v>
      </c>
      <c r="E51" s="649" t="s">
        <v>831</v>
      </c>
      <c r="F51" s="649" t="s">
        <v>831</v>
      </c>
      <c r="G51" s="649" t="s">
        <v>831</v>
      </c>
      <c r="H51" s="649" t="s">
        <v>831</v>
      </c>
      <c r="I51" s="649" t="s">
        <v>831</v>
      </c>
      <c r="J51" s="649" t="s">
        <v>831</v>
      </c>
      <c r="K51" s="649" t="s">
        <v>831</v>
      </c>
      <c r="L51" s="649" t="s">
        <v>831</v>
      </c>
      <c r="M51" s="649" t="s">
        <v>831</v>
      </c>
      <c r="N51" s="649" t="s">
        <v>831</v>
      </c>
      <c r="O51" s="649" t="s">
        <v>831</v>
      </c>
      <c r="P51" s="649" t="s">
        <v>831</v>
      </c>
      <c r="Q51" s="649" t="s">
        <v>831</v>
      </c>
      <c r="R51" s="649" t="s">
        <v>831</v>
      </c>
      <c r="S51" s="649" t="s">
        <v>831</v>
      </c>
      <c r="T51" s="649" t="s">
        <v>831</v>
      </c>
      <c r="U51" s="577" t="s">
        <v>831</v>
      </c>
      <c r="V51" s="577" t="s">
        <v>831</v>
      </c>
      <c r="W51" s="577" t="s">
        <v>831</v>
      </c>
      <c r="X51" s="577" t="s">
        <v>831</v>
      </c>
      <c r="Y51" s="577" t="s">
        <v>831</v>
      </c>
      <c r="Z51" s="577" t="s">
        <v>831</v>
      </c>
      <c r="AA51" s="577" t="s">
        <v>831</v>
      </c>
      <c r="AB51" s="577" t="s">
        <v>831</v>
      </c>
      <c r="AC51" s="577" t="s">
        <v>831</v>
      </c>
      <c r="AD51" s="577"/>
      <c r="AE51" s="577"/>
      <c r="AF51" s="577"/>
      <c r="AG51" s="577"/>
      <c r="AH51" s="577"/>
      <c r="AI51" s="577"/>
      <c r="AJ51" s="3"/>
      <c r="AK51" s="41"/>
      <c r="BM51" s="220" t="e">
        <f>CountryCode &amp; ".T3.CTDEBT.S1312.MNAC." &amp; RefVintage</f>
        <v>#VALUE!</v>
      </c>
    </row>
    <row r="52" spans="1:65" ht="15.75" thickTop="1">
      <c r="A52" s="204" t="s">
        <v>265</v>
      </c>
      <c r="B52" s="289" t="s">
        <v>805</v>
      </c>
      <c r="C52" s="523" t="s">
        <v>1146</v>
      </c>
      <c r="D52" s="650" t="s">
        <v>831</v>
      </c>
      <c r="E52" s="650" t="s">
        <v>831</v>
      </c>
      <c r="F52" s="650" t="s">
        <v>831</v>
      </c>
      <c r="G52" s="650" t="s">
        <v>831</v>
      </c>
      <c r="H52" s="650" t="s">
        <v>831</v>
      </c>
      <c r="I52" s="650" t="s">
        <v>831</v>
      </c>
      <c r="J52" s="650" t="s">
        <v>831</v>
      </c>
      <c r="K52" s="650" t="s">
        <v>831</v>
      </c>
      <c r="L52" s="650" t="s">
        <v>831</v>
      </c>
      <c r="M52" s="650" t="s">
        <v>831</v>
      </c>
      <c r="N52" s="650" t="s">
        <v>831</v>
      </c>
      <c r="O52" s="650" t="s">
        <v>831</v>
      </c>
      <c r="P52" s="650" t="s">
        <v>831</v>
      </c>
      <c r="Q52" s="650" t="s">
        <v>831</v>
      </c>
      <c r="R52" s="650" t="s">
        <v>831</v>
      </c>
      <c r="S52" s="650" t="s">
        <v>831</v>
      </c>
      <c r="T52" s="650" t="s">
        <v>831</v>
      </c>
      <c r="U52" s="578" t="s">
        <v>831</v>
      </c>
      <c r="V52" s="578" t="s">
        <v>831</v>
      </c>
      <c r="W52" s="578" t="s">
        <v>831</v>
      </c>
      <c r="X52" s="578" t="s">
        <v>831</v>
      </c>
      <c r="Y52" s="578" t="s">
        <v>831</v>
      </c>
      <c r="Z52" s="578" t="s">
        <v>831</v>
      </c>
      <c r="AA52" s="578" t="s">
        <v>831</v>
      </c>
      <c r="AB52" s="578" t="s">
        <v>831</v>
      </c>
      <c r="AC52" s="578" t="s">
        <v>831</v>
      </c>
      <c r="AD52" s="578"/>
      <c r="AE52" s="578"/>
      <c r="AF52" s="578"/>
      <c r="AG52" s="578"/>
      <c r="AH52" s="578"/>
      <c r="AI52" s="578"/>
      <c r="AJ52" s="352"/>
      <c r="AK52" s="41"/>
      <c r="BM52" s="220" t="e">
        <f>CountryCode &amp; ".T3.DEBT.S1312.MNAC." &amp; RefVintage</f>
        <v>#VALUE!</v>
      </c>
    </row>
    <row r="53" spans="1:65" ht="28.5">
      <c r="A53" s="204" t="s">
        <v>266</v>
      </c>
      <c r="B53" s="289" t="s">
        <v>806</v>
      </c>
      <c r="C53" s="536" t="s">
        <v>1147</v>
      </c>
      <c r="D53" s="647" t="s">
        <v>831</v>
      </c>
      <c r="E53" s="647" t="s">
        <v>831</v>
      </c>
      <c r="F53" s="647" t="s">
        <v>831</v>
      </c>
      <c r="G53" s="647" t="s">
        <v>831</v>
      </c>
      <c r="H53" s="647" t="s">
        <v>831</v>
      </c>
      <c r="I53" s="647" t="s">
        <v>831</v>
      </c>
      <c r="J53" s="647" t="s">
        <v>831</v>
      </c>
      <c r="K53" s="647" t="s">
        <v>831</v>
      </c>
      <c r="L53" s="647" t="s">
        <v>831</v>
      </c>
      <c r="M53" s="647" t="s">
        <v>831</v>
      </c>
      <c r="N53" s="647" t="s">
        <v>831</v>
      </c>
      <c r="O53" s="647" t="s">
        <v>831</v>
      </c>
      <c r="P53" s="647" t="s">
        <v>831</v>
      </c>
      <c r="Q53" s="647" t="s">
        <v>831</v>
      </c>
      <c r="R53" s="647" t="s">
        <v>831</v>
      </c>
      <c r="S53" s="647" t="s">
        <v>831</v>
      </c>
      <c r="T53" s="647" t="s">
        <v>831</v>
      </c>
      <c r="U53" s="571" t="s">
        <v>831</v>
      </c>
      <c r="V53" s="571" t="s">
        <v>831</v>
      </c>
      <c r="W53" s="571" t="s">
        <v>831</v>
      </c>
      <c r="X53" s="571" t="s">
        <v>831</v>
      </c>
      <c r="Y53" s="571" t="s">
        <v>831</v>
      </c>
      <c r="Z53" s="571" t="s">
        <v>831</v>
      </c>
      <c r="AA53" s="571" t="s">
        <v>831</v>
      </c>
      <c r="AB53" s="571" t="s">
        <v>831</v>
      </c>
      <c r="AC53" s="571" t="s">
        <v>831</v>
      </c>
      <c r="AD53" s="571"/>
      <c r="AE53" s="571"/>
      <c r="AF53" s="571"/>
      <c r="AG53" s="571"/>
      <c r="AH53" s="571"/>
      <c r="AI53" s="571"/>
      <c r="AJ53" s="96"/>
      <c r="AK53" s="41"/>
      <c r="BM53" s="220" t="e">
        <f>CountryCode &amp; ".T3.HOLD.S1312.MNAC." &amp; RefVintage</f>
        <v>#VALUE!</v>
      </c>
    </row>
    <row r="54" spans="1:65" ht="15.75" thickBot="1">
      <c r="A54" s="114"/>
      <c r="B54" s="105"/>
      <c r="C54" s="119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632"/>
      <c r="AD54" s="632"/>
      <c r="AE54" s="632"/>
      <c r="AF54" s="632"/>
      <c r="AG54" s="632"/>
      <c r="AH54" s="632"/>
      <c r="AI54" s="632"/>
      <c r="AJ54" s="59"/>
      <c r="AK54" s="41"/>
    </row>
    <row r="55" spans="1:65" ht="20.25" thickTop="1" thickBot="1">
      <c r="A55" s="106"/>
      <c r="B55" s="105"/>
      <c r="C55" s="255" t="str">
        <f>'3A Tábla'!$C$50</f>
        <v>*Kérjük, hogy figyeljen a nettó hitelfelvételnél / nettó hitelnyújtás előjelére, amely konvenció szerint az 1. és 2. táblákban eltérő.</v>
      </c>
      <c r="D55" s="248"/>
      <c r="E55" s="248"/>
      <c r="F55" s="248"/>
      <c r="G55" s="248"/>
      <c r="H55" s="248"/>
      <c r="I55" s="248"/>
      <c r="J55" s="248"/>
      <c r="K55" s="248"/>
      <c r="L55" s="248"/>
      <c r="M55" s="248"/>
      <c r="N55" s="248"/>
      <c r="O55" s="248"/>
      <c r="P55" s="248"/>
      <c r="Q55" s="248"/>
      <c r="R55" s="248"/>
      <c r="S55" s="248"/>
      <c r="T55" s="248"/>
      <c r="U55" s="248"/>
      <c r="V55" s="248"/>
      <c r="W55" s="248"/>
      <c r="X55" s="248"/>
      <c r="Y55" s="248"/>
      <c r="Z55" s="248"/>
      <c r="AA55" s="248"/>
      <c r="AB55" s="248"/>
      <c r="AC55" s="636"/>
      <c r="AD55" s="636"/>
      <c r="AE55" s="636"/>
      <c r="AF55" s="636"/>
      <c r="AG55" s="636"/>
      <c r="AH55" s="636"/>
      <c r="AI55" s="636"/>
      <c r="AJ55" s="249"/>
      <c r="AK55" s="41"/>
      <c r="AM55" s="12"/>
    </row>
    <row r="56" spans="1:65" ht="18.75" thickTop="1">
      <c r="A56" s="106"/>
      <c r="B56" s="105"/>
      <c r="C56" s="121"/>
      <c r="D56" s="56"/>
      <c r="E56" s="57"/>
      <c r="F56" s="57"/>
      <c r="G56" s="57"/>
      <c r="H56" s="57"/>
      <c r="I56" s="57"/>
      <c r="J56" s="57"/>
      <c r="K56" s="57"/>
      <c r="L56" s="57"/>
      <c r="M56" s="57"/>
      <c r="N56" s="57"/>
      <c r="O56" s="57"/>
      <c r="P56" s="57"/>
      <c r="Q56" s="57"/>
      <c r="R56" s="57"/>
      <c r="S56" s="57"/>
      <c r="T56" s="57"/>
      <c r="U56" s="57"/>
      <c r="V56" s="57"/>
      <c r="W56" s="57"/>
      <c r="X56" s="57"/>
      <c r="Y56" s="57"/>
      <c r="Z56" s="57"/>
      <c r="AA56" s="57"/>
      <c r="AB56" s="57"/>
      <c r="AC56" s="630"/>
      <c r="AD56" s="630"/>
      <c r="AE56" s="630"/>
      <c r="AF56" s="630"/>
      <c r="AG56" s="630"/>
      <c r="AH56" s="630"/>
      <c r="AI56" s="630"/>
      <c r="AJ56" s="57"/>
      <c r="AK56" s="41"/>
      <c r="AM56" s="12"/>
    </row>
    <row r="57" spans="1:65" ht="15.75">
      <c r="A57" s="106"/>
      <c r="B57" s="105"/>
      <c r="C57" s="122"/>
      <c r="D57" s="12"/>
      <c r="E57" s="19"/>
      <c r="F57" s="19"/>
      <c r="G57" s="19"/>
      <c r="H57" s="19"/>
      <c r="I57" s="19"/>
      <c r="J57" s="19"/>
      <c r="K57" s="19"/>
      <c r="L57" s="19"/>
      <c r="M57" s="19"/>
      <c r="N57" s="19"/>
      <c r="O57" s="19"/>
      <c r="P57" s="19"/>
      <c r="Q57" s="19"/>
      <c r="R57" s="19"/>
      <c r="S57" s="19"/>
      <c r="T57" s="19"/>
      <c r="U57" s="19"/>
      <c r="V57" s="19"/>
      <c r="W57" s="19"/>
      <c r="X57" s="19"/>
      <c r="Y57" s="19"/>
      <c r="Z57" s="19"/>
      <c r="AA57" s="19"/>
      <c r="AB57" s="19"/>
      <c r="AC57" s="618"/>
      <c r="AD57" s="618"/>
      <c r="AE57" s="618"/>
      <c r="AF57" s="618"/>
      <c r="AG57" s="618"/>
      <c r="AH57" s="618"/>
      <c r="AI57" s="618"/>
      <c r="AJ57" s="19"/>
      <c r="AK57" s="41"/>
      <c r="AM57" s="12"/>
    </row>
    <row r="58" spans="1:65" ht="15.75">
      <c r="A58" s="106"/>
      <c r="B58" s="105"/>
      <c r="C58" s="537" t="s">
        <v>1124</v>
      </c>
      <c r="D58" s="146"/>
      <c r="E58" s="161"/>
      <c r="F58" s="161"/>
      <c r="G58" s="161"/>
      <c r="H58" s="161"/>
      <c r="I58" s="161"/>
      <c r="J58" s="161"/>
      <c r="K58" s="161"/>
      <c r="L58" s="161"/>
      <c r="M58" s="161"/>
      <c r="N58" s="161"/>
      <c r="O58" s="161"/>
      <c r="P58" s="161"/>
      <c r="Q58" s="161"/>
      <c r="R58" s="161"/>
      <c r="S58" s="161"/>
      <c r="T58" s="161"/>
      <c r="U58" s="161"/>
      <c r="V58" s="161"/>
      <c r="W58" s="161"/>
      <c r="X58" s="161"/>
      <c r="Y58" s="161"/>
      <c r="Z58" s="161"/>
      <c r="AA58" s="161"/>
      <c r="AB58" s="161"/>
      <c r="AC58" s="606"/>
      <c r="AD58" s="606"/>
      <c r="AE58" s="606"/>
      <c r="AF58" s="606"/>
      <c r="AG58" s="606"/>
      <c r="AH58" s="606"/>
      <c r="AI58" s="606"/>
      <c r="AJ58" s="161"/>
      <c r="AK58" s="41"/>
      <c r="AM58" s="12"/>
    </row>
    <row r="59" spans="1:65" ht="15.75">
      <c r="A59" s="106"/>
      <c r="B59" s="105"/>
      <c r="C59" s="537" t="s">
        <v>1140</v>
      </c>
      <c r="D59" s="146"/>
      <c r="E59" s="161"/>
      <c r="F59" s="161"/>
      <c r="G59" s="161"/>
      <c r="H59" s="161"/>
      <c r="I59" s="161"/>
      <c r="J59" s="161"/>
      <c r="K59" s="161"/>
      <c r="L59" s="161"/>
      <c r="M59" s="161"/>
      <c r="N59" s="161"/>
      <c r="O59" s="161"/>
      <c r="P59" s="161"/>
      <c r="Q59" s="161"/>
      <c r="R59" s="161"/>
      <c r="S59" s="161"/>
      <c r="T59" s="161"/>
      <c r="U59" s="161"/>
      <c r="V59" s="161"/>
      <c r="W59" s="161"/>
      <c r="X59" s="161"/>
      <c r="Y59" s="161"/>
      <c r="Z59" s="161"/>
      <c r="AA59" s="161"/>
      <c r="AB59" s="161"/>
      <c r="AC59" s="606"/>
      <c r="AD59" s="606"/>
      <c r="AE59" s="606"/>
      <c r="AF59" s="606"/>
      <c r="AG59" s="606"/>
      <c r="AH59" s="606"/>
      <c r="AI59" s="606"/>
      <c r="AJ59" s="161"/>
      <c r="AK59" s="41"/>
      <c r="AM59" s="12"/>
    </row>
    <row r="60" spans="1:65" ht="18" customHeight="1">
      <c r="A60" s="106"/>
      <c r="B60" s="105"/>
      <c r="C60" s="465" t="s">
        <v>1126</v>
      </c>
      <c r="D60" s="109"/>
      <c r="E60" s="161"/>
      <c r="F60" s="161"/>
      <c r="G60" s="161"/>
      <c r="H60" s="161"/>
      <c r="I60" s="161"/>
      <c r="J60" s="161"/>
      <c r="K60" s="161"/>
      <c r="L60" s="161"/>
      <c r="M60" s="161"/>
      <c r="N60" s="161"/>
      <c r="O60" s="161"/>
      <c r="P60" s="161"/>
      <c r="Q60" s="161"/>
      <c r="R60" s="161"/>
      <c r="S60" s="161"/>
      <c r="T60" s="161"/>
      <c r="U60" s="161"/>
      <c r="V60" s="161"/>
      <c r="W60" s="161"/>
      <c r="X60" s="161"/>
      <c r="Y60" s="161"/>
      <c r="Z60" s="161"/>
      <c r="AA60" s="161"/>
      <c r="AB60" s="161"/>
      <c r="AC60" s="606"/>
      <c r="AD60" s="606"/>
      <c r="AE60" s="606"/>
      <c r="AF60" s="606"/>
      <c r="AG60" s="606"/>
      <c r="AH60" s="606"/>
      <c r="AI60" s="606"/>
      <c r="AJ60" s="161"/>
      <c r="AK60" s="41"/>
      <c r="AM60" s="12"/>
    </row>
    <row r="61" spans="1:65" ht="16.5" thickBot="1">
      <c r="A61" s="123"/>
      <c r="B61" s="118"/>
      <c r="C61" s="256"/>
      <c r="D61" s="257"/>
      <c r="E61" s="258"/>
      <c r="F61" s="258"/>
      <c r="G61" s="258"/>
      <c r="H61" s="258"/>
      <c r="I61" s="258"/>
      <c r="J61" s="258"/>
      <c r="K61" s="258"/>
      <c r="L61" s="258"/>
      <c r="M61" s="258"/>
      <c r="N61" s="258"/>
      <c r="O61" s="258"/>
      <c r="P61" s="258"/>
      <c r="Q61" s="258"/>
      <c r="R61" s="258"/>
      <c r="S61" s="258"/>
      <c r="T61" s="258"/>
      <c r="U61" s="258"/>
      <c r="V61" s="258"/>
      <c r="W61" s="258"/>
      <c r="X61" s="258"/>
      <c r="Y61" s="258"/>
      <c r="Z61" s="258"/>
      <c r="AA61" s="258"/>
      <c r="AB61" s="258"/>
      <c r="AC61" s="637"/>
      <c r="AD61" s="637"/>
      <c r="AE61" s="637"/>
      <c r="AF61" s="637"/>
      <c r="AG61" s="637"/>
      <c r="AH61" s="637"/>
      <c r="AI61" s="637"/>
      <c r="AJ61" s="258"/>
      <c r="AK61" s="43"/>
      <c r="AM61" s="12"/>
    </row>
    <row r="62" spans="1:65" ht="16.5" hidden="1" thickTop="1">
      <c r="B62" s="158"/>
      <c r="C62" s="23"/>
      <c r="D62" s="62"/>
      <c r="E62" s="62"/>
      <c r="F62" s="62"/>
      <c r="G62" s="62"/>
      <c r="H62" s="62"/>
      <c r="I62" s="62"/>
      <c r="J62" s="62"/>
      <c r="K62" s="62"/>
      <c r="L62" s="62"/>
      <c r="M62" s="62"/>
      <c r="N62" s="62"/>
      <c r="O62" s="62"/>
      <c r="P62" s="62"/>
      <c r="Q62" s="62"/>
      <c r="R62" s="62"/>
      <c r="S62" s="62"/>
      <c r="T62" s="62"/>
      <c r="U62" s="62"/>
      <c r="V62" s="62"/>
      <c r="W62" s="62"/>
      <c r="X62" s="62"/>
      <c r="Y62" s="62"/>
      <c r="Z62" s="62"/>
      <c r="AA62" s="62"/>
      <c r="AB62" s="62"/>
      <c r="AC62" s="638"/>
      <c r="AD62" s="638"/>
      <c r="AE62" s="638"/>
      <c r="AF62" s="638"/>
      <c r="AG62" s="638"/>
      <c r="AH62" s="638"/>
      <c r="AI62" s="638"/>
      <c r="AJ62" s="62"/>
      <c r="AK62" s="12"/>
      <c r="AL62" s="12"/>
      <c r="AM62" s="12"/>
    </row>
    <row r="63" spans="1:65" ht="15.75" hidden="1" thickTop="1">
      <c r="D63" s="63"/>
      <c r="E63" s="63"/>
      <c r="F63" s="63"/>
      <c r="G63" s="63"/>
      <c r="H63" s="63"/>
      <c r="I63" s="63"/>
      <c r="J63" s="63"/>
      <c r="K63" s="63"/>
      <c r="L63" s="63"/>
      <c r="M63" s="63"/>
      <c r="N63" s="63"/>
      <c r="O63" s="63"/>
      <c r="P63" s="63"/>
      <c r="Q63" s="63"/>
      <c r="R63" s="63"/>
      <c r="S63" s="63"/>
      <c r="T63" s="63"/>
      <c r="U63" s="63"/>
      <c r="V63" s="63"/>
      <c r="W63" s="63"/>
      <c r="X63" s="63"/>
      <c r="Y63" s="63"/>
      <c r="Z63" s="63"/>
      <c r="AA63" s="63"/>
      <c r="AB63" s="63"/>
      <c r="AC63" s="639"/>
      <c r="AD63" s="639"/>
      <c r="AE63" s="639"/>
      <c r="AF63" s="639"/>
      <c r="AG63" s="639"/>
      <c r="AH63" s="639"/>
      <c r="AI63" s="639"/>
      <c r="AJ63" s="63"/>
    </row>
    <row r="64" spans="1:65" ht="30" hidden="1" customHeight="1">
      <c r="C64" s="228" t="s">
        <v>13</v>
      </c>
      <c r="D64" s="720" t="str">
        <f>IF(COUNTA(D10:Z10,D12:Z29,D31:Z34,D36:Z38,D40:Z42,D44:Z46,D48:Z48,D51:Z53)/612*100=100,"OK - Table 3C is fully completed","WARNING - Table 3C is not fully completed, please fill in figure, L, M or 0")</f>
        <v>WARNING - Table 3C is not fully completed, please fill in figure, L, M or 0</v>
      </c>
      <c r="E64" s="720"/>
      <c r="F64" s="720"/>
      <c r="G64" s="720"/>
      <c r="H64" s="720"/>
      <c r="I64" s="720"/>
      <c r="J64" s="720"/>
      <c r="K64" s="720"/>
      <c r="L64" s="720"/>
      <c r="M64" s="720"/>
      <c r="N64" s="720"/>
      <c r="O64" s="720"/>
      <c r="P64" s="720"/>
      <c r="Q64" s="720"/>
      <c r="R64" s="720"/>
      <c r="S64" s="720"/>
      <c r="T64" s="720"/>
      <c r="U64" s="720"/>
      <c r="V64" s="720"/>
      <c r="W64" s="720"/>
      <c r="X64" s="720"/>
      <c r="Y64" s="720"/>
      <c r="Z64" s="720"/>
      <c r="AA64" s="450"/>
      <c r="AB64" s="440"/>
      <c r="AC64" s="548" t="s">
        <v>1177</v>
      </c>
      <c r="AD64" s="548" t="s">
        <v>1177</v>
      </c>
      <c r="AE64" s="548" t="s">
        <v>1177</v>
      </c>
      <c r="AF64" s="548" t="s">
        <v>1177</v>
      </c>
      <c r="AG64" s="548" t="s">
        <v>1177</v>
      </c>
      <c r="AH64" s="548" t="s">
        <v>1177</v>
      </c>
      <c r="AI64" s="548" t="s">
        <v>1177</v>
      </c>
      <c r="AJ64" s="221"/>
      <c r="AK64" s="143"/>
      <c r="AL64" s="25"/>
    </row>
    <row r="65" spans="3:38" ht="15.75" hidden="1" thickTop="1">
      <c r="C65" s="144" t="s">
        <v>14</v>
      </c>
      <c r="D65"/>
      <c r="E65"/>
      <c r="F65"/>
      <c r="G65"/>
      <c r="H65"/>
      <c r="I65"/>
      <c r="J65"/>
      <c r="K65"/>
      <c r="L65"/>
      <c r="M65"/>
      <c r="N65"/>
      <c r="O65"/>
      <c r="P65"/>
      <c r="Q65"/>
      <c r="R65"/>
      <c r="S65"/>
      <c r="T65"/>
      <c r="U65"/>
      <c r="V65"/>
      <c r="W65"/>
      <c r="X65"/>
      <c r="Y65"/>
      <c r="Z65"/>
      <c r="AA65"/>
      <c r="AB65"/>
      <c r="AC65" s="562">
        <v>2020</v>
      </c>
      <c r="AD65" s="562">
        <v>2021</v>
      </c>
      <c r="AE65" s="562">
        <v>2022</v>
      </c>
      <c r="AF65" s="562">
        <v>2023</v>
      </c>
      <c r="AG65" s="562">
        <v>2024</v>
      </c>
      <c r="AH65" s="562">
        <v>2025</v>
      </c>
      <c r="AI65" s="562">
        <v>2026</v>
      </c>
      <c r="AJ65"/>
      <c r="AK65" s="145"/>
      <c r="AL65" s="25"/>
    </row>
    <row r="66" spans="3:38" ht="16.5" hidden="1" thickTop="1">
      <c r="C66" s="222" t="s">
        <v>60</v>
      </c>
      <c r="D66" s="223">
        <f>IF(D48="M",0,D48)-IF(D10="M",0,D10)-IF(D12="M",0,D12)-IF(D31="M",0,D31)-IF(D44="M",0,D44)</f>
        <v>0</v>
      </c>
      <c r="E66" s="223">
        <f t="shared" ref="E66:AB66" si="13">IF(E48="M",0,E48)-IF(E10="M",0,E10)-IF(E12="M",0,E12)-IF(E31="M",0,E31)-IF(E44="M",0,E44)</f>
        <v>0</v>
      </c>
      <c r="F66" s="223">
        <f t="shared" si="13"/>
        <v>0</v>
      </c>
      <c r="G66" s="223">
        <f t="shared" si="13"/>
        <v>0</v>
      </c>
      <c r="H66" s="223">
        <f t="shared" si="13"/>
        <v>0</v>
      </c>
      <c r="I66" s="223">
        <f t="shared" si="13"/>
        <v>0</v>
      </c>
      <c r="J66" s="223">
        <f t="shared" si="13"/>
        <v>0</v>
      </c>
      <c r="K66" s="223">
        <f t="shared" si="13"/>
        <v>0</v>
      </c>
      <c r="L66" s="223">
        <f t="shared" si="13"/>
        <v>0</v>
      </c>
      <c r="M66" s="223">
        <f t="shared" si="13"/>
        <v>0</v>
      </c>
      <c r="N66" s="223">
        <f t="shared" si="13"/>
        <v>0</v>
      </c>
      <c r="O66" s="223">
        <f t="shared" si="13"/>
        <v>0</v>
      </c>
      <c r="P66" s="223">
        <f t="shared" si="13"/>
        <v>0</v>
      </c>
      <c r="Q66" s="223">
        <f t="shared" si="13"/>
        <v>0</v>
      </c>
      <c r="R66" s="223">
        <f t="shared" si="13"/>
        <v>0</v>
      </c>
      <c r="S66" s="223">
        <f t="shared" si="13"/>
        <v>0</v>
      </c>
      <c r="T66" s="223">
        <f t="shared" si="13"/>
        <v>0</v>
      </c>
      <c r="U66" s="223">
        <f t="shared" si="13"/>
        <v>0</v>
      </c>
      <c r="V66" s="223">
        <f t="shared" si="13"/>
        <v>0</v>
      </c>
      <c r="W66" s="223">
        <f t="shared" si="13"/>
        <v>0</v>
      </c>
      <c r="X66" s="223">
        <f t="shared" si="13"/>
        <v>0</v>
      </c>
      <c r="Y66" s="223">
        <f t="shared" si="13"/>
        <v>0</v>
      </c>
      <c r="Z66" s="223">
        <f t="shared" si="13"/>
        <v>0</v>
      </c>
      <c r="AA66" s="223"/>
      <c r="AB66" s="223">
        <f t="shared" si="13"/>
        <v>0</v>
      </c>
      <c r="AC66" s="607">
        <v>0</v>
      </c>
      <c r="AD66" s="607">
        <v>0</v>
      </c>
      <c r="AE66" s="607">
        <v>0</v>
      </c>
      <c r="AF66" s="607">
        <v>0</v>
      </c>
      <c r="AG66" s="607">
        <v>0</v>
      </c>
      <c r="AH66" s="607">
        <v>0</v>
      </c>
      <c r="AI66" s="607">
        <v>0</v>
      </c>
      <c r="AJ66" s="250"/>
      <c r="AK66" s="145"/>
      <c r="AL66" s="25"/>
    </row>
    <row r="67" spans="3:38" ht="16.5" hidden="1" thickTop="1">
      <c r="C67" s="222" t="s">
        <v>379</v>
      </c>
      <c r="D67" s="223">
        <f>IF(D12="M",0,D12)-IF(D13="M",0,D13)-IF(D14="M",0,D14)-IF(D15="M",0,D15)-IF(D22="M",0,D22)-IF(D27="M",0,D27)-IF(D28="M",0,D28)-IF(D29="M",0,D29)</f>
        <v>0</v>
      </c>
      <c r="E67" s="223">
        <f t="shared" ref="E67:AB67" si="14">IF(E12="M",0,E12)-IF(E13="M",0,E13)-IF(E14="M",0,E14)-IF(E15="M",0,E15)-IF(E22="M",0,E22)-IF(E27="M",0,E27)-IF(E28="M",0,E28)-IF(E29="M",0,E29)</f>
        <v>0</v>
      </c>
      <c r="F67" s="223">
        <f t="shared" si="14"/>
        <v>0</v>
      </c>
      <c r="G67" s="223">
        <f t="shared" si="14"/>
        <v>0</v>
      </c>
      <c r="H67" s="223">
        <f t="shared" si="14"/>
        <v>0</v>
      </c>
      <c r="I67" s="223">
        <f t="shared" si="14"/>
        <v>0</v>
      </c>
      <c r="J67" s="223">
        <f t="shared" si="14"/>
        <v>0</v>
      </c>
      <c r="K67" s="223">
        <f t="shared" si="14"/>
        <v>0</v>
      </c>
      <c r="L67" s="223">
        <f t="shared" si="14"/>
        <v>0</v>
      </c>
      <c r="M67" s="223">
        <f t="shared" si="14"/>
        <v>0</v>
      </c>
      <c r="N67" s="223">
        <f t="shared" si="14"/>
        <v>0</v>
      </c>
      <c r="O67" s="223">
        <f t="shared" si="14"/>
        <v>0</v>
      </c>
      <c r="P67" s="223">
        <f t="shared" si="14"/>
        <v>0</v>
      </c>
      <c r="Q67" s="223">
        <f t="shared" si="14"/>
        <v>0</v>
      </c>
      <c r="R67" s="223">
        <f t="shared" si="14"/>
        <v>0</v>
      </c>
      <c r="S67" s="223">
        <f t="shared" si="14"/>
        <v>0</v>
      </c>
      <c r="T67" s="223">
        <f t="shared" si="14"/>
        <v>0</v>
      </c>
      <c r="U67" s="223">
        <f t="shared" si="14"/>
        <v>0</v>
      </c>
      <c r="V67" s="223">
        <f t="shared" si="14"/>
        <v>0</v>
      </c>
      <c r="W67" s="223">
        <f t="shared" si="14"/>
        <v>0</v>
      </c>
      <c r="X67" s="223">
        <f t="shared" si="14"/>
        <v>0</v>
      </c>
      <c r="Y67" s="223">
        <f t="shared" si="14"/>
        <v>0</v>
      </c>
      <c r="Z67" s="223">
        <f t="shared" si="14"/>
        <v>0</v>
      </c>
      <c r="AA67" s="223"/>
      <c r="AB67" s="223">
        <f t="shared" si="14"/>
        <v>0</v>
      </c>
      <c r="AC67" s="607">
        <v>0</v>
      </c>
      <c r="AD67" s="607">
        <v>0</v>
      </c>
      <c r="AE67" s="607">
        <v>0</v>
      </c>
      <c r="AF67" s="607">
        <v>0</v>
      </c>
      <c r="AG67" s="607">
        <v>0</v>
      </c>
      <c r="AH67" s="607">
        <v>0</v>
      </c>
      <c r="AI67" s="607">
        <v>0</v>
      </c>
      <c r="AJ67" s="250"/>
      <c r="AK67" s="145"/>
      <c r="AL67" s="25"/>
    </row>
    <row r="68" spans="3:38" ht="16.5" hidden="1" thickTop="1">
      <c r="C68" s="252" t="s">
        <v>61</v>
      </c>
      <c r="D68" s="223">
        <f>IF(D15="M",0,D15)-IF(D18="M",0,D18)-IF(D19="M",0,D19)</f>
        <v>0</v>
      </c>
      <c r="E68" s="223">
        <f t="shared" ref="E68:AB68" si="15">IF(E15="M",0,E15)-IF(E18="M",0,E18)-IF(E19="M",0,E19)</f>
        <v>0</v>
      </c>
      <c r="F68" s="223">
        <f t="shared" si="15"/>
        <v>0</v>
      </c>
      <c r="G68" s="223">
        <f t="shared" si="15"/>
        <v>0</v>
      </c>
      <c r="H68" s="223">
        <f t="shared" si="15"/>
        <v>0</v>
      </c>
      <c r="I68" s="223">
        <f t="shared" si="15"/>
        <v>0</v>
      </c>
      <c r="J68" s="223">
        <f t="shared" si="15"/>
        <v>0</v>
      </c>
      <c r="K68" s="223">
        <f t="shared" si="15"/>
        <v>0</v>
      </c>
      <c r="L68" s="223">
        <f t="shared" si="15"/>
        <v>0</v>
      </c>
      <c r="M68" s="223">
        <f t="shared" si="15"/>
        <v>0</v>
      </c>
      <c r="N68" s="223">
        <f t="shared" si="15"/>
        <v>0</v>
      </c>
      <c r="O68" s="223">
        <f t="shared" si="15"/>
        <v>0</v>
      </c>
      <c r="P68" s="223">
        <f t="shared" si="15"/>
        <v>0</v>
      </c>
      <c r="Q68" s="223">
        <f t="shared" si="15"/>
        <v>0</v>
      </c>
      <c r="R68" s="223">
        <f t="shared" si="15"/>
        <v>0</v>
      </c>
      <c r="S68" s="223">
        <f t="shared" si="15"/>
        <v>0</v>
      </c>
      <c r="T68" s="223">
        <f t="shared" si="15"/>
        <v>0</v>
      </c>
      <c r="U68" s="223">
        <f t="shared" si="15"/>
        <v>0</v>
      </c>
      <c r="V68" s="223">
        <f t="shared" si="15"/>
        <v>0</v>
      </c>
      <c r="W68" s="223">
        <f t="shared" si="15"/>
        <v>0</v>
      </c>
      <c r="X68" s="223">
        <f t="shared" si="15"/>
        <v>0</v>
      </c>
      <c r="Y68" s="223">
        <f t="shared" si="15"/>
        <v>0</v>
      </c>
      <c r="Z68" s="223">
        <f t="shared" si="15"/>
        <v>0</v>
      </c>
      <c r="AA68" s="223"/>
      <c r="AB68" s="223">
        <f t="shared" si="15"/>
        <v>0</v>
      </c>
      <c r="AC68" s="607">
        <v>0</v>
      </c>
      <c r="AD68" s="607">
        <v>0</v>
      </c>
      <c r="AE68" s="607">
        <v>0</v>
      </c>
      <c r="AF68" s="607">
        <v>0</v>
      </c>
      <c r="AG68" s="607">
        <v>0</v>
      </c>
      <c r="AH68" s="607">
        <v>0</v>
      </c>
      <c r="AI68" s="607">
        <v>0</v>
      </c>
      <c r="AJ68" s="250"/>
      <c r="AK68" s="145"/>
      <c r="AL68" s="25"/>
    </row>
    <row r="69" spans="3:38" ht="16.5" hidden="1" thickTop="1">
      <c r="C69" s="222" t="s">
        <v>62</v>
      </c>
      <c r="D69" s="223">
        <f>IF(D15="M",0,D15)-IF(D16="M",0,D16)-IF(D17="M",0,D17)</f>
        <v>0</v>
      </c>
      <c r="E69" s="223">
        <f t="shared" ref="E69:AB69" si="16">IF(E15="M",0,E15)-IF(E16="M",0,E16)-IF(E17="M",0,E17)</f>
        <v>0</v>
      </c>
      <c r="F69" s="223">
        <f t="shared" si="16"/>
        <v>0</v>
      </c>
      <c r="G69" s="223">
        <f t="shared" si="16"/>
        <v>0</v>
      </c>
      <c r="H69" s="223">
        <f t="shared" si="16"/>
        <v>0</v>
      </c>
      <c r="I69" s="223">
        <f t="shared" si="16"/>
        <v>0</v>
      </c>
      <c r="J69" s="223">
        <f t="shared" si="16"/>
        <v>0</v>
      </c>
      <c r="K69" s="223">
        <f t="shared" si="16"/>
        <v>0</v>
      </c>
      <c r="L69" s="223">
        <f t="shared" si="16"/>
        <v>0</v>
      </c>
      <c r="M69" s="223">
        <f t="shared" si="16"/>
        <v>0</v>
      </c>
      <c r="N69" s="223">
        <f t="shared" si="16"/>
        <v>0</v>
      </c>
      <c r="O69" s="223">
        <f t="shared" si="16"/>
        <v>0</v>
      </c>
      <c r="P69" s="223">
        <f t="shared" si="16"/>
        <v>0</v>
      </c>
      <c r="Q69" s="223">
        <f t="shared" si="16"/>
        <v>0</v>
      </c>
      <c r="R69" s="223">
        <f t="shared" si="16"/>
        <v>0</v>
      </c>
      <c r="S69" s="223">
        <f t="shared" si="16"/>
        <v>0</v>
      </c>
      <c r="T69" s="223">
        <f t="shared" si="16"/>
        <v>0</v>
      </c>
      <c r="U69" s="223">
        <f t="shared" si="16"/>
        <v>0</v>
      </c>
      <c r="V69" s="223">
        <f t="shared" si="16"/>
        <v>0</v>
      </c>
      <c r="W69" s="223">
        <f t="shared" si="16"/>
        <v>0</v>
      </c>
      <c r="X69" s="223">
        <f t="shared" si="16"/>
        <v>0</v>
      </c>
      <c r="Y69" s="223">
        <f t="shared" si="16"/>
        <v>0</v>
      </c>
      <c r="Z69" s="223">
        <f t="shared" si="16"/>
        <v>0</v>
      </c>
      <c r="AA69" s="223"/>
      <c r="AB69" s="223">
        <f t="shared" si="16"/>
        <v>0</v>
      </c>
      <c r="AC69" s="607">
        <v>0</v>
      </c>
      <c r="AD69" s="607">
        <v>0</v>
      </c>
      <c r="AE69" s="607">
        <v>0</v>
      </c>
      <c r="AF69" s="607">
        <v>0</v>
      </c>
      <c r="AG69" s="607">
        <v>0</v>
      </c>
      <c r="AH69" s="607">
        <v>0</v>
      </c>
      <c r="AI69" s="607">
        <v>0</v>
      </c>
      <c r="AJ69" s="250"/>
      <c r="AK69" s="145"/>
      <c r="AL69" s="25"/>
    </row>
    <row r="70" spans="3:38" ht="16.5" hidden="1" thickTop="1">
      <c r="C70" s="222" t="s">
        <v>63</v>
      </c>
      <c r="D70" s="223">
        <f>IF(D19="M",0,D19)-IF(D20="M",0,D20)-IF(D21="M",0,D21)</f>
        <v>0</v>
      </c>
      <c r="E70" s="223">
        <f t="shared" ref="E70:AB70" si="17">IF(E19="M",0,E19)-IF(E20="M",0,E20)-IF(E21="M",0,E21)</f>
        <v>0</v>
      </c>
      <c r="F70" s="223">
        <f t="shared" si="17"/>
        <v>0</v>
      </c>
      <c r="G70" s="223">
        <f t="shared" si="17"/>
        <v>0</v>
      </c>
      <c r="H70" s="223">
        <f t="shared" si="17"/>
        <v>0</v>
      </c>
      <c r="I70" s="223">
        <f t="shared" si="17"/>
        <v>0</v>
      </c>
      <c r="J70" s="223">
        <f t="shared" si="17"/>
        <v>0</v>
      </c>
      <c r="K70" s="223">
        <f t="shared" si="17"/>
        <v>0</v>
      </c>
      <c r="L70" s="223">
        <f t="shared" si="17"/>
        <v>0</v>
      </c>
      <c r="M70" s="223">
        <f t="shared" si="17"/>
        <v>0</v>
      </c>
      <c r="N70" s="223">
        <f t="shared" si="17"/>
        <v>0</v>
      </c>
      <c r="O70" s="223">
        <f t="shared" si="17"/>
        <v>0</v>
      </c>
      <c r="P70" s="223">
        <f t="shared" si="17"/>
        <v>0</v>
      </c>
      <c r="Q70" s="223">
        <f t="shared" si="17"/>
        <v>0</v>
      </c>
      <c r="R70" s="223">
        <f t="shared" si="17"/>
        <v>0</v>
      </c>
      <c r="S70" s="223">
        <f t="shared" si="17"/>
        <v>0</v>
      </c>
      <c r="T70" s="223">
        <f t="shared" si="17"/>
        <v>0</v>
      </c>
      <c r="U70" s="223">
        <f t="shared" si="17"/>
        <v>0</v>
      </c>
      <c r="V70" s="223">
        <f t="shared" si="17"/>
        <v>0</v>
      </c>
      <c r="W70" s="223">
        <f t="shared" si="17"/>
        <v>0</v>
      </c>
      <c r="X70" s="223">
        <f t="shared" si="17"/>
        <v>0</v>
      </c>
      <c r="Y70" s="223">
        <f t="shared" si="17"/>
        <v>0</v>
      </c>
      <c r="Z70" s="223">
        <f t="shared" si="17"/>
        <v>0</v>
      </c>
      <c r="AA70" s="223"/>
      <c r="AB70" s="223">
        <f t="shared" si="17"/>
        <v>0</v>
      </c>
      <c r="AC70" s="607">
        <v>0</v>
      </c>
      <c r="AD70" s="607">
        <v>0</v>
      </c>
      <c r="AE70" s="607">
        <v>0</v>
      </c>
      <c r="AF70" s="607">
        <v>0</v>
      </c>
      <c r="AG70" s="607">
        <v>0</v>
      </c>
      <c r="AH70" s="607">
        <v>0</v>
      </c>
      <c r="AI70" s="607">
        <v>0</v>
      </c>
      <c r="AJ70" s="250"/>
      <c r="AK70" s="145"/>
      <c r="AL70" s="25"/>
    </row>
    <row r="71" spans="3:38" ht="16.5" hidden="1" thickTop="1">
      <c r="C71" s="222" t="s">
        <v>64</v>
      </c>
      <c r="D71" s="223">
        <f>IF(D22="M",0,D22)-IF(D23="M",0,D23)-IF(D24="M",0,D24)</f>
        <v>0</v>
      </c>
      <c r="E71" s="223">
        <f t="shared" ref="E71:AB71" si="18">IF(E22="M",0,E22)-IF(E23="M",0,E23)-IF(E24="M",0,E24)</f>
        <v>0</v>
      </c>
      <c r="F71" s="223">
        <f t="shared" si="18"/>
        <v>0</v>
      </c>
      <c r="G71" s="223">
        <f t="shared" si="18"/>
        <v>0</v>
      </c>
      <c r="H71" s="223">
        <f t="shared" si="18"/>
        <v>0</v>
      </c>
      <c r="I71" s="223">
        <f t="shared" si="18"/>
        <v>0</v>
      </c>
      <c r="J71" s="223">
        <f t="shared" si="18"/>
        <v>0</v>
      </c>
      <c r="K71" s="223">
        <f t="shared" si="18"/>
        <v>0</v>
      </c>
      <c r="L71" s="223">
        <f t="shared" si="18"/>
        <v>0</v>
      </c>
      <c r="M71" s="223">
        <f t="shared" si="18"/>
        <v>0</v>
      </c>
      <c r="N71" s="223">
        <f t="shared" si="18"/>
        <v>0</v>
      </c>
      <c r="O71" s="223">
        <f t="shared" si="18"/>
        <v>0</v>
      </c>
      <c r="P71" s="223">
        <f t="shared" si="18"/>
        <v>0</v>
      </c>
      <c r="Q71" s="223">
        <f t="shared" si="18"/>
        <v>0</v>
      </c>
      <c r="R71" s="223">
        <f t="shared" si="18"/>
        <v>0</v>
      </c>
      <c r="S71" s="223">
        <f t="shared" si="18"/>
        <v>0</v>
      </c>
      <c r="T71" s="223">
        <f t="shared" si="18"/>
        <v>0</v>
      </c>
      <c r="U71" s="223">
        <f t="shared" si="18"/>
        <v>0</v>
      </c>
      <c r="V71" s="223">
        <f t="shared" si="18"/>
        <v>0</v>
      </c>
      <c r="W71" s="223">
        <f t="shared" si="18"/>
        <v>0</v>
      </c>
      <c r="X71" s="223">
        <f t="shared" si="18"/>
        <v>0</v>
      </c>
      <c r="Y71" s="223">
        <f t="shared" si="18"/>
        <v>0</v>
      </c>
      <c r="Z71" s="223">
        <f t="shared" si="18"/>
        <v>0</v>
      </c>
      <c r="AA71" s="223"/>
      <c r="AB71" s="223">
        <f t="shared" si="18"/>
        <v>0</v>
      </c>
      <c r="AC71" s="607">
        <v>0</v>
      </c>
      <c r="AD71" s="607">
        <v>0</v>
      </c>
      <c r="AE71" s="607">
        <v>0</v>
      </c>
      <c r="AF71" s="607">
        <v>0</v>
      </c>
      <c r="AG71" s="607">
        <v>0</v>
      </c>
      <c r="AH71" s="607">
        <v>0</v>
      </c>
      <c r="AI71" s="607">
        <v>0</v>
      </c>
      <c r="AJ71" s="250"/>
      <c r="AK71" s="145"/>
      <c r="AL71" s="25"/>
    </row>
    <row r="72" spans="3:38" ht="16.5" hidden="1" thickTop="1">
      <c r="C72" s="222" t="s">
        <v>65</v>
      </c>
      <c r="D72" s="223">
        <f>IF(D24="M",0,D24)-IF(D25="M",0,D25)-IF(D26="M",0,D26)</f>
        <v>0</v>
      </c>
      <c r="E72" s="223">
        <f t="shared" ref="E72:AB72" si="19">IF(E24="M",0,E24)-IF(E25="M",0,E25)-IF(E26="M",0,E26)</f>
        <v>0</v>
      </c>
      <c r="F72" s="223">
        <f t="shared" si="19"/>
        <v>0</v>
      </c>
      <c r="G72" s="223">
        <f t="shared" si="19"/>
        <v>0</v>
      </c>
      <c r="H72" s="223">
        <f t="shared" si="19"/>
        <v>0</v>
      </c>
      <c r="I72" s="223">
        <f t="shared" si="19"/>
        <v>0</v>
      </c>
      <c r="J72" s="223">
        <f t="shared" si="19"/>
        <v>0</v>
      </c>
      <c r="K72" s="223">
        <f t="shared" si="19"/>
        <v>0</v>
      </c>
      <c r="L72" s="223">
        <f t="shared" si="19"/>
        <v>0</v>
      </c>
      <c r="M72" s="223">
        <f t="shared" si="19"/>
        <v>0</v>
      </c>
      <c r="N72" s="223">
        <f t="shared" si="19"/>
        <v>0</v>
      </c>
      <c r="O72" s="223">
        <f t="shared" si="19"/>
        <v>0</v>
      </c>
      <c r="P72" s="223">
        <f t="shared" si="19"/>
        <v>0</v>
      </c>
      <c r="Q72" s="223">
        <f t="shared" si="19"/>
        <v>0</v>
      </c>
      <c r="R72" s="223">
        <f t="shared" si="19"/>
        <v>0</v>
      </c>
      <c r="S72" s="223">
        <f t="shared" si="19"/>
        <v>0</v>
      </c>
      <c r="T72" s="223">
        <f t="shared" si="19"/>
        <v>0</v>
      </c>
      <c r="U72" s="223">
        <f t="shared" si="19"/>
        <v>0</v>
      </c>
      <c r="V72" s="223">
        <f t="shared" si="19"/>
        <v>0</v>
      </c>
      <c r="W72" s="223">
        <f t="shared" si="19"/>
        <v>0</v>
      </c>
      <c r="X72" s="223">
        <f t="shared" si="19"/>
        <v>0</v>
      </c>
      <c r="Y72" s="223">
        <f t="shared" si="19"/>
        <v>0</v>
      </c>
      <c r="Z72" s="223">
        <f t="shared" si="19"/>
        <v>0</v>
      </c>
      <c r="AA72" s="223"/>
      <c r="AB72" s="223">
        <f t="shared" si="19"/>
        <v>0</v>
      </c>
      <c r="AC72" s="607">
        <v>0</v>
      </c>
      <c r="AD72" s="607">
        <v>0</v>
      </c>
      <c r="AE72" s="607">
        <v>0</v>
      </c>
      <c r="AF72" s="607">
        <v>0</v>
      </c>
      <c r="AG72" s="607">
        <v>0</v>
      </c>
      <c r="AH72" s="607">
        <v>0</v>
      </c>
      <c r="AI72" s="607">
        <v>0</v>
      </c>
      <c r="AJ72" s="250"/>
      <c r="AK72" s="145"/>
      <c r="AL72" s="25"/>
    </row>
    <row r="73" spans="3:38" ht="24" hidden="1" thickTop="1">
      <c r="C73" s="222" t="s">
        <v>387</v>
      </c>
      <c r="D73" s="223">
        <f>IF(D31="M",0,D31)-IF(D32="M",0,D32)-IF(D33="M",0,D33)-IF(D34="M",0,D34)-IF(D36="M",0,D36)-IF(D37="M",0,D37)-IF(D38="M",0,D38)-IF(D40="M",0,D40)-IF(D41="M",0,D41)-IF(D42="M",0,D42)</f>
        <v>0</v>
      </c>
      <c r="E73" s="223">
        <f t="shared" ref="E73:AB73" si="20">IF(E31="M",0,E31)-IF(E32="M",0,E32)-IF(E33="M",0,E33)-IF(E34="M",0,E34)-IF(E36="M",0,E36)-IF(E37="M",0,E37)-IF(E38="M",0,E38)-IF(E40="M",0,E40)-IF(E41="M",0,E41)-IF(E42="M",0,E42)</f>
        <v>0</v>
      </c>
      <c r="F73" s="223">
        <f t="shared" si="20"/>
        <v>0</v>
      </c>
      <c r="G73" s="223">
        <f t="shared" si="20"/>
        <v>0</v>
      </c>
      <c r="H73" s="223">
        <f t="shared" si="20"/>
        <v>0</v>
      </c>
      <c r="I73" s="223">
        <f t="shared" si="20"/>
        <v>0</v>
      </c>
      <c r="J73" s="223">
        <f t="shared" si="20"/>
        <v>0</v>
      </c>
      <c r="K73" s="223">
        <f t="shared" si="20"/>
        <v>0</v>
      </c>
      <c r="L73" s="223">
        <f t="shared" si="20"/>
        <v>0</v>
      </c>
      <c r="M73" s="223">
        <f t="shared" si="20"/>
        <v>0</v>
      </c>
      <c r="N73" s="223">
        <f t="shared" si="20"/>
        <v>0</v>
      </c>
      <c r="O73" s="223">
        <f t="shared" si="20"/>
        <v>0</v>
      </c>
      <c r="P73" s="223">
        <f t="shared" si="20"/>
        <v>0</v>
      </c>
      <c r="Q73" s="223">
        <f t="shared" si="20"/>
        <v>0</v>
      </c>
      <c r="R73" s="223">
        <f t="shared" si="20"/>
        <v>0</v>
      </c>
      <c r="S73" s="223">
        <f t="shared" si="20"/>
        <v>0</v>
      </c>
      <c r="T73" s="223">
        <f t="shared" si="20"/>
        <v>0</v>
      </c>
      <c r="U73" s="223">
        <f t="shared" si="20"/>
        <v>0</v>
      </c>
      <c r="V73" s="223">
        <f t="shared" si="20"/>
        <v>0</v>
      </c>
      <c r="W73" s="223">
        <f t="shared" si="20"/>
        <v>0</v>
      </c>
      <c r="X73" s="223">
        <f t="shared" si="20"/>
        <v>0</v>
      </c>
      <c r="Y73" s="223">
        <f t="shared" si="20"/>
        <v>0</v>
      </c>
      <c r="Z73" s="223">
        <f t="shared" si="20"/>
        <v>0</v>
      </c>
      <c r="AA73" s="223"/>
      <c r="AB73" s="223">
        <f t="shared" si="20"/>
        <v>0</v>
      </c>
      <c r="AC73" s="607">
        <v>0</v>
      </c>
      <c r="AD73" s="607">
        <v>0</v>
      </c>
      <c r="AE73" s="607">
        <v>0</v>
      </c>
      <c r="AF73" s="607">
        <v>0</v>
      </c>
      <c r="AG73" s="607">
        <v>0</v>
      </c>
      <c r="AH73" s="607">
        <v>0</v>
      </c>
      <c r="AI73" s="607">
        <v>0</v>
      </c>
      <c r="AJ73" s="250"/>
      <c r="AK73" s="145"/>
      <c r="AL73" s="25"/>
    </row>
    <row r="74" spans="3:38" ht="16.5" hidden="1" thickTop="1">
      <c r="C74" s="222" t="s">
        <v>66</v>
      </c>
      <c r="D74" s="223">
        <f>IF(D44="M",0,D44)-IF(D45="M",0,D45)-IF(D46="M",0,D46)</f>
        <v>0</v>
      </c>
      <c r="E74" s="223">
        <f t="shared" ref="E74:AB74" si="21">IF(E44="M",0,E44)-IF(E45="M",0,E45)-IF(E46="M",0,E46)</f>
        <v>0</v>
      </c>
      <c r="F74" s="223">
        <f t="shared" si="21"/>
        <v>0</v>
      </c>
      <c r="G74" s="223">
        <f t="shared" si="21"/>
        <v>0</v>
      </c>
      <c r="H74" s="223">
        <f t="shared" si="21"/>
        <v>0</v>
      </c>
      <c r="I74" s="223">
        <f t="shared" si="21"/>
        <v>0</v>
      </c>
      <c r="J74" s="223">
        <f t="shared" si="21"/>
        <v>0</v>
      </c>
      <c r="K74" s="223">
        <f t="shared" si="21"/>
        <v>0</v>
      </c>
      <c r="L74" s="223">
        <f t="shared" si="21"/>
        <v>0</v>
      </c>
      <c r="M74" s="223">
        <f t="shared" si="21"/>
        <v>0</v>
      </c>
      <c r="N74" s="223">
        <f t="shared" si="21"/>
        <v>0</v>
      </c>
      <c r="O74" s="223">
        <f t="shared" si="21"/>
        <v>0</v>
      </c>
      <c r="P74" s="223">
        <f t="shared" si="21"/>
        <v>0</v>
      </c>
      <c r="Q74" s="223">
        <f t="shared" si="21"/>
        <v>0</v>
      </c>
      <c r="R74" s="223">
        <f t="shared" si="21"/>
        <v>0</v>
      </c>
      <c r="S74" s="223">
        <f t="shared" si="21"/>
        <v>0</v>
      </c>
      <c r="T74" s="223">
        <f t="shared" si="21"/>
        <v>0</v>
      </c>
      <c r="U74" s="223">
        <f t="shared" si="21"/>
        <v>0</v>
      </c>
      <c r="V74" s="223">
        <f t="shared" si="21"/>
        <v>0</v>
      </c>
      <c r="W74" s="223">
        <f t="shared" si="21"/>
        <v>0</v>
      </c>
      <c r="X74" s="223">
        <f t="shared" si="21"/>
        <v>0</v>
      </c>
      <c r="Y74" s="223">
        <f t="shared" si="21"/>
        <v>0</v>
      </c>
      <c r="Z74" s="223">
        <f t="shared" si="21"/>
        <v>0</v>
      </c>
      <c r="AA74" s="223"/>
      <c r="AB74" s="223">
        <f t="shared" si="21"/>
        <v>0</v>
      </c>
      <c r="AC74" s="607">
        <v>0</v>
      </c>
      <c r="AD74" s="607">
        <v>0</v>
      </c>
      <c r="AE74" s="607">
        <v>0</v>
      </c>
      <c r="AF74" s="607">
        <v>0</v>
      </c>
      <c r="AG74" s="607">
        <v>0</v>
      </c>
      <c r="AH74" s="607">
        <v>0</v>
      </c>
      <c r="AI74" s="607">
        <v>0</v>
      </c>
      <c r="AJ74"/>
      <c r="AK74" s="145"/>
    </row>
    <row r="75" spans="3:38" ht="16.5" hidden="1" thickTop="1">
      <c r="C75" s="222" t="s">
        <v>35</v>
      </c>
      <c r="D75" s="223">
        <f>IF(D51="M",0,D51)-IF(D52="M",0,D52)+IF(D53="M",0,D53)</f>
        <v>0</v>
      </c>
      <c r="E75" s="223">
        <f t="shared" ref="E75:AB75" si="22">IF(E51="M",0,E51)-IF(E52="M",0,E52)+IF(E53="M",0,E53)</f>
        <v>0</v>
      </c>
      <c r="F75" s="223">
        <f t="shared" si="22"/>
        <v>0</v>
      </c>
      <c r="G75" s="223">
        <f t="shared" si="22"/>
        <v>0</v>
      </c>
      <c r="H75" s="223">
        <f t="shared" si="22"/>
        <v>0</v>
      </c>
      <c r="I75" s="223">
        <f t="shared" si="22"/>
        <v>0</v>
      </c>
      <c r="J75" s="223">
        <f t="shared" si="22"/>
        <v>0</v>
      </c>
      <c r="K75" s="223">
        <f t="shared" si="22"/>
        <v>0</v>
      </c>
      <c r="L75" s="223">
        <f t="shared" si="22"/>
        <v>0</v>
      </c>
      <c r="M75" s="223">
        <f t="shared" si="22"/>
        <v>0</v>
      </c>
      <c r="N75" s="223">
        <f t="shared" si="22"/>
        <v>0</v>
      </c>
      <c r="O75" s="223">
        <f t="shared" si="22"/>
        <v>0</v>
      </c>
      <c r="P75" s="223">
        <f t="shared" si="22"/>
        <v>0</v>
      </c>
      <c r="Q75" s="223">
        <f t="shared" si="22"/>
        <v>0</v>
      </c>
      <c r="R75" s="223">
        <f t="shared" si="22"/>
        <v>0</v>
      </c>
      <c r="S75" s="223">
        <f t="shared" si="22"/>
        <v>0</v>
      </c>
      <c r="T75" s="223">
        <f t="shared" si="22"/>
        <v>0</v>
      </c>
      <c r="U75" s="223">
        <f t="shared" si="22"/>
        <v>0</v>
      </c>
      <c r="V75" s="223">
        <f t="shared" si="22"/>
        <v>0</v>
      </c>
      <c r="W75" s="223">
        <f t="shared" si="22"/>
        <v>0</v>
      </c>
      <c r="X75" s="223">
        <f t="shared" si="22"/>
        <v>0</v>
      </c>
      <c r="Y75" s="223">
        <f t="shared" si="22"/>
        <v>0</v>
      </c>
      <c r="Z75" s="223">
        <f t="shared" si="22"/>
        <v>0</v>
      </c>
      <c r="AA75" s="223"/>
      <c r="AB75" s="223">
        <f t="shared" si="22"/>
        <v>0</v>
      </c>
      <c r="AC75" s="607">
        <v>0</v>
      </c>
      <c r="AD75" s="607">
        <v>0</v>
      </c>
      <c r="AE75" s="607">
        <v>0</v>
      </c>
      <c r="AF75" s="607">
        <v>0</v>
      </c>
      <c r="AG75" s="607">
        <v>0</v>
      </c>
      <c r="AH75" s="607">
        <v>0</v>
      </c>
      <c r="AI75" s="607">
        <v>0</v>
      </c>
      <c r="AJ75"/>
      <c r="AK75" s="145"/>
    </row>
    <row r="76" spans="3:38" ht="16.5" hidden="1" thickTop="1">
      <c r="C76" s="224" t="s">
        <v>20</v>
      </c>
      <c r="D76" s="147"/>
      <c r="E76" s="147"/>
      <c r="F76" s="147"/>
      <c r="G76" s="147"/>
      <c r="H76" s="147"/>
      <c r="I76" s="147"/>
      <c r="J76" s="147"/>
      <c r="K76" s="147"/>
      <c r="L76" s="147"/>
      <c r="M76" s="147"/>
      <c r="N76" s="147"/>
      <c r="O76" s="147"/>
      <c r="P76" s="147"/>
      <c r="Q76" s="147"/>
      <c r="R76" s="147"/>
      <c r="S76" s="147"/>
      <c r="T76" s="147"/>
      <c r="U76" s="147"/>
      <c r="V76" s="147"/>
      <c r="W76" s="147"/>
      <c r="X76" s="147"/>
      <c r="Y76" s="147"/>
      <c r="Z76" s="147"/>
      <c r="AA76" s="147"/>
      <c r="AB76" s="147"/>
      <c r="AC76" s="608"/>
      <c r="AD76" s="608"/>
      <c r="AE76" s="608"/>
      <c r="AF76" s="608"/>
      <c r="AG76" s="608"/>
      <c r="AH76" s="608"/>
      <c r="AI76" s="608"/>
      <c r="AJ76"/>
      <c r="AK76" s="145"/>
    </row>
    <row r="77" spans="3:38" ht="16.5" hidden="1" thickTop="1">
      <c r="C77" s="225" t="s">
        <v>67</v>
      </c>
      <c r="D77" s="150">
        <f>IF('1. Tábla'!E12="M",0,'1. Tábla'!E12)+IF(D10="M",0,D10)</f>
        <v>0</v>
      </c>
      <c r="E77" s="150">
        <f>IF('1. Tábla'!F12="M",0,'1. Tábla'!F12)+IF(E10="M",0,E10)</f>
        <v>0</v>
      </c>
      <c r="F77" s="150">
        <f>IF('1. Tábla'!G12="M",0,'1. Tábla'!G12)+IF(F10="M",0,F10)</f>
        <v>0</v>
      </c>
      <c r="G77" s="150">
        <f>IF('1. Tábla'!H12="M",0,'1. Tábla'!H12)+IF(G10="M",0,G10)</f>
        <v>0</v>
      </c>
      <c r="H77" s="150">
        <f>IF('1. Tábla'!I12="M",0,'1. Tábla'!I12)+IF(H10="M",0,H10)</f>
        <v>0</v>
      </c>
      <c r="I77" s="150">
        <f>IF('1. Tábla'!J12="M",0,'1. Tábla'!J12)+IF(I10="M",0,I10)</f>
        <v>0</v>
      </c>
      <c r="J77" s="150">
        <f>IF('1. Tábla'!K12="M",0,'1. Tábla'!K12)+IF(J10="M",0,J10)</f>
        <v>0</v>
      </c>
      <c r="K77" s="150">
        <f>IF('1. Tábla'!L12="M",0,'1. Tábla'!L12)+IF(K10="M",0,K10)</f>
        <v>0</v>
      </c>
      <c r="L77" s="150">
        <f>IF('1. Tábla'!M12="M",0,'1. Tábla'!M12)+IF(L10="M",0,L10)</f>
        <v>0</v>
      </c>
      <c r="M77" s="150">
        <f>IF('1. Tábla'!N12="M",0,'1. Tábla'!N12)+IF(M10="M",0,M10)</f>
        <v>0</v>
      </c>
      <c r="N77" s="150">
        <f>IF('1. Tábla'!O12="M",0,'1. Tábla'!O12)+IF(N10="M",0,N10)</f>
        <v>0</v>
      </c>
      <c r="O77" s="150">
        <f>IF('1. Tábla'!P12="M",0,'1. Tábla'!P12)+IF(O10="M",0,O10)</f>
        <v>0</v>
      </c>
      <c r="P77" s="150">
        <f>IF('1. Tábla'!Q12="M",0,'1. Tábla'!Q12)+IF(P10="M",0,P10)</f>
        <v>0</v>
      </c>
      <c r="Q77" s="150">
        <f>IF('1. Tábla'!R12="M",0,'1. Tábla'!R12)+IF(Q10="M",0,Q10)</f>
        <v>0</v>
      </c>
      <c r="R77" s="150">
        <f>IF('1. Tábla'!S12="M",0,'1. Tábla'!S12)+IF(R10="M",0,R10)</f>
        <v>0</v>
      </c>
      <c r="S77" s="150">
        <f>IF('1. Tábla'!T12="M",0,'1. Tábla'!T12)+IF(S10="M",0,S10)</f>
        <v>0</v>
      </c>
      <c r="T77" s="150">
        <f>IF('1. Tábla'!U12="M",0,'1. Tábla'!U12)+IF(T10="M",0,T10)</f>
        <v>0</v>
      </c>
      <c r="U77" s="150">
        <f>IF('1. Tábla'!V12="M",0,'1. Tábla'!V12)+IF(U10="M",0,U10)</f>
        <v>0</v>
      </c>
      <c r="V77" s="150">
        <f>IF('1. Tábla'!W12="M",0,'1. Tábla'!W12)+IF(V10="M",0,V10)</f>
        <v>0</v>
      </c>
      <c r="W77" s="150">
        <f>IF('1. Tábla'!X12="M",0,'1. Tábla'!X12)+IF(W10="M",0,W10)</f>
        <v>0</v>
      </c>
      <c r="X77" s="150">
        <f>IF('1. Tábla'!Y12="M",0,'1. Tábla'!Y12)+IF(X10="M",0,X10)</f>
        <v>0</v>
      </c>
      <c r="Y77" s="150">
        <f>IF('1. Tábla'!Z12="M",0,'1. Tábla'!Z12)+IF(Y10="M",0,Y10)</f>
        <v>0</v>
      </c>
      <c r="Z77" s="150">
        <f>IF('1. Tábla'!AA12="M",0,'1. Tábla'!AA12)+IF(Z10="M",0,Z10)</f>
        <v>0</v>
      </c>
      <c r="AA77" s="150"/>
      <c r="AB77" s="150">
        <f>IF('1. Tábla'!AC12="M",0,'1. Tábla'!AC12)+IF(AB10="M",0,AB10)</f>
        <v>0</v>
      </c>
      <c r="AC77" s="609">
        <v>0</v>
      </c>
      <c r="AD77" s="609">
        <v>0</v>
      </c>
      <c r="AE77" s="609">
        <v>0</v>
      </c>
      <c r="AF77" s="609">
        <v>0</v>
      </c>
      <c r="AG77" s="609">
        <v>0</v>
      </c>
      <c r="AH77" s="609">
        <v>0</v>
      </c>
      <c r="AI77" s="609">
        <v>0</v>
      </c>
      <c r="AJ77" s="226"/>
      <c r="AK77" s="227"/>
    </row>
    <row r="78" spans="3:38" ht="15.75" thickTop="1"/>
  </sheetData>
  <sheetProtection formatColumns="0" formatRows="0" insertHyperlinks="0"/>
  <mergeCells count="2">
    <mergeCell ref="D64:Z64"/>
    <mergeCell ref="D6:AC6"/>
  </mergeCells>
  <phoneticPr fontId="33" type="noConversion"/>
  <conditionalFormatting sqref="D64">
    <cfRule type="expression" dxfId="77" priority="474" stopIfTrue="1">
      <formula>COUNTA(D10:Z10,D12:Z29,D31:Z34,D36:Z38,D40:Z42,D44:Z46,D48:Z48,D51:Z53)/612*100&lt;&gt;100</formula>
    </cfRule>
  </conditionalFormatting>
  <conditionalFormatting sqref="AB64">
    <cfRule type="expression" dxfId="76" priority="145" stopIfTrue="1">
      <formula>COUNTA(AB10:AZ10,AB12:AZ29,AB31:AZ34,AB36:AZ38,AB40:AZ42,AB44:AZ46,AB48:AZ48,AB51:AZ53)/612*100&lt;&gt;100</formula>
    </cfRule>
  </conditionalFormatting>
  <conditionalFormatting sqref="U32:AB34 U36:AB38 U40:AB42 U44:AB46 U48:AB48 U51:AB53">
    <cfRule type="expression" dxfId="75" priority="13">
      <formula>LEN(U$7)=0</formula>
    </cfRule>
  </conditionalFormatting>
  <conditionalFormatting sqref="D10:T10">
    <cfRule type="cellIs" dxfId="74" priority="21" operator="equal">
      <formula>""</formula>
    </cfRule>
  </conditionalFormatting>
  <conditionalFormatting sqref="U10:AB10">
    <cfRule type="cellIs" dxfId="73" priority="20" operator="equal">
      <formula>""</formula>
    </cfRule>
  </conditionalFormatting>
  <conditionalFormatting sqref="U10:AB10">
    <cfRule type="expression" dxfId="72" priority="19">
      <formula>LEN(U$7)=0</formula>
    </cfRule>
  </conditionalFormatting>
  <conditionalFormatting sqref="D13:T29">
    <cfRule type="cellIs" dxfId="71" priority="18" operator="equal">
      <formula>""</formula>
    </cfRule>
  </conditionalFormatting>
  <conditionalFormatting sqref="U13:AB29">
    <cfRule type="cellIs" dxfId="70" priority="17" operator="equal">
      <formula>""</formula>
    </cfRule>
  </conditionalFormatting>
  <conditionalFormatting sqref="U13:AB29">
    <cfRule type="expression" dxfId="69" priority="16">
      <formula>LEN(U$7)=0</formula>
    </cfRule>
  </conditionalFormatting>
  <conditionalFormatting sqref="D32:T34 D36:T38 D40:T42 D44:T46 D48:T48 D51:T53">
    <cfRule type="cellIs" dxfId="68" priority="15" operator="equal">
      <formula>""</formula>
    </cfRule>
  </conditionalFormatting>
  <conditionalFormatting sqref="U32:AB34 U36:AB38 U40:AB42 U44:AB46 U51:AB53 U48:AB48">
    <cfRule type="cellIs" dxfId="67" priority="14" operator="equal">
      <formula>""</formula>
    </cfRule>
  </conditionalFormatting>
  <conditionalFormatting sqref="E64:Y64">
    <cfRule type="expression" dxfId="66" priority="781" stopIfTrue="1">
      <formula>COUNTA(E10:AJ10,E12:AJ29,E31:AJ34,E36:AJ38,E40:AJ42,E44:AJ46,E48:AJ48,E51:AJ53)/612*100&lt;&gt;100</formula>
    </cfRule>
  </conditionalFormatting>
  <conditionalFormatting sqref="Z64:AA64">
    <cfRule type="expression" dxfId="65" priority="782" stopIfTrue="1">
      <formula>COUNTA(Z10:AY10,Z12:AY29,Z31:AY34,Z36:AY38,Z40:AY42,Z44:AY46,Z48:AY48,Z51:AY53)/612*100&lt;&gt;100</formula>
    </cfRule>
  </conditionalFormatting>
  <conditionalFormatting sqref="AD7:AI7 AD10:AI10 AD12:AI29 AD31:AI34 AD36:AI38 AD40:AI42 AD44:AI46 AD48:AI48 AD51:AI53">
    <cfRule type="expression" dxfId="64" priority="8">
      <formula>LEN(AD$7)=0</formula>
    </cfRule>
  </conditionalFormatting>
  <conditionalFormatting sqref="AC64:AI64">
    <cfRule type="containsText" dxfId="63" priority="7" operator="containsText" text="NOT">
      <formula>NOT(ISERROR(SEARCH("NOT",AC64)))</formula>
    </cfRule>
  </conditionalFormatting>
  <conditionalFormatting sqref="AD10:AI10 AD32:AI34 AD36:AI38 AD40:AI42 AD44:AI46 AD51:AI53 AD48:AI48 AD13:AI29">
    <cfRule type="cellIs" dxfId="62" priority="9" operator="equal">
      <formula>""</formula>
    </cfRule>
  </conditionalFormatting>
  <conditionalFormatting sqref="AC10">
    <cfRule type="cellIs" dxfId="61" priority="6" operator="equal">
      <formula>""</formula>
    </cfRule>
  </conditionalFormatting>
  <conditionalFormatting sqref="AC10">
    <cfRule type="expression" dxfId="60" priority="5">
      <formula>LEN(AC$7)=0</formula>
    </cfRule>
  </conditionalFormatting>
  <conditionalFormatting sqref="AC13:AC29">
    <cfRule type="cellIs" dxfId="59" priority="4" operator="equal">
      <formula>""</formula>
    </cfRule>
  </conditionalFormatting>
  <conditionalFormatting sqref="AC13:AC29">
    <cfRule type="expression" dxfId="58" priority="3">
      <formula>LEN(AC$7)=0</formula>
    </cfRule>
  </conditionalFormatting>
  <conditionalFormatting sqref="AC32:AC34 AC36:AC38 AC40:AC42 AC44:AC46 AC48 AC51:AC53">
    <cfRule type="expression" dxfId="57" priority="1">
      <formula>LEN(AC$7)=0</formula>
    </cfRule>
  </conditionalFormatting>
  <conditionalFormatting sqref="AC32:AC34 AC36:AC38 AC40:AC42 AC44:AC46 AC51:AC53 AC48">
    <cfRule type="cellIs" dxfId="56" priority="2" operator="equal">
      <formula>""</formula>
    </cfRule>
  </conditionalFormatting>
  <printOptions horizontalCentered="1" verticalCentered="1"/>
  <pageMargins left="0.31496062992125984" right="0.31496062992125984" top="0.19685039370078741" bottom="0.15748031496062992" header="0" footer="0"/>
  <pageSetup paperSize="9" scale="33" orientation="landscape" r:id="rId1"/>
  <headerFooter alignWithMargins="0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transitionEvaluation="1" codeName="Sheet4">
    <tabColor rgb="FF00FF00"/>
    <pageSetUpPr fitToPage="1"/>
  </sheetPr>
  <dimension ref="A1:BM78"/>
  <sheetViews>
    <sheetView showGridLines="0" defaultGridColor="0" topLeftCell="S1" colorId="22" zoomScaleNormal="100" zoomScaleSheetLayoutView="80" workbookViewId="0">
      <selection activeCell="AC4" sqref="AC4"/>
    </sheetView>
  </sheetViews>
  <sheetFormatPr defaultColWidth="9.77734375" defaultRowHeight="15"/>
  <cols>
    <col min="1" max="1" width="35" style="21" hidden="1" customWidth="1"/>
    <col min="2" max="2" width="39" style="19" hidden="1" customWidth="1"/>
    <col min="3" max="3" width="68" style="22" customWidth="1"/>
    <col min="4" max="28" width="13.33203125" style="9" customWidth="1"/>
    <col min="29" max="35" width="13.21875" style="622" customWidth="1"/>
    <col min="36" max="36" width="86.6640625" style="9" customWidth="1"/>
    <col min="37" max="37" width="5.33203125" style="9" customWidth="1"/>
    <col min="38" max="38" width="1" style="9" customWidth="1"/>
    <col min="39" max="39" width="0.5546875" style="9" customWidth="1"/>
    <col min="40" max="40" width="9.77734375" style="9"/>
    <col min="41" max="41" width="8.21875" style="9" customWidth="1"/>
    <col min="42" max="42" width="13.109375" style="9" customWidth="1"/>
    <col min="43" max="43" width="9.33203125" style="9" customWidth="1"/>
    <col min="44" max="64" width="9.77734375" style="9"/>
    <col min="66" max="16384" width="9.77734375" style="9"/>
  </cols>
  <sheetData>
    <row r="1" spans="1:65" ht="15.75">
      <c r="B1" s="21"/>
      <c r="C1" s="162"/>
      <c r="D1"/>
      <c r="E1" s="161"/>
      <c r="F1" s="161"/>
      <c r="G1" s="161"/>
      <c r="H1" s="161"/>
      <c r="I1" s="161"/>
      <c r="J1" s="161"/>
      <c r="K1" s="161"/>
      <c r="L1" s="161"/>
      <c r="M1" s="161"/>
      <c r="N1" s="161"/>
      <c r="O1" s="161"/>
      <c r="P1" s="161"/>
      <c r="Q1" s="161"/>
      <c r="R1" s="161"/>
      <c r="S1" s="161"/>
      <c r="T1" s="161"/>
      <c r="U1" s="161"/>
      <c r="V1" s="161"/>
      <c r="W1" s="161"/>
      <c r="X1" s="161"/>
      <c r="Y1" s="161"/>
      <c r="Z1" s="161"/>
      <c r="AA1" s="161"/>
      <c r="AB1" s="161"/>
      <c r="AC1" s="621"/>
      <c r="AD1" s="621"/>
      <c r="AE1" s="621"/>
      <c r="AF1" s="621"/>
      <c r="AG1" s="621"/>
      <c r="AH1" s="621"/>
      <c r="AI1" s="621"/>
      <c r="AJ1" s="19"/>
      <c r="AK1" s="19"/>
      <c r="AM1" s="12"/>
      <c r="AN1" s="160" t="str">
        <f>Fedőlap!$N$1</f>
        <v>Oct.2016</v>
      </c>
      <c r="AO1" s="160">
        <v>3</v>
      </c>
      <c r="AP1" s="160">
        <v>4</v>
      </c>
      <c r="AQ1" s="160">
        <v>5</v>
      </c>
      <c r="AR1" s="160">
        <v>6</v>
      </c>
      <c r="AS1" s="160">
        <f>AR1+1</f>
        <v>7</v>
      </c>
      <c r="AT1" s="160">
        <f t="shared" ref="AT1:BE1" si="0">AS1+1</f>
        <v>8</v>
      </c>
      <c r="AU1" s="160">
        <f t="shared" si="0"/>
        <v>9</v>
      </c>
      <c r="AV1" s="160">
        <f t="shared" si="0"/>
        <v>10</v>
      </c>
      <c r="AW1" s="160">
        <f t="shared" si="0"/>
        <v>11</v>
      </c>
      <c r="AX1" s="160">
        <f t="shared" si="0"/>
        <v>12</v>
      </c>
      <c r="AY1" s="160">
        <f t="shared" si="0"/>
        <v>13</v>
      </c>
      <c r="AZ1" s="160">
        <f t="shared" si="0"/>
        <v>14</v>
      </c>
      <c r="BA1" s="160">
        <f t="shared" si="0"/>
        <v>15</v>
      </c>
      <c r="BB1" s="160">
        <f t="shared" si="0"/>
        <v>16</v>
      </c>
      <c r="BC1" s="160">
        <f t="shared" si="0"/>
        <v>17</v>
      </c>
      <c r="BD1" s="160">
        <f t="shared" si="0"/>
        <v>18</v>
      </c>
      <c r="BE1" s="160">
        <f t="shared" si="0"/>
        <v>19</v>
      </c>
    </row>
    <row r="2" spans="1:65" ht="18">
      <c r="B2" s="21" t="s">
        <v>12</v>
      </c>
      <c r="C2" s="207" t="s">
        <v>1148</v>
      </c>
      <c r="D2" s="164"/>
      <c r="E2"/>
      <c r="F2"/>
      <c r="G2"/>
      <c r="H2"/>
      <c r="I2"/>
      <c r="J2"/>
      <c r="K2"/>
      <c r="L2"/>
      <c r="M2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 s="621"/>
      <c r="AD2" s="621"/>
      <c r="AE2" s="621"/>
      <c r="AF2" s="621"/>
      <c r="AG2" s="621"/>
      <c r="AH2" s="621"/>
      <c r="AI2" s="621"/>
      <c r="AM2" s="12"/>
    </row>
    <row r="3" spans="1:65" ht="18">
      <c r="B3" s="21"/>
      <c r="C3" s="207" t="s">
        <v>1149</v>
      </c>
      <c r="D3" s="164"/>
      <c r="E3"/>
      <c r="F3"/>
      <c r="G3"/>
      <c r="H3"/>
      <c r="I3"/>
      <c r="J3"/>
      <c r="K3"/>
      <c r="L3"/>
      <c r="M3"/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 s="621"/>
      <c r="AD3" s="621"/>
      <c r="AE3" s="621"/>
      <c r="AF3" s="621"/>
      <c r="AG3" s="621"/>
      <c r="AH3" s="621"/>
      <c r="AI3" s="621"/>
      <c r="AM3" s="12"/>
    </row>
    <row r="4" spans="1:65" ht="16.5" thickBot="1">
      <c r="B4" s="21"/>
      <c r="C4" s="242"/>
      <c r="D4" s="163"/>
      <c r="E4"/>
      <c r="F4"/>
      <c r="G4"/>
      <c r="H4"/>
      <c r="I4"/>
      <c r="J4"/>
      <c r="K4"/>
      <c r="L4"/>
      <c r="M4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 s="621"/>
      <c r="AD4" s="621"/>
      <c r="AE4" s="621"/>
      <c r="AF4" s="621"/>
      <c r="AG4" s="621"/>
      <c r="AH4" s="621"/>
      <c r="AI4" s="621"/>
      <c r="AM4" s="12"/>
    </row>
    <row r="5" spans="1:65" ht="16.5" thickTop="1">
      <c r="A5" s="112"/>
      <c r="B5" s="117"/>
      <c r="C5" s="210"/>
      <c r="D5" s="211"/>
      <c r="E5" s="211"/>
      <c r="F5" s="211"/>
      <c r="G5" s="211"/>
      <c r="H5" s="211"/>
      <c r="I5" s="211"/>
      <c r="J5" s="211"/>
      <c r="K5" s="211"/>
      <c r="L5" s="211"/>
      <c r="M5" s="211"/>
      <c r="N5" s="211"/>
      <c r="O5" s="211"/>
      <c r="P5" s="211"/>
      <c r="Q5" s="211"/>
      <c r="R5" s="211"/>
      <c r="S5" s="211"/>
      <c r="T5" s="211"/>
      <c r="U5" s="211"/>
      <c r="V5" s="211"/>
      <c r="W5" s="211"/>
      <c r="X5" s="211"/>
      <c r="Y5" s="211"/>
      <c r="Z5" s="211"/>
      <c r="AA5" s="211"/>
      <c r="AB5" s="211"/>
      <c r="AC5" s="633"/>
      <c r="AD5" s="633"/>
      <c r="AE5" s="633"/>
      <c r="AF5" s="633"/>
      <c r="AG5" s="633"/>
      <c r="AH5" s="633"/>
      <c r="AI5" s="633"/>
      <c r="AJ5" s="31"/>
      <c r="AK5" s="32"/>
      <c r="AM5" s="12"/>
    </row>
    <row r="6" spans="1:65" ht="15.75">
      <c r="A6" s="106"/>
      <c r="B6" s="105"/>
      <c r="C6" s="487" t="s">
        <v>919</v>
      </c>
      <c r="D6" s="715" t="s">
        <v>0</v>
      </c>
      <c r="E6" s="716"/>
      <c r="F6" s="716"/>
      <c r="G6" s="716"/>
      <c r="H6" s="716"/>
      <c r="I6" s="716"/>
      <c r="J6" s="716"/>
      <c r="K6" s="716"/>
      <c r="L6" s="716"/>
      <c r="M6" s="716"/>
      <c r="N6" s="716"/>
      <c r="O6" s="716"/>
      <c r="P6" s="716"/>
      <c r="Q6" s="716"/>
      <c r="R6" s="716"/>
      <c r="S6" s="716"/>
      <c r="T6" s="716"/>
      <c r="U6" s="716"/>
      <c r="V6" s="716"/>
      <c r="W6" s="716"/>
      <c r="X6" s="716"/>
      <c r="Y6" s="716"/>
      <c r="Z6" s="716"/>
      <c r="AA6" s="716"/>
      <c r="AB6" s="716"/>
      <c r="AC6" s="717"/>
      <c r="AD6" s="603"/>
      <c r="AE6" s="603"/>
      <c r="AF6" s="603"/>
      <c r="AG6" s="603"/>
      <c r="AH6" s="603"/>
      <c r="AI6" s="603"/>
      <c r="AJ6" s="34"/>
      <c r="AK6" s="41"/>
    </row>
    <row r="7" spans="1:65" ht="15.75">
      <c r="A7" s="173"/>
      <c r="B7" s="232" t="s">
        <v>347</v>
      </c>
      <c r="C7" s="487" t="s">
        <v>920</v>
      </c>
      <c r="D7" s="213">
        <f>'1. Tábla'!E5</f>
        <v>1995</v>
      </c>
      <c r="E7" s="213">
        <f>D7+1</f>
        <v>1996</v>
      </c>
      <c r="F7" s="213">
        <f t="shared" ref="F7:I7" si="1">E7+1</f>
        <v>1997</v>
      </c>
      <c r="G7" s="213">
        <f t="shared" si="1"/>
        <v>1998</v>
      </c>
      <c r="H7" s="213">
        <f t="shared" si="1"/>
        <v>1999</v>
      </c>
      <c r="I7" s="213">
        <f t="shared" si="1"/>
        <v>2000</v>
      </c>
      <c r="J7" s="213">
        <f t="shared" ref="J7" si="2">I7+1</f>
        <v>2001</v>
      </c>
      <c r="K7" s="213">
        <f t="shared" ref="K7" si="3">J7+1</f>
        <v>2002</v>
      </c>
      <c r="L7" s="213">
        <f t="shared" ref="L7" si="4">K7+1</f>
        <v>2003</v>
      </c>
      <c r="M7" s="213">
        <f t="shared" ref="M7" si="5">L7+1</f>
        <v>2004</v>
      </c>
      <c r="N7" s="213">
        <f t="shared" ref="N7" si="6">M7+1</f>
        <v>2005</v>
      </c>
      <c r="O7" s="213">
        <f t="shared" ref="O7" si="7">N7+1</f>
        <v>2006</v>
      </c>
      <c r="P7" s="213">
        <f t="shared" ref="P7" si="8">O7+1</f>
        <v>2007</v>
      </c>
      <c r="Q7" s="213">
        <f t="shared" ref="Q7" si="9">P7+1</f>
        <v>2008</v>
      </c>
      <c r="R7" s="213">
        <f t="shared" ref="R7" si="10">Q7+1</f>
        <v>2009</v>
      </c>
      <c r="S7" s="213">
        <f t="shared" ref="S7:T7" si="11">R7+1</f>
        <v>2010</v>
      </c>
      <c r="T7" s="213">
        <f t="shared" si="11"/>
        <v>2011</v>
      </c>
      <c r="U7" s="213">
        <f t="shared" ref="U7" si="12">T7+1</f>
        <v>2012</v>
      </c>
      <c r="V7" s="213">
        <v>2013</v>
      </c>
      <c r="W7" s="213">
        <v>2014</v>
      </c>
      <c r="X7" s="213">
        <v>2015</v>
      </c>
      <c r="Y7" s="213">
        <v>2016</v>
      </c>
      <c r="Z7" s="213">
        <v>2017</v>
      </c>
      <c r="AA7" s="213">
        <v>2018</v>
      </c>
      <c r="AB7" s="213">
        <v>2019</v>
      </c>
      <c r="AC7" s="213">
        <v>2020</v>
      </c>
      <c r="AD7" s="552" t="s">
        <v>1176</v>
      </c>
      <c r="AE7" s="552" t="s">
        <v>1176</v>
      </c>
      <c r="AF7" s="552" t="s">
        <v>1176</v>
      </c>
      <c r="AG7" s="552" t="s">
        <v>1176</v>
      </c>
      <c r="AH7" s="552" t="s">
        <v>1176</v>
      </c>
      <c r="AI7" s="552" t="s">
        <v>1176</v>
      </c>
      <c r="AJ7" s="36"/>
      <c r="AK7" s="41"/>
    </row>
    <row r="8" spans="1:65" ht="15.75">
      <c r="A8" s="173"/>
      <c r="B8" s="202"/>
      <c r="C8" s="466" t="str">
        <f>Fedőlap!E15</f>
        <v>Dátum: 2025.10.10.</v>
      </c>
      <c r="D8" s="261"/>
      <c r="E8" s="261"/>
      <c r="F8" s="261"/>
      <c r="G8" s="261"/>
      <c r="H8" s="261"/>
      <c r="I8" s="261"/>
      <c r="J8" s="261"/>
      <c r="K8" s="261"/>
      <c r="L8" s="261"/>
      <c r="M8" s="261"/>
      <c r="N8" s="261"/>
      <c r="O8" s="261"/>
      <c r="P8" s="261"/>
      <c r="Q8" s="261"/>
      <c r="R8" s="261"/>
      <c r="S8" s="261"/>
      <c r="T8" s="354"/>
      <c r="U8" s="354"/>
      <c r="V8" s="354"/>
      <c r="W8" s="354"/>
      <c r="X8" s="354"/>
      <c r="Y8" s="354"/>
      <c r="Z8" s="354"/>
      <c r="AA8" s="354"/>
      <c r="AB8" s="354"/>
      <c r="AC8" s="354"/>
      <c r="AD8" s="634"/>
      <c r="AE8" s="634"/>
      <c r="AF8" s="634"/>
      <c r="AG8" s="634"/>
      <c r="AH8" s="634"/>
      <c r="AI8" s="634"/>
      <c r="AJ8" s="45"/>
      <c r="AK8" s="41"/>
    </row>
    <row r="9" spans="1:65" ht="16.5" thickBot="1">
      <c r="A9" s="173"/>
      <c r="B9" s="203"/>
      <c r="C9" s="206"/>
      <c r="D9" s="26"/>
      <c r="E9" s="26"/>
      <c r="F9" s="26"/>
      <c r="G9" s="26"/>
      <c r="H9" s="26"/>
      <c r="I9" s="26"/>
      <c r="J9" s="26"/>
      <c r="K9" s="26"/>
      <c r="L9" s="26"/>
      <c r="M9" s="26"/>
      <c r="N9" s="26"/>
      <c r="O9" s="26"/>
      <c r="P9" s="26"/>
      <c r="Q9" s="26"/>
      <c r="R9" s="26"/>
      <c r="S9" s="26"/>
      <c r="T9" s="353"/>
      <c r="U9" s="353"/>
      <c r="V9" s="353"/>
      <c r="W9" s="353"/>
      <c r="X9" s="353"/>
      <c r="Y9" s="353"/>
      <c r="Z9" s="353"/>
      <c r="AA9" s="353"/>
      <c r="AB9" s="353"/>
      <c r="AC9" s="353"/>
      <c r="AD9" s="635"/>
      <c r="AE9" s="635"/>
      <c r="AF9" s="635"/>
      <c r="AG9" s="635"/>
      <c r="AH9" s="635"/>
      <c r="AI9" s="635"/>
      <c r="AJ9" s="51"/>
      <c r="AK9" s="41"/>
    </row>
    <row r="10" spans="1:65" ht="17.25" thickTop="1" thickBot="1">
      <c r="A10" s="204" t="s">
        <v>267</v>
      </c>
      <c r="B10" s="289" t="s">
        <v>735</v>
      </c>
      <c r="C10" s="500" t="s">
        <v>1150</v>
      </c>
      <c r="D10" s="563">
        <v>-7797</v>
      </c>
      <c r="E10" s="563">
        <v>-26976</v>
      </c>
      <c r="F10" s="563">
        <v>1808</v>
      </c>
      <c r="G10" s="563">
        <v>31033</v>
      </c>
      <c r="H10" s="563">
        <v>-252</v>
      </c>
      <c r="I10" s="563">
        <v>35845</v>
      </c>
      <c r="J10" s="563">
        <v>-17530</v>
      </c>
      <c r="K10" s="563">
        <v>149560</v>
      </c>
      <c r="L10" s="563">
        <v>29272</v>
      </c>
      <c r="M10" s="563">
        <v>58927</v>
      </c>
      <c r="N10" s="563">
        <v>120609.61538461538</v>
      </c>
      <c r="O10" s="563">
        <v>191665</v>
      </c>
      <c r="P10" s="563">
        <v>28761</v>
      </c>
      <c r="Q10" s="563">
        <v>-18346</v>
      </c>
      <c r="R10" s="563">
        <v>103345</v>
      </c>
      <c r="S10" s="563">
        <v>231019</v>
      </c>
      <c r="T10" s="563">
        <v>-169981</v>
      </c>
      <c r="U10" s="564">
        <v>-139700</v>
      </c>
      <c r="V10" s="564">
        <v>-751396</v>
      </c>
      <c r="W10" s="564">
        <v>-441853.82300000038</v>
      </c>
      <c r="X10" s="564">
        <v>-57546.035500000056</v>
      </c>
      <c r="Y10" s="564">
        <v>-103176.97255859978</v>
      </c>
      <c r="Z10" s="564">
        <v>-20538.152894999715</v>
      </c>
      <c r="AA10" s="564">
        <v>-29947</v>
      </c>
      <c r="AB10" s="564">
        <v>42989.258167000138</v>
      </c>
      <c r="AC10" s="699">
        <v>-51203.03004517658</v>
      </c>
      <c r="AD10" s="564"/>
      <c r="AE10" s="564"/>
      <c r="AF10" s="564"/>
      <c r="AG10" s="564"/>
      <c r="AH10" s="564"/>
      <c r="AI10" s="564"/>
      <c r="AJ10" s="3"/>
      <c r="AK10" s="41"/>
      <c r="BM10" t="e">
        <f>CountryCode &amp; ".T3.B9.S1313.MNAC." &amp; RefVintage</f>
        <v>#VALUE!</v>
      </c>
    </row>
    <row r="11" spans="1:65" ht="15.75" thickTop="1">
      <c r="A11" s="204"/>
      <c r="B11" s="105"/>
      <c r="C11" s="521"/>
      <c r="D11" s="98"/>
      <c r="E11" s="98"/>
      <c r="F11" s="98"/>
      <c r="G11" s="98"/>
      <c r="H11" s="98"/>
      <c r="I11" s="98"/>
      <c r="J11" s="98"/>
      <c r="K11" s="98"/>
      <c r="L11" s="98"/>
      <c r="M11" s="98"/>
      <c r="N11" s="98"/>
      <c r="O11" s="98"/>
      <c r="P11" s="98"/>
      <c r="Q11" s="98"/>
      <c r="R11" s="98"/>
      <c r="S11" s="98"/>
      <c r="T11" s="98"/>
      <c r="U11" s="98"/>
      <c r="V11" s="98"/>
      <c r="W11" s="98"/>
      <c r="X11" s="98"/>
      <c r="Y11" s="98"/>
      <c r="Z11" s="98"/>
      <c r="AA11" s="98"/>
      <c r="AB11" s="461"/>
      <c r="AC11" s="389"/>
      <c r="AD11" s="389"/>
      <c r="AE11" s="389"/>
      <c r="AF11" s="389"/>
      <c r="AG11" s="389"/>
      <c r="AH11" s="389"/>
      <c r="AI11" s="389"/>
      <c r="AJ11" s="6"/>
      <c r="AK11" s="41"/>
    </row>
    <row r="12" spans="1:65" s="17" customFormat="1" ht="16.5" customHeight="1">
      <c r="A12" s="204" t="s">
        <v>268</v>
      </c>
      <c r="B12" s="289" t="s">
        <v>736</v>
      </c>
      <c r="C12" s="522" t="s">
        <v>1093</v>
      </c>
      <c r="D12" s="159">
        <f t="shared" ref="D12" si="13">IF(AND(D13="0",D14="0",D15="0",D22="0",D27="0",D28="0",D29="0"),"0",IF(AND(D13="M",D14="M",D15="M",D22="M",D27="M",D28="M",D29="M"),"M",IF(AND(D13="L",D14="L",D15="L",D22="L",D27="L",D28="L",D29="L"),"L",IF(AND(ISTEXT(D13),ISTEXT(D14),ISTEXT(D15),ISTEXT(D22),ISTEXT(D27),ISTEXT(D28),ISTEXT(D29)),"M",D13+D14+D15+D22+D27+D28+D29))))</f>
        <v>290</v>
      </c>
      <c r="E12" s="159">
        <f t="shared" ref="E12" si="14">IF(AND(E13="0",E14="0",E15="0",E22="0",E27="0",E28="0",E29="0"),"0",IF(AND(E13="M",E14="M",E15="M",E22="M",E27="M",E28="M",E29="M"),"M",IF(AND(E13="L",E14="L",E15="L",E22="L",E27="L",E28="L",E29="L"),"L",IF(AND(ISTEXT(E13),ISTEXT(E14),ISTEXT(E15),ISTEXT(E22),ISTEXT(E27),ISTEXT(E28),ISTEXT(E29)),"M",E13+E14+E15+E22+E27+E28+E29))))</f>
        <v>39252</v>
      </c>
      <c r="F12" s="159">
        <f t="shared" ref="F12" si="15">IF(AND(F13="0",F14="0",F15="0",F22="0",F27="0",F28="0",F29="0"),"0",IF(AND(F13="M",F14="M",F15="M",F22="M",F27="M",F28="M",F29="M"),"M",IF(AND(F13="L",F14="L",F15="L",F22="L",F27="L",F28="L",F29="L"),"L",IF(AND(ISTEXT(F13),ISTEXT(F14),ISTEXT(F15),ISTEXT(F22),ISTEXT(F27),ISTEXT(F28),ISTEXT(F29)),"M",F13+F14+F15+F22+F27+F28+F29))))</f>
        <v>8669</v>
      </c>
      <c r="G12" s="159">
        <f t="shared" ref="G12" si="16">IF(AND(G13="0",G14="0",G15="0",G22="0",G27="0",G28="0",G29="0"),"0",IF(AND(G13="M",G14="M",G15="M",G22="M",G27="M",G28="M",G29="M"),"M",IF(AND(G13="L",G14="L",G15="L",G22="L",G27="L",G28="L",G29="L"),"L",IF(AND(ISTEXT(G13),ISTEXT(G14),ISTEXT(G15),ISTEXT(G22),ISTEXT(G27),ISTEXT(G28),ISTEXT(G29)),"M",G13+G14+G15+G22+G27+G28+G29))))</f>
        <v>3447</v>
      </c>
      <c r="H12" s="159">
        <f t="shared" ref="H12" si="17">IF(AND(H13="0",H14="0",H15="0",H22="0",H27="0",H28="0",H29="0"),"0",IF(AND(H13="M",H14="M",H15="M",H22="M",H27="M",H28="M",H29="M"),"M",IF(AND(H13="L",H14="L",H15="L",H22="L",H27="L",H28="L",H29="L"),"L",IF(AND(ISTEXT(H13),ISTEXT(H14),ISTEXT(H15),ISTEXT(H22),ISTEXT(H27),ISTEXT(H28),ISTEXT(H29)),"M",H13+H14+H15+H22+H27+H28+H29))))</f>
        <v>7229</v>
      </c>
      <c r="I12" s="159">
        <f t="shared" ref="I12" si="18">IF(AND(I13="0",I14="0",I15="0",I22="0",I27="0",I28="0",I29="0"),"0",IF(AND(I13="M",I14="M",I15="M",I22="M",I27="M",I28="M",I29="M"),"M",IF(AND(I13="L",I14="L",I15="L",I22="L",I27="L",I28="L",I29="L"),"L",IF(AND(ISTEXT(I13),ISTEXT(I14),ISTEXT(I15),ISTEXT(I22),ISTEXT(I27),ISTEXT(I28),ISTEXT(I29)),"M",I13+I14+I15+I22+I27+I28+I29))))</f>
        <v>20832</v>
      </c>
      <c r="J12" s="159">
        <f t="shared" ref="J12" si="19">IF(AND(J13="0",J14="0",J15="0",J22="0",J27="0",J28="0",J29="0"),"0",IF(AND(J13="M",J14="M",J15="M",J22="M",J27="M",J28="M",J29="M"),"M",IF(AND(J13="L",J14="L",J15="L",J22="L",J27="L",J28="L",J29="L"),"L",IF(AND(ISTEXT(J13),ISTEXT(J14),ISTEXT(J15),ISTEXT(J22),ISTEXT(J27),ISTEXT(J28),ISTEXT(J29)),"M",J13+J14+J15+J22+J27+J28+J29))))</f>
        <v>82370</v>
      </c>
      <c r="K12" s="159">
        <f t="shared" ref="K12" si="20">IF(AND(K13="0",K14="0",K15="0",K22="0",K27="0",K28="0",K29="0"),"0",IF(AND(K13="M",K14="M",K15="M",K22="M",K27="M",K28="M",K29="M"),"M",IF(AND(K13="L",K14="L",K15="L",K22="L",K27="L",K28="L",K29="L"),"L",IF(AND(ISTEXT(K13),ISTEXT(K14),ISTEXT(K15),ISTEXT(K22),ISTEXT(K27),ISTEXT(K28),ISTEXT(K29)),"M",K13+K14+K15+K22+K27+K28+K29))))</f>
        <v>-13338</v>
      </c>
      <c r="L12" s="159">
        <f t="shared" ref="L12" si="21">IF(AND(L13="0",L14="0",L15="0",L22="0",L27="0",L28="0",L29="0"),"0",IF(AND(L13="M",L14="M",L15="M",L22="M",L27="M",L28="M",L29="M"),"M",IF(AND(L13="L",L14="L",L15="L",L22="L",L27="L",L28="L",L29="L"),"L",IF(AND(ISTEXT(L13),ISTEXT(L14),ISTEXT(L15),ISTEXT(L22),ISTEXT(L27),ISTEXT(L28),ISTEXT(L29)),"M",L13+L14+L15+L22+L27+L28+L29))))</f>
        <v>-29153.999999999996</v>
      </c>
      <c r="M12" s="159">
        <f t="shared" ref="M12" si="22">IF(AND(M13="0",M14="0",M15="0",M22="0",M27="0",M28="0",M29="0"),"0",IF(AND(M13="M",M14="M",M15="M",M22="M",M27="M",M28="M",M29="M"),"M",IF(AND(M13="L",M14="L",M15="L",M22="L",M27="L",M28="L",M29="L"),"L",IF(AND(ISTEXT(M13),ISTEXT(M14),ISTEXT(M15),ISTEXT(M22),ISTEXT(M27),ISTEXT(M28),ISTEXT(M29)),"M",M13+M14+M15+M22+M27+M28+M29))))</f>
        <v>45818</v>
      </c>
      <c r="N12" s="159">
        <f t="shared" ref="N12" si="23">IF(AND(N13="0",N14="0",N15="0",N22="0",N27="0",N28="0",N29="0"),"0",IF(AND(N13="M",N14="M",N15="M",N22="M",N27="M",N28="M",N29="M"),"M",IF(AND(N13="L",N14="L",N15="L",N22="L",N27="L",N28="L",N29="L"),"L",IF(AND(ISTEXT(N13),ISTEXT(N14),ISTEXT(N15),ISTEXT(N22),ISTEXT(N27),ISTEXT(N28),ISTEXT(N29)),"M",N13+N14+N15+N22+N27+N28+N29))))</f>
        <v>-28798</v>
      </c>
      <c r="O12" s="159">
        <f t="shared" ref="O12" si="24">IF(AND(O13="0",O14="0",O15="0",O22="0",O27="0",O28="0",O29="0"),"0",IF(AND(O13="M",O14="M",O15="M",O22="M",O27="M",O28="M",O29="M"),"M",IF(AND(O13="L",O14="L",O15="L",O22="L",O27="L",O28="L",O29="L"),"L",IF(AND(ISTEXT(O13),ISTEXT(O14),ISTEXT(O15),ISTEXT(O22),ISTEXT(O27),ISTEXT(O28),ISTEXT(O29)),"M",O13+O14+O15+O22+O27+O28+O29))))</f>
        <v>-11113</v>
      </c>
      <c r="P12" s="159">
        <f t="shared" ref="P12" si="25">IF(AND(P13="0",P14="0",P15="0",P22="0",P27="0",P28="0",P29="0"),"0",IF(AND(P13="M",P14="M",P15="M",P22="M",P27="M",P28="M",P29="M"),"M",IF(AND(P13="L",P14="L",P15="L",P22="L",P27="L",P28="L",P29="L"),"L",IF(AND(ISTEXT(P13),ISTEXT(P14),ISTEXT(P15),ISTEXT(P22),ISTEXT(P27),ISTEXT(P28),ISTEXT(P29)),"M",P13+P14+P15+P22+P27+P28+P29))))</f>
        <v>122801</v>
      </c>
      <c r="Q12" s="159">
        <f t="shared" ref="Q12" si="26">IF(AND(Q13="0",Q14="0",Q15="0",Q22="0",Q27="0",Q28="0",Q29="0"),"0",IF(AND(Q13="M",Q14="M",Q15="M",Q22="M",Q27="M",Q28="M",Q29="M"),"M",IF(AND(Q13="L",Q14="L",Q15="L",Q22="L",Q27="L",Q28="L",Q29="L"),"L",IF(AND(ISTEXT(Q13),ISTEXT(Q14),ISTEXT(Q15),ISTEXT(Q22),ISTEXT(Q27),ISTEXT(Q28),ISTEXT(Q29)),"M",Q13+Q14+Q15+Q22+Q27+Q28+Q29))))</f>
        <v>177014</v>
      </c>
      <c r="R12" s="159">
        <f t="shared" ref="R12" si="27">IF(AND(R13="0",R14="0",R15="0",R22="0",R27="0",R28="0",R29="0"),"0",IF(AND(R13="M",R14="M",R15="M",R22="M",R27="M",R28="M",R29="M"),"M",IF(AND(R13="L",R14="L",R15="L",R22="L",R27="L",R28="L",R29="L"),"L",IF(AND(ISTEXT(R13),ISTEXT(R14),ISTEXT(R15),ISTEXT(R22),ISTEXT(R27),ISTEXT(R28),ISTEXT(R29)),"M",R13+R14+R15+R22+R27+R28+R29))))</f>
        <v>-63640</v>
      </c>
      <c r="S12" s="159">
        <f t="shared" ref="S12" si="28">IF(AND(S13="0",S14="0",S15="0",S22="0",S27="0",S28="0",S29="0"),"0",IF(AND(S13="M",S14="M",S15="M",S22="M",S27="M",S28="M",S29="M"),"M",IF(AND(S13="L",S14="L",S15="L",S22="L",S27="L",S28="L",S29="L"),"L",IF(AND(ISTEXT(S13),ISTEXT(S14),ISTEXT(S15),ISTEXT(S22),ISTEXT(S27),ISTEXT(S28),ISTEXT(S29)),"M",S13+S14+S15+S22+S27+S28+S29))))</f>
        <v>-160146</v>
      </c>
      <c r="T12" s="159">
        <f t="shared" ref="T12" si="29">IF(AND(T13="0",T14="0",T15="0",T22="0",T27="0",T28="0",T29="0"),"0",IF(AND(T13="M",T14="M",T15="M",T22="M",T27="M",T28="M",T29="M"),"M",IF(AND(T13="L",T14="L",T15="L",T22="L",T27="L",T28="L",T29="L"),"L",IF(AND(ISTEXT(T13),ISTEXT(T14),ISTEXT(T15),ISTEXT(T22),ISTEXT(T27),ISTEXT(T28),ISTEXT(T29)),"M",T13+T14+T15+T22+T27+T28+T29))))</f>
        <v>12975</v>
      </c>
      <c r="U12" s="159">
        <f t="shared" ref="U12" si="30">IF(AND(U13="0",U14="0",U15="0",U22="0",U27="0",U28="0",U29="0"),"0",IF(AND(U13="M",U14="M",U15="M",U22="M",U27="M",U28="M",U29="M"),"M",IF(AND(U13="L",U14="L",U15="L",U22="L",U27="L",U28="L",U29="L"),"L",IF(AND(ISTEXT(U13),ISTEXT(U14),ISTEXT(U15),ISTEXT(U22),ISTEXT(U27),ISTEXT(U28),ISTEXT(U29)),"M",U13+U14+U15+U22+U27+U28+U29))))</f>
        <v>25722</v>
      </c>
      <c r="V12" s="159">
        <f t="shared" ref="V12" si="31">IF(AND(V13="0",V14="0",V15="0",V22="0",V27="0",V28="0",V29="0"),"0",IF(AND(V13="M",V14="M",V15="M",V22="M",V27="M",V28="M",V29="M"),"M",IF(AND(V13="L",V14="L",V15="L",V22="L",V27="L",V28="L",V29="L"),"L",IF(AND(ISTEXT(V13),ISTEXT(V14),ISTEXT(V15),ISTEXT(V22),ISTEXT(V27),ISTEXT(V28),ISTEXT(V29)),"M",V13+V14+V15+V22+V27+V28+V29))))</f>
        <v>124621</v>
      </c>
      <c r="W12" s="159">
        <f t="shared" ref="W12" si="32">IF(AND(W13="0",W14="0",W15="0",W22="0",W27="0",W28="0",W29="0"),"0",IF(AND(W13="M",W14="M",W15="M",W22="M",W27="M",W28="M",W29="M"),"M",IF(AND(W13="L",W14="L",W15="L",W22="L",W27="L",W28="L",W29="L"),"L",IF(AND(ISTEXT(W13),ISTEXT(W14),ISTEXT(W15),ISTEXT(W22),ISTEXT(W27),ISTEXT(W28),ISTEXT(W29)),"M",W13+W14+W15+W22+W27+W28+W29))))</f>
        <v>2399</v>
      </c>
      <c r="X12" s="159">
        <f t="shared" ref="X12" si="33">IF(AND(X13="0",X14="0",X15="0",X22="0",X27="0",X28="0",X29="0"),"0",IF(AND(X13="M",X14="M",X15="M",X22="M",X27="M",X28="M",X29="M"),"M",IF(AND(X13="L",X14="L",X15="L",X22="L",X27="L",X28="L",X29="L"),"L",IF(AND(ISTEXT(X13),ISTEXT(X14),ISTEXT(X15),ISTEXT(X22),ISTEXT(X27),ISTEXT(X28),ISTEXT(X29)),"M",X13+X14+X15+X22+X27+X28+X29))))</f>
        <v>20643</v>
      </c>
      <c r="Y12" s="159">
        <f t="shared" ref="Y12" si="34">IF(AND(Y13="0",Y14="0",Y15="0",Y22="0",Y27="0",Y28="0",Y29="0"),"0",IF(AND(Y13="M",Y14="M",Y15="M",Y22="M",Y27="M",Y28="M",Y29="M"),"M",IF(AND(Y13="L",Y14="L",Y15="L",Y22="L",Y27="L",Y28="L",Y29="L"),"L",IF(AND(ISTEXT(Y13),ISTEXT(Y14),ISTEXT(Y15),ISTEXT(Y22),ISTEXT(Y27),ISTEXT(Y28),ISTEXT(Y29)),"M",Y13+Y14+Y15+Y22+Y27+Y28+Y29))))</f>
        <v>294394</v>
      </c>
      <c r="Z12" s="159">
        <f t="shared" ref="Z12" si="35">IF(AND(Z13="0",Z14="0",Z15="0",Z22="0",Z27="0",Z28="0",Z29="0"),"0",IF(AND(Z13="M",Z14="M",Z15="M",Z22="M",Z27="M",Z28="M",Z29="M"),"M",IF(AND(Z13="L",Z14="L",Z15="L",Z22="L",Z27="L",Z28="L",Z29="L"),"L",IF(AND(ISTEXT(Z13),ISTEXT(Z14),ISTEXT(Z15),ISTEXT(Z22),ISTEXT(Z27),ISTEXT(Z28),ISTEXT(Z29)),"M",Z13+Z14+Z15+Z22+Z27+Z28+Z29))))</f>
        <v>576016</v>
      </c>
      <c r="AA12" s="159">
        <f t="shared" ref="AA12:AC12" si="36">IF(AND(AA13="0",AA14="0",AA15="0",AA22="0",AA27="0",AA28="0",AA29="0"),"0",IF(AND(AA13="M",AA14="M",AA15="M",AA22="M",AA27="M",AA28="M",AA29="M"),"M",IF(AND(AA13="L",AA14="L",AA15="L",AA22="L",AA27="L",AA28="L",AA29="L"),"L",IF(AND(ISTEXT(AA13),ISTEXT(AA14),ISTEXT(AA15),ISTEXT(AA22),ISTEXT(AA27),ISTEXT(AA28),ISTEXT(AA29)),"M",AA13+AA14+AA15+AA22+AA27+AA28+AA29))))</f>
        <v>326874</v>
      </c>
      <c r="AB12" s="458">
        <f t="shared" si="36"/>
        <v>38228</v>
      </c>
      <c r="AC12" s="693">
        <f t="shared" si="36"/>
        <v>-103049.00000000001</v>
      </c>
      <c r="AD12" s="626" t="s">
        <v>1176</v>
      </c>
      <c r="AE12" s="626" t="s">
        <v>1176</v>
      </c>
      <c r="AF12" s="626" t="s">
        <v>1176</v>
      </c>
      <c r="AG12" s="626" t="s">
        <v>1176</v>
      </c>
      <c r="AH12" s="626" t="s">
        <v>1176</v>
      </c>
      <c r="AI12" s="626" t="s">
        <v>1176</v>
      </c>
      <c r="AJ12" s="84"/>
      <c r="AK12" s="52"/>
      <c r="BM12" s="368" t="e">
        <f>CountryCode &amp; ".T3.FA.S1313.MNAC." &amp; RefVintage</f>
        <v>#VALUE!</v>
      </c>
    </row>
    <row r="13" spans="1:65" s="17" customFormat="1" ht="16.5" customHeight="1">
      <c r="A13" s="204" t="s">
        <v>269</v>
      </c>
      <c r="B13" s="289" t="s">
        <v>737</v>
      </c>
      <c r="C13" s="523" t="s">
        <v>1130</v>
      </c>
      <c r="D13" s="565">
        <v>2949</v>
      </c>
      <c r="E13" s="565">
        <v>5722</v>
      </c>
      <c r="F13" s="565">
        <v>33170</v>
      </c>
      <c r="G13" s="565">
        <v>4354</v>
      </c>
      <c r="H13" s="565">
        <v>2594</v>
      </c>
      <c r="I13" s="565">
        <v>21829</v>
      </c>
      <c r="J13" s="565">
        <v>49599</v>
      </c>
      <c r="K13" s="565">
        <v>30019</v>
      </c>
      <c r="L13" s="565">
        <v>-7892</v>
      </c>
      <c r="M13" s="565">
        <v>31343</v>
      </c>
      <c r="N13" s="565">
        <v>195</v>
      </c>
      <c r="O13" s="565">
        <v>4120</v>
      </c>
      <c r="P13" s="565">
        <v>139628</v>
      </c>
      <c r="Q13" s="565">
        <v>155487</v>
      </c>
      <c r="R13" s="565">
        <v>-2598</v>
      </c>
      <c r="S13" s="565">
        <v>-165371</v>
      </c>
      <c r="T13" s="565">
        <v>12351</v>
      </c>
      <c r="U13" s="565">
        <v>20465</v>
      </c>
      <c r="V13" s="565">
        <v>77973</v>
      </c>
      <c r="W13" s="565">
        <v>62910</v>
      </c>
      <c r="X13" s="565">
        <v>24446</v>
      </c>
      <c r="Y13" s="565">
        <v>181144</v>
      </c>
      <c r="Z13" s="565">
        <v>413524</v>
      </c>
      <c r="AA13" s="565">
        <v>278197</v>
      </c>
      <c r="AB13" s="565">
        <v>-13243</v>
      </c>
      <c r="AC13" s="565">
        <v>1915</v>
      </c>
      <c r="AD13" s="565"/>
      <c r="AE13" s="565"/>
      <c r="AF13" s="565"/>
      <c r="AG13" s="565"/>
      <c r="AH13" s="565"/>
      <c r="AI13" s="565"/>
      <c r="AJ13" s="84"/>
      <c r="AK13" s="52"/>
      <c r="BM13" s="368" t="e">
        <f>CountryCode &amp; ".T3.F2.S1313.MNAC." &amp; RefVintage</f>
        <v>#VALUE!</v>
      </c>
    </row>
    <row r="14" spans="1:65" s="17" customFormat="1" ht="16.5" customHeight="1">
      <c r="A14" s="204" t="s">
        <v>270</v>
      </c>
      <c r="B14" s="289" t="s">
        <v>738</v>
      </c>
      <c r="C14" s="523" t="s">
        <v>1131</v>
      </c>
      <c r="D14" s="565">
        <v>8674</v>
      </c>
      <c r="E14" s="565">
        <v>21491</v>
      </c>
      <c r="F14" s="565">
        <v>46262</v>
      </c>
      <c r="G14" s="565">
        <v>5424</v>
      </c>
      <c r="H14" s="565">
        <v>9703</v>
      </c>
      <c r="I14" s="565">
        <v>3582.0000000000009</v>
      </c>
      <c r="J14" s="565">
        <v>16451</v>
      </c>
      <c r="K14" s="565">
        <v>-52732</v>
      </c>
      <c r="L14" s="565">
        <v>-20654.999999999996</v>
      </c>
      <c r="M14" s="565">
        <v>14405.000000000002</v>
      </c>
      <c r="N14" s="565">
        <v>-18494</v>
      </c>
      <c r="O14" s="565">
        <v>-9909</v>
      </c>
      <c r="P14" s="565">
        <v>8568.9999999999982</v>
      </c>
      <c r="Q14" s="565">
        <v>41348</v>
      </c>
      <c r="R14" s="565">
        <v>-65438</v>
      </c>
      <c r="S14" s="565">
        <v>-12024</v>
      </c>
      <c r="T14" s="565">
        <v>4262</v>
      </c>
      <c r="U14" s="565">
        <v>-2995</v>
      </c>
      <c r="V14" s="565">
        <v>2746</v>
      </c>
      <c r="W14" s="565">
        <v>-3461</v>
      </c>
      <c r="X14" s="565">
        <v>11997</v>
      </c>
      <c r="Y14" s="565">
        <v>121200</v>
      </c>
      <c r="Z14" s="565">
        <v>120252</v>
      </c>
      <c r="AA14" s="565">
        <v>21302.000000000007</v>
      </c>
      <c r="AB14" s="565">
        <v>5490.0000000000018</v>
      </c>
      <c r="AC14" s="565">
        <v>-90258.000000000015</v>
      </c>
      <c r="AD14" s="565"/>
      <c r="AE14" s="565"/>
      <c r="AF14" s="565"/>
      <c r="AG14" s="565"/>
      <c r="AH14" s="565"/>
      <c r="AI14" s="565"/>
      <c r="AJ14" s="84"/>
      <c r="AK14" s="52"/>
      <c r="BM14" s="368" t="e">
        <f>CountryCode &amp; ".T3.F3.S1313.MNAC." &amp; RefVintage</f>
        <v>#VALUE!</v>
      </c>
    </row>
    <row r="15" spans="1:65" s="17" customFormat="1" ht="16.5" customHeight="1">
      <c r="A15" s="204" t="s">
        <v>271</v>
      </c>
      <c r="B15" s="289" t="s">
        <v>739</v>
      </c>
      <c r="C15" s="523" t="s">
        <v>1132</v>
      </c>
      <c r="D15" s="565">
        <v>2224</v>
      </c>
      <c r="E15" s="565">
        <v>3051</v>
      </c>
      <c r="F15" s="565">
        <v>3895</v>
      </c>
      <c r="G15" s="565">
        <v>1567</v>
      </c>
      <c r="H15" s="565">
        <v>2906</v>
      </c>
      <c r="I15" s="565">
        <v>4362</v>
      </c>
      <c r="J15" s="565">
        <v>6565</v>
      </c>
      <c r="K15" s="565">
        <v>10657</v>
      </c>
      <c r="L15" s="565">
        <v>-376</v>
      </c>
      <c r="M15" s="565">
        <v>-2132</v>
      </c>
      <c r="N15" s="565">
        <v>-1686</v>
      </c>
      <c r="O15" s="565">
        <v>-632</v>
      </c>
      <c r="P15" s="565">
        <v>-1408</v>
      </c>
      <c r="Q15" s="565">
        <v>70</v>
      </c>
      <c r="R15" s="565">
        <v>25</v>
      </c>
      <c r="S15" s="565">
        <v>-428</v>
      </c>
      <c r="T15" s="565">
        <v>-5133</v>
      </c>
      <c r="U15" s="565">
        <v>13556</v>
      </c>
      <c r="V15" s="565">
        <v>124</v>
      </c>
      <c r="W15" s="565">
        <v>-11634</v>
      </c>
      <c r="X15" s="565">
        <v>-3621</v>
      </c>
      <c r="Y15" s="565">
        <v>-1989</v>
      </c>
      <c r="Z15" s="565">
        <v>579</v>
      </c>
      <c r="AA15" s="565">
        <v>-2838</v>
      </c>
      <c r="AB15" s="565">
        <v>7040</v>
      </c>
      <c r="AC15" s="565">
        <v>2442</v>
      </c>
      <c r="AD15" s="565"/>
      <c r="AE15" s="565"/>
      <c r="AF15" s="565"/>
      <c r="AG15" s="565"/>
      <c r="AH15" s="565"/>
      <c r="AI15" s="565"/>
      <c r="AJ15" s="84"/>
      <c r="AK15" s="52"/>
      <c r="BM15" s="368" t="e">
        <f>CountryCode &amp; ".T3.F4.S1313.MNAC." &amp; RefVintage</f>
        <v>#VALUE!</v>
      </c>
    </row>
    <row r="16" spans="1:65" s="17" customFormat="1" ht="16.5" customHeight="1">
      <c r="A16" s="204" t="s">
        <v>272</v>
      </c>
      <c r="B16" s="289" t="s">
        <v>740</v>
      </c>
      <c r="C16" s="524" t="s">
        <v>1097</v>
      </c>
      <c r="D16" s="566">
        <v>7000</v>
      </c>
      <c r="E16" s="566">
        <v>10000</v>
      </c>
      <c r="F16" s="566">
        <v>8000</v>
      </c>
      <c r="G16" s="566">
        <v>8000</v>
      </c>
      <c r="H16" s="566">
        <v>8200</v>
      </c>
      <c r="I16" s="566">
        <v>10600</v>
      </c>
      <c r="J16" s="566">
        <v>14681</v>
      </c>
      <c r="K16" s="566">
        <v>20000</v>
      </c>
      <c r="L16" s="566">
        <v>13643</v>
      </c>
      <c r="M16" s="566">
        <v>11809</v>
      </c>
      <c r="N16" s="566">
        <v>11935</v>
      </c>
      <c r="O16" s="566">
        <v>15300</v>
      </c>
      <c r="P16" s="566">
        <v>13605</v>
      </c>
      <c r="Q16" s="566">
        <v>12900</v>
      </c>
      <c r="R16" s="566">
        <v>9211</v>
      </c>
      <c r="S16" s="566">
        <v>10092.6</v>
      </c>
      <c r="T16" s="566">
        <v>10025.4</v>
      </c>
      <c r="U16" s="566">
        <v>24868.2</v>
      </c>
      <c r="V16" s="566">
        <v>16808</v>
      </c>
      <c r="W16" s="566">
        <v>15414</v>
      </c>
      <c r="X16" s="566">
        <v>29353.972999999998</v>
      </c>
      <c r="Y16" s="566">
        <v>10143.152406000001</v>
      </c>
      <c r="Z16" s="566">
        <v>10142.471319</v>
      </c>
      <c r="AA16" s="566">
        <v>9883</v>
      </c>
      <c r="AB16" s="566">
        <v>11281</v>
      </c>
      <c r="AC16" s="566">
        <v>25288</v>
      </c>
      <c r="AD16" s="566"/>
      <c r="AE16" s="566"/>
      <c r="AF16" s="566"/>
      <c r="AG16" s="566"/>
      <c r="AH16" s="566"/>
      <c r="AI16" s="566"/>
      <c r="AJ16" s="84"/>
      <c r="AK16" s="52"/>
      <c r="BM16" s="368" t="e">
        <f>CountryCode &amp; ".T3.F4ACQ.S1313.MNAC." &amp; RefVintage</f>
        <v>#VALUE!</v>
      </c>
    </row>
    <row r="17" spans="1:65" s="17" customFormat="1" ht="16.5" customHeight="1">
      <c r="A17" s="204" t="s">
        <v>273</v>
      </c>
      <c r="B17" s="289" t="s">
        <v>741</v>
      </c>
      <c r="C17" s="524" t="s">
        <v>1098</v>
      </c>
      <c r="D17" s="567">
        <v>-4776</v>
      </c>
      <c r="E17" s="567">
        <v>-6949</v>
      </c>
      <c r="F17" s="567">
        <v>-4105</v>
      </c>
      <c r="G17" s="567">
        <v>-6433</v>
      </c>
      <c r="H17" s="567">
        <v>-5294</v>
      </c>
      <c r="I17" s="567">
        <v>-6238</v>
      </c>
      <c r="J17" s="567">
        <v>-8116</v>
      </c>
      <c r="K17" s="567">
        <v>-9343</v>
      </c>
      <c r="L17" s="567">
        <v>-14019</v>
      </c>
      <c r="M17" s="567">
        <v>-13941</v>
      </c>
      <c r="N17" s="567">
        <v>-13621</v>
      </c>
      <c r="O17" s="567">
        <v>-15932</v>
      </c>
      <c r="P17" s="567">
        <v>-15013</v>
      </c>
      <c r="Q17" s="567">
        <v>-12830</v>
      </c>
      <c r="R17" s="567">
        <v>-9186</v>
      </c>
      <c r="S17" s="567">
        <v>-10520.6</v>
      </c>
      <c r="T17" s="567">
        <v>-15158.4</v>
      </c>
      <c r="U17" s="567">
        <v>-11312.2</v>
      </c>
      <c r="V17" s="567">
        <v>-16684</v>
      </c>
      <c r="W17" s="567">
        <v>-27048</v>
      </c>
      <c r="X17" s="567">
        <v>-32974.972999999998</v>
      </c>
      <c r="Y17" s="567">
        <v>-12132.152406000001</v>
      </c>
      <c r="Z17" s="567">
        <v>-9563.4713190000002</v>
      </c>
      <c r="AA17" s="567">
        <v>-12721</v>
      </c>
      <c r="AB17" s="567">
        <v>-4241</v>
      </c>
      <c r="AC17" s="567">
        <v>-22846</v>
      </c>
      <c r="AD17" s="567"/>
      <c r="AE17" s="567"/>
      <c r="AF17" s="567"/>
      <c r="AG17" s="567"/>
      <c r="AH17" s="567"/>
      <c r="AI17" s="567"/>
      <c r="AJ17" s="84"/>
      <c r="AK17" s="52"/>
      <c r="BM17" s="368" t="e">
        <f>CountryCode &amp; ".T3.F4DIS.S1313.MNAC." &amp; RefVintage</f>
        <v>#VALUE!</v>
      </c>
    </row>
    <row r="18" spans="1:65" s="17" customFormat="1" ht="16.5" customHeight="1">
      <c r="A18" s="204" t="s">
        <v>274</v>
      </c>
      <c r="B18" s="289" t="s">
        <v>742</v>
      </c>
      <c r="C18" s="525" t="s">
        <v>1133</v>
      </c>
      <c r="D18" s="565">
        <v>0</v>
      </c>
      <c r="E18" s="565">
        <v>0</v>
      </c>
      <c r="F18" s="565">
        <v>0</v>
      </c>
      <c r="G18" s="565">
        <v>0</v>
      </c>
      <c r="H18" s="565">
        <v>0</v>
      </c>
      <c r="I18" s="565">
        <v>0</v>
      </c>
      <c r="J18" s="565">
        <v>0</v>
      </c>
      <c r="K18" s="565">
        <v>0</v>
      </c>
      <c r="L18" s="565">
        <v>0</v>
      </c>
      <c r="M18" s="565">
        <v>0</v>
      </c>
      <c r="N18" s="565">
        <v>0</v>
      </c>
      <c r="O18" s="565">
        <v>0</v>
      </c>
      <c r="P18" s="565">
        <v>0</v>
      </c>
      <c r="Q18" s="565">
        <v>0</v>
      </c>
      <c r="R18" s="565">
        <v>0</v>
      </c>
      <c r="S18" s="565">
        <v>0</v>
      </c>
      <c r="T18" s="565">
        <v>0</v>
      </c>
      <c r="U18" s="565">
        <v>0</v>
      </c>
      <c r="V18" s="565">
        <v>0</v>
      </c>
      <c r="W18" s="565">
        <v>0</v>
      </c>
      <c r="X18" s="565">
        <v>0</v>
      </c>
      <c r="Y18" s="565">
        <v>0</v>
      </c>
      <c r="Z18" s="565">
        <v>0</v>
      </c>
      <c r="AA18" s="565">
        <v>0</v>
      </c>
      <c r="AB18" s="565">
        <v>0</v>
      </c>
      <c r="AC18" s="565">
        <v>0</v>
      </c>
      <c r="AD18" s="565"/>
      <c r="AE18" s="565"/>
      <c r="AF18" s="565"/>
      <c r="AG18" s="565"/>
      <c r="AH18" s="565"/>
      <c r="AI18" s="565"/>
      <c r="AJ18" s="84"/>
      <c r="AK18" s="52"/>
      <c r="BM18" s="368" t="e">
        <f>CountryCode &amp; ".T3.F41.S1313.MNAC." &amp; RefVintage</f>
        <v>#VALUE!</v>
      </c>
    </row>
    <row r="19" spans="1:65" s="17" customFormat="1" ht="16.5" customHeight="1">
      <c r="A19" s="204" t="s">
        <v>275</v>
      </c>
      <c r="B19" s="289" t="s">
        <v>743</v>
      </c>
      <c r="C19" s="525" t="s">
        <v>1134</v>
      </c>
      <c r="D19" s="565">
        <v>2224</v>
      </c>
      <c r="E19" s="565">
        <v>3051</v>
      </c>
      <c r="F19" s="565">
        <v>3895</v>
      </c>
      <c r="G19" s="565">
        <v>1567</v>
      </c>
      <c r="H19" s="565">
        <v>2906</v>
      </c>
      <c r="I19" s="565">
        <v>4362</v>
      </c>
      <c r="J19" s="565">
        <v>6565</v>
      </c>
      <c r="K19" s="565">
        <v>10657</v>
      </c>
      <c r="L19" s="565">
        <v>-376</v>
      </c>
      <c r="M19" s="565">
        <v>-2132</v>
      </c>
      <c r="N19" s="565">
        <v>-1686</v>
      </c>
      <c r="O19" s="565">
        <v>-632</v>
      </c>
      <c r="P19" s="565">
        <v>-1408</v>
      </c>
      <c r="Q19" s="565">
        <v>70</v>
      </c>
      <c r="R19" s="565">
        <v>25</v>
      </c>
      <c r="S19" s="565">
        <v>-428</v>
      </c>
      <c r="T19" s="565">
        <v>-5133</v>
      </c>
      <c r="U19" s="565">
        <v>13556</v>
      </c>
      <c r="V19" s="565">
        <v>124</v>
      </c>
      <c r="W19" s="565">
        <v>-11634</v>
      </c>
      <c r="X19" s="565">
        <v>-3621</v>
      </c>
      <c r="Y19" s="565">
        <v>-1989</v>
      </c>
      <c r="Z19" s="565">
        <v>579</v>
      </c>
      <c r="AA19" s="565">
        <v>-2838</v>
      </c>
      <c r="AB19" s="565">
        <v>7040</v>
      </c>
      <c r="AC19" s="565">
        <v>2442</v>
      </c>
      <c r="AD19" s="565"/>
      <c r="AE19" s="565"/>
      <c r="AF19" s="565"/>
      <c r="AG19" s="565"/>
      <c r="AH19" s="565"/>
      <c r="AI19" s="565"/>
      <c r="AJ19" s="84"/>
      <c r="AK19" s="52"/>
      <c r="BM19" s="368" t="e">
        <f>CountryCode &amp; ".T3.F42.S1313.MNAC." &amp; RefVintage</f>
        <v>#VALUE!</v>
      </c>
    </row>
    <row r="20" spans="1:65" s="17" customFormat="1" ht="16.5" customHeight="1">
      <c r="A20" s="204" t="s">
        <v>276</v>
      </c>
      <c r="B20" s="289" t="s">
        <v>744</v>
      </c>
      <c r="C20" s="526" t="s">
        <v>1097</v>
      </c>
      <c r="D20" s="568">
        <v>7000</v>
      </c>
      <c r="E20" s="568">
        <v>10000</v>
      </c>
      <c r="F20" s="568">
        <v>8000</v>
      </c>
      <c r="G20" s="568">
        <v>8000</v>
      </c>
      <c r="H20" s="568">
        <v>8200</v>
      </c>
      <c r="I20" s="568">
        <v>10600</v>
      </c>
      <c r="J20" s="568">
        <v>14681</v>
      </c>
      <c r="K20" s="568">
        <v>20000</v>
      </c>
      <c r="L20" s="568">
        <v>13643</v>
      </c>
      <c r="M20" s="568">
        <v>11809</v>
      </c>
      <c r="N20" s="568">
        <v>11935</v>
      </c>
      <c r="O20" s="568">
        <v>15300</v>
      </c>
      <c r="P20" s="568">
        <v>13605</v>
      </c>
      <c r="Q20" s="568">
        <v>12900</v>
      </c>
      <c r="R20" s="568">
        <v>9211</v>
      </c>
      <c r="S20" s="568">
        <v>10092.6</v>
      </c>
      <c r="T20" s="568">
        <v>10025.4</v>
      </c>
      <c r="U20" s="568">
        <v>24868.2</v>
      </c>
      <c r="V20" s="568">
        <v>16808</v>
      </c>
      <c r="W20" s="568">
        <v>15414</v>
      </c>
      <c r="X20" s="568">
        <v>29353.972999999998</v>
      </c>
      <c r="Y20" s="568">
        <v>10143.152406000001</v>
      </c>
      <c r="Z20" s="568">
        <v>10142.471319</v>
      </c>
      <c r="AA20" s="568">
        <v>9883</v>
      </c>
      <c r="AB20" s="568">
        <v>11281</v>
      </c>
      <c r="AC20" s="568">
        <v>25288</v>
      </c>
      <c r="AD20" s="568"/>
      <c r="AE20" s="568"/>
      <c r="AF20" s="568"/>
      <c r="AG20" s="568"/>
      <c r="AH20" s="568"/>
      <c r="AI20" s="568"/>
      <c r="AJ20" s="84"/>
      <c r="AK20" s="52"/>
      <c r="BM20" s="368" t="e">
        <f>CountryCode &amp; ".T3.F42ACQ.S1313.MNAC." &amp; RefVintage</f>
        <v>#VALUE!</v>
      </c>
    </row>
    <row r="21" spans="1:65" s="17" customFormat="1" ht="16.5" customHeight="1">
      <c r="A21" s="204" t="s">
        <v>277</v>
      </c>
      <c r="B21" s="289" t="s">
        <v>745</v>
      </c>
      <c r="C21" s="526" t="s">
        <v>1098</v>
      </c>
      <c r="D21" s="569">
        <v>-4776</v>
      </c>
      <c r="E21" s="569">
        <v>-6949</v>
      </c>
      <c r="F21" s="569">
        <v>-4105</v>
      </c>
      <c r="G21" s="569">
        <v>-6433</v>
      </c>
      <c r="H21" s="569">
        <v>-5294</v>
      </c>
      <c r="I21" s="569">
        <v>-6238</v>
      </c>
      <c r="J21" s="569">
        <v>-8116</v>
      </c>
      <c r="K21" s="569">
        <v>-9343</v>
      </c>
      <c r="L21" s="569">
        <v>-14019</v>
      </c>
      <c r="M21" s="569">
        <v>-13941</v>
      </c>
      <c r="N21" s="569">
        <v>-13621</v>
      </c>
      <c r="O21" s="569">
        <v>-15932</v>
      </c>
      <c r="P21" s="569">
        <v>-15013</v>
      </c>
      <c r="Q21" s="569">
        <v>-12830</v>
      </c>
      <c r="R21" s="569">
        <v>-9186</v>
      </c>
      <c r="S21" s="569">
        <v>-10520.6</v>
      </c>
      <c r="T21" s="569">
        <v>-15158.4</v>
      </c>
      <c r="U21" s="569">
        <v>-11312.2</v>
      </c>
      <c r="V21" s="569">
        <v>-16684</v>
      </c>
      <c r="W21" s="569">
        <v>-27048</v>
      </c>
      <c r="X21" s="569">
        <v>-32974.972999999998</v>
      </c>
      <c r="Y21" s="569">
        <v>-12132.152406000001</v>
      </c>
      <c r="Z21" s="569">
        <v>-9563.4713190000002</v>
      </c>
      <c r="AA21" s="569">
        <v>-12721</v>
      </c>
      <c r="AB21" s="569">
        <v>-4241</v>
      </c>
      <c r="AC21" s="569">
        <v>-22846</v>
      </c>
      <c r="AD21" s="569"/>
      <c r="AE21" s="569"/>
      <c r="AF21" s="569"/>
      <c r="AG21" s="569"/>
      <c r="AH21" s="569"/>
      <c r="AI21" s="569"/>
      <c r="AJ21" s="84"/>
      <c r="AK21" s="52"/>
      <c r="BM21" s="368" t="e">
        <f>CountryCode &amp; ".T3.F42DIS.S1313.MNAC." &amp; RefVintage</f>
        <v>#VALUE!</v>
      </c>
    </row>
    <row r="22" spans="1:65" s="17" customFormat="1" ht="16.5" customHeight="1">
      <c r="A22" s="204" t="s">
        <v>278</v>
      </c>
      <c r="B22" s="289" t="s">
        <v>746</v>
      </c>
      <c r="C22" s="523" t="s">
        <v>1135</v>
      </c>
      <c r="D22" s="565">
        <v>-16696</v>
      </c>
      <c r="E22" s="565">
        <v>6117</v>
      </c>
      <c r="F22" s="565">
        <v>-75875</v>
      </c>
      <c r="G22" s="565">
        <v>-9145</v>
      </c>
      <c r="H22" s="565">
        <v>-10847</v>
      </c>
      <c r="I22" s="565">
        <v>-11990</v>
      </c>
      <c r="J22" s="565">
        <v>11596</v>
      </c>
      <c r="K22" s="565">
        <v>2969</v>
      </c>
      <c r="L22" s="565">
        <v>-2681</v>
      </c>
      <c r="M22" s="565">
        <v>-477</v>
      </c>
      <c r="N22" s="565">
        <v>-11039</v>
      </c>
      <c r="O22" s="565">
        <v>-12326</v>
      </c>
      <c r="P22" s="565">
        <v>-20989</v>
      </c>
      <c r="Q22" s="565">
        <v>-18835</v>
      </c>
      <c r="R22" s="565">
        <v>3285</v>
      </c>
      <c r="S22" s="565">
        <v>-20</v>
      </c>
      <c r="T22" s="565">
        <v>256</v>
      </c>
      <c r="U22" s="565">
        <v>4805</v>
      </c>
      <c r="V22" s="565">
        <v>9921</v>
      </c>
      <c r="W22" s="565">
        <v>-42022</v>
      </c>
      <c r="X22" s="565">
        <v>-1069</v>
      </c>
      <c r="Y22" s="565">
        <v>-4456</v>
      </c>
      <c r="Z22" s="565">
        <v>11700</v>
      </c>
      <c r="AA22" s="565">
        <v>-3911</v>
      </c>
      <c r="AB22" s="565">
        <v>4830</v>
      </c>
      <c r="AC22" s="565">
        <v>2393</v>
      </c>
      <c r="AD22" s="565"/>
      <c r="AE22" s="565"/>
      <c r="AF22" s="565"/>
      <c r="AG22" s="565"/>
      <c r="AH22" s="565"/>
      <c r="AI22" s="565"/>
      <c r="AJ22" s="84"/>
      <c r="AK22" s="52"/>
      <c r="BM22" s="368" t="e">
        <f>CountryCode &amp; ".T3.F5.S1313.MNAC." &amp; RefVintage</f>
        <v>#VALUE!</v>
      </c>
    </row>
    <row r="23" spans="1:65" s="17" customFormat="1" ht="16.5" customHeight="1">
      <c r="A23" s="204" t="s">
        <v>279</v>
      </c>
      <c r="B23" s="289" t="s">
        <v>747</v>
      </c>
      <c r="C23" s="525" t="s">
        <v>1102</v>
      </c>
      <c r="D23" s="565">
        <v>0</v>
      </c>
      <c r="E23" s="565">
        <v>2090</v>
      </c>
      <c r="F23" s="565">
        <v>432</v>
      </c>
      <c r="G23" s="565">
        <v>1797</v>
      </c>
      <c r="H23" s="565">
        <v>1281</v>
      </c>
      <c r="I23" s="565">
        <v>3766</v>
      </c>
      <c r="J23" s="565">
        <v>6895</v>
      </c>
      <c r="K23" s="565">
        <v>-432</v>
      </c>
      <c r="L23" s="565">
        <v>-1554</v>
      </c>
      <c r="M23" s="565">
        <v>2222</v>
      </c>
      <c r="N23" s="565">
        <v>-1219</v>
      </c>
      <c r="O23" s="565">
        <v>-5765</v>
      </c>
      <c r="P23" s="565">
        <v>2659</v>
      </c>
      <c r="Q23" s="565">
        <v>-2944</v>
      </c>
      <c r="R23" s="565">
        <v>466</v>
      </c>
      <c r="S23" s="565">
        <v>-1543</v>
      </c>
      <c r="T23" s="565">
        <v>-2350</v>
      </c>
      <c r="U23" s="565">
        <v>163.99999999999997</v>
      </c>
      <c r="V23" s="565">
        <v>1608</v>
      </c>
      <c r="W23" s="565">
        <v>-164.00000000000003</v>
      </c>
      <c r="X23" s="565">
        <v>-115.99999999999999</v>
      </c>
      <c r="Y23" s="565">
        <v>466</v>
      </c>
      <c r="Z23" s="565">
        <v>13604</v>
      </c>
      <c r="AA23" s="565">
        <v>-1700</v>
      </c>
      <c r="AB23" s="565">
        <v>5904</v>
      </c>
      <c r="AC23" s="565">
        <v>4069</v>
      </c>
      <c r="AD23" s="565"/>
      <c r="AE23" s="565"/>
      <c r="AF23" s="565"/>
      <c r="AG23" s="565"/>
      <c r="AH23" s="565"/>
      <c r="AI23" s="565"/>
      <c r="AJ23" s="84"/>
      <c r="AK23" s="52"/>
      <c r="BM23" s="368" t="e">
        <f>CountryCode &amp; ".T3.F5PN.S1313.MNAC." &amp; RefVintage</f>
        <v>#VALUE!</v>
      </c>
    </row>
    <row r="24" spans="1:65" s="17" customFormat="1" ht="16.5" customHeight="1">
      <c r="A24" s="204" t="s">
        <v>280</v>
      </c>
      <c r="B24" s="289" t="s">
        <v>748</v>
      </c>
      <c r="C24" s="525" t="s">
        <v>1103</v>
      </c>
      <c r="D24" s="565">
        <v>-16696</v>
      </c>
      <c r="E24" s="565">
        <v>4027</v>
      </c>
      <c r="F24" s="565">
        <v>-76307</v>
      </c>
      <c r="G24" s="565">
        <v>-10942</v>
      </c>
      <c r="H24" s="565">
        <v>-12128</v>
      </c>
      <c r="I24" s="565">
        <v>-15756</v>
      </c>
      <c r="J24" s="565">
        <v>4701</v>
      </c>
      <c r="K24" s="565">
        <v>3401</v>
      </c>
      <c r="L24" s="565">
        <v>-1127</v>
      </c>
      <c r="M24" s="565">
        <v>-2699</v>
      </c>
      <c r="N24" s="565">
        <v>-9820</v>
      </c>
      <c r="O24" s="565">
        <v>-6561</v>
      </c>
      <c r="P24" s="565">
        <v>-23648</v>
      </c>
      <c r="Q24" s="565">
        <v>-15891</v>
      </c>
      <c r="R24" s="565">
        <v>2819</v>
      </c>
      <c r="S24" s="565">
        <v>1523</v>
      </c>
      <c r="T24" s="565">
        <v>2606</v>
      </c>
      <c r="U24" s="565">
        <v>4641</v>
      </c>
      <c r="V24" s="565">
        <v>8313</v>
      </c>
      <c r="W24" s="565">
        <v>-41858</v>
      </c>
      <c r="X24" s="565">
        <v>-953</v>
      </c>
      <c r="Y24" s="565">
        <v>-4922</v>
      </c>
      <c r="Z24" s="565">
        <v>-1904</v>
      </c>
      <c r="AA24" s="565">
        <v>-2211</v>
      </c>
      <c r="AB24" s="565">
        <v>-1074</v>
      </c>
      <c r="AC24" s="565">
        <v>-1676</v>
      </c>
      <c r="AD24" s="565"/>
      <c r="AE24" s="565"/>
      <c r="AF24" s="565"/>
      <c r="AG24" s="565"/>
      <c r="AH24" s="565"/>
      <c r="AI24" s="565"/>
      <c r="AJ24" s="84"/>
      <c r="AK24" s="52"/>
      <c r="BM24" s="368" t="e">
        <f>CountryCode &amp; ".T3.F5OP.S1313.MNAC." &amp; RefVintage</f>
        <v>#VALUE!</v>
      </c>
    </row>
    <row r="25" spans="1:65" s="17" customFormat="1" ht="16.5" customHeight="1">
      <c r="A25" s="204" t="s">
        <v>281</v>
      </c>
      <c r="B25" s="289" t="s">
        <v>749</v>
      </c>
      <c r="C25" s="526" t="s">
        <v>1104</v>
      </c>
      <c r="D25" s="570">
        <v>3115</v>
      </c>
      <c r="E25" s="570">
        <v>28346</v>
      </c>
      <c r="F25" s="570">
        <v>4600</v>
      </c>
      <c r="G25" s="570">
        <v>4700</v>
      </c>
      <c r="H25" s="570">
        <v>5500</v>
      </c>
      <c r="I25" s="570">
        <v>8800</v>
      </c>
      <c r="J25" s="570">
        <v>12200</v>
      </c>
      <c r="K25" s="570">
        <v>11900</v>
      </c>
      <c r="L25" s="570">
        <v>6600</v>
      </c>
      <c r="M25" s="570">
        <v>6700</v>
      </c>
      <c r="N25" s="570">
        <v>5800</v>
      </c>
      <c r="O25" s="570">
        <v>8600</v>
      </c>
      <c r="P25" s="570">
        <v>5894</v>
      </c>
      <c r="Q25" s="570">
        <v>8390</v>
      </c>
      <c r="R25" s="570">
        <v>7150.5</v>
      </c>
      <c r="S25" s="570">
        <v>8499.2336099999993</v>
      </c>
      <c r="T25" s="570">
        <v>4967.0441099999998</v>
      </c>
      <c r="U25" s="570">
        <v>6258.2738400000007</v>
      </c>
      <c r="V25" s="570">
        <v>9926.8178700000008</v>
      </c>
      <c r="W25" s="570">
        <v>-391</v>
      </c>
      <c r="X25" s="570">
        <v>0</v>
      </c>
      <c r="Y25" s="570">
        <v>0</v>
      </c>
      <c r="Z25" s="570">
        <v>2059.9062659999986</v>
      </c>
      <c r="AA25" s="570">
        <v>3598.9999999999995</v>
      </c>
      <c r="AB25" s="570">
        <v>3238.0000000000005</v>
      </c>
      <c r="AC25" s="570">
        <v>12364.451511359997</v>
      </c>
      <c r="AD25" s="570"/>
      <c r="AE25" s="570"/>
      <c r="AF25" s="570"/>
      <c r="AG25" s="570"/>
      <c r="AH25" s="570"/>
      <c r="AI25" s="570"/>
      <c r="AJ25" s="84"/>
      <c r="AK25" s="52"/>
      <c r="BM25" s="368" t="e">
        <f>CountryCode &amp; ".T3.F5OPACQ.S1313.MNAC." &amp; RefVintage</f>
        <v>#VALUE!</v>
      </c>
    </row>
    <row r="26" spans="1:65" s="17" customFormat="1" ht="16.5" customHeight="1" thickBot="1">
      <c r="A26" s="204" t="s">
        <v>282</v>
      </c>
      <c r="B26" s="289" t="s">
        <v>750</v>
      </c>
      <c r="C26" s="526" t="s">
        <v>1105</v>
      </c>
      <c r="D26" s="570">
        <v>-19811</v>
      </c>
      <c r="E26" s="570">
        <v>-24319</v>
      </c>
      <c r="F26" s="570">
        <v>-80907</v>
      </c>
      <c r="G26" s="570">
        <v>-15642</v>
      </c>
      <c r="H26" s="570">
        <v>-17628</v>
      </c>
      <c r="I26" s="570">
        <v>-24556</v>
      </c>
      <c r="J26" s="570">
        <v>-7499</v>
      </c>
      <c r="K26" s="570">
        <v>-8499</v>
      </c>
      <c r="L26" s="570">
        <v>-7727</v>
      </c>
      <c r="M26" s="570">
        <v>-9399</v>
      </c>
      <c r="N26" s="570">
        <v>-15620</v>
      </c>
      <c r="O26" s="570">
        <v>-15161</v>
      </c>
      <c r="P26" s="570">
        <v>-29542</v>
      </c>
      <c r="Q26" s="570">
        <v>-24281</v>
      </c>
      <c r="R26" s="570">
        <v>-4331.5</v>
      </c>
      <c r="S26" s="570">
        <v>-6976.2336099999993</v>
      </c>
      <c r="T26" s="570">
        <v>-2361.0441099999998</v>
      </c>
      <c r="U26" s="570">
        <v>-1617.2738400000007</v>
      </c>
      <c r="V26" s="570">
        <v>-1613.8178700000008</v>
      </c>
      <c r="W26" s="570">
        <v>-41467</v>
      </c>
      <c r="X26" s="570">
        <v>-953</v>
      </c>
      <c r="Y26" s="570">
        <v>-4922</v>
      </c>
      <c r="Z26" s="570">
        <v>-3963.9062659999986</v>
      </c>
      <c r="AA26" s="570">
        <v>-5810</v>
      </c>
      <c r="AB26" s="570">
        <v>-4312</v>
      </c>
      <c r="AC26" s="570">
        <v>-14040.451511359997</v>
      </c>
      <c r="AD26" s="570"/>
      <c r="AE26" s="570"/>
      <c r="AF26" s="570"/>
      <c r="AG26" s="570"/>
      <c r="AH26" s="570"/>
      <c r="AI26" s="570"/>
      <c r="AJ26" s="84"/>
      <c r="AK26" s="52"/>
      <c r="BM26" s="368" t="e">
        <f>CountryCode &amp; ".T3.F5OPDIS.S1313.MNAC." &amp; RefVintage</f>
        <v>#VALUE!</v>
      </c>
    </row>
    <row r="27" spans="1:65" s="17" customFormat="1" ht="16.5" customHeight="1">
      <c r="A27" s="246" t="s">
        <v>358</v>
      </c>
      <c r="B27" s="289" t="s">
        <v>751</v>
      </c>
      <c r="C27" s="523" t="s">
        <v>1106</v>
      </c>
      <c r="D27" s="571">
        <v>0</v>
      </c>
      <c r="E27" s="571">
        <v>0</v>
      </c>
      <c r="F27" s="571">
        <v>0</v>
      </c>
      <c r="G27" s="571">
        <v>0</v>
      </c>
      <c r="H27" s="571">
        <v>0</v>
      </c>
      <c r="I27" s="571">
        <v>0</v>
      </c>
      <c r="J27" s="571">
        <v>0</v>
      </c>
      <c r="K27" s="571">
        <v>0</v>
      </c>
      <c r="L27" s="571">
        <v>0</v>
      </c>
      <c r="M27" s="571">
        <v>0</v>
      </c>
      <c r="N27" s="571">
        <v>0</v>
      </c>
      <c r="O27" s="571">
        <v>0</v>
      </c>
      <c r="P27" s="571">
        <v>0</v>
      </c>
      <c r="Q27" s="571">
        <v>0</v>
      </c>
      <c r="R27" s="571">
        <v>0</v>
      </c>
      <c r="S27" s="571">
        <v>0</v>
      </c>
      <c r="T27" s="571">
        <v>0</v>
      </c>
      <c r="U27" s="571">
        <v>0</v>
      </c>
      <c r="V27" s="571">
        <v>0</v>
      </c>
      <c r="W27" s="571">
        <v>0</v>
      </c>
      <c r="X27" s="571">
        <v>0</v>
      </c>
      <c r="Y27" s="571">
        <v>0</v>
      </c>
      <c r="Z27" s="571">
        <v>0</v>
      </c>
      <c r="AA27" s="571">
        <v>8</v>
      </c>
      <c r="AB27" s="571">
        <v>0</v>
      </c>
      <c r="AC27" s="571">
        <v>0</v>
      </c>
      <c r="AD27" s="571"/>
      <c r="AE27" s="571"/>
      <c r="AF27" s="571"/>
      <c r="AG27" s="571"/>
      <c r="AH27" s="571"/>
      <c r="AI27" s="571"/>
      <c r="AJ27" s="84"/>
      <c r="AK27" s="52"/>
      <c r="BM27" s="368" t="e">
        <f>CountryCode &amp; ".T3.F71.S1313.MNAC." &amp; RefVintage</f>
        <v>#VALUE!</v>
      </c>
    </row>
    <row r="28" spans="1:65" s="17" customFormat="1" ht="16.5" customHeight="1" thickBot="1">
      <c r="A28" s="247" t="s">
        <v>359</v>
      </c>
      <c r="B28" s="289" t="s">
        <v>752</v>
      </c>
      <c r="C28" s="523" t="s">
        <v>1107</v>
      </c>
      <c r="D28" s="571">
        <v>3093</v>
      </c>
      <c r="E28" s="571">
        <v>2834</v>
      </c>
      <c r="F28" s="571">
        <v>1180</v>
      </c>
      <c r="G28" s="571">
        <v>1176</v>
      </c>
      <c r="H28" s="571">
        <v>2870</v>
      </c>
      <c r="I28" s="571">
        <v>3024</v>
      </c>
      <c r="J28" s="571">
        <v>-1907</v>
      </c>
      <c r="K28" s="571">
        <v>-4312</v>
      </c>
      <c r="L28" s="571">
        <v>2382</v>
      </c>
      <c r="M28" s="571">
        <v>2426</v>
      </c>
      <c r="N28" s="571">
        <v>1884</v>
      </c>
      <c r="O28" s="571">
        <v>7627</v>
      </c>
      <c r="P28" s="571">
        <v>-2909</v>
      </c>
      <c r="Q28" s="571">
        <v>-1094</v>
      </c>
      <c r="R28" s="571">
        <v>1093</v>
      </c>
      <c r="S28" s="571">
        <v>17771</v>
      </c>
      <c r="T28" s="571">
        <v>1275</v>
      </c>
      <c r="U28" s="571">
        <v>-10204</v>
      </c>
      <c r="V28" s="571">
        <v>34062</v>
      </c>
      <c r="W28" s="571">
        <v>-3357</v>
      </c>
      <c r="X28" s="571">
        <v>-11087</v>
      </c>
      <c r="Y28" s="571">
        <v>-1437</v>
      </c>
      <c r="Z28" s="571">
        <v>29980</v>
      </c>
      <c r="AA28" s="571">
        <v>34005</v>
      </c>
      <c r="AB28" s="571">
        <v>33390</v>
      </c>
      <c r="AC28" s="571">
        <v>-19580</v>
      </c>
      <c r="AD28" s="571"/>
      <c r="AE28" s="571"/>
      <c r="AF28" s="571"/>
      <c r="AG28" s="571"/>
      <c r="AH28" s="571"/>
      <c r="AI28" s="571"/>
      <c r="AJ28" s="84"/>
      <c r="AK28" s="52"/>
      <c r="BM28" s="368" t="e">
        <f>CountryCode &amp; ".T3.F8.S1313.MNAC." &amp; RefVintage</f>
        <v>#VALUE!</v>
      </c>
    </row>
    <row r="29" spans="1:65" s="17" customFormat="1" ht="16.5" customHeight="1">
      <c r="A29" s="204" t="s">
        <v>283</v>
      </c>
      <c r="B29" s="289" t="s">
        <v>753</v>
      </c>
      <c r="C29" s="523" t="s">
        <v>1108</v>
      </c>
      <c r="D29" s="571">
        <v>46</v>
      </c>
      <c r="E29" s="571">
        <v>37</v>
      </c>
      <c r="F29" s="571">
        <v>37</v>
      </c>
      <c r="G29" s="571">
        <v>71</v>
      </c>
      <c r="H29" s="571">
        <v>3</v>
      </c>
      <c r="I29" s="571">
        <v>25</v>
      </c>
      <c r="J29" s="571">
        <v>66</v>
      </c>
      <c r="K29" s="571">
        <v>61</v>
      </c>
      <c r="L29" s="571">
        <v>68</v>
      </c>
      <c r="M29" s="571">
        <v>253</v>
      </c>
      <c r="N29" s="571">
        <v>342</v>
      </c>
      <c r="O29" s="571">
        <v>7</v>
      </c>
      <c r="P29" s="571">
        <v>-90</v>
      </c>
      <c r="Q29" s="571">
        <v>38</v>
      </c>
      <c r="R29" s="571">
        <v>-7</v>
      </c>
      <c r="S29" s="571">
        <v>-74</v>
      </c>
      <c r="T29" s="571">
        <v>-36</v>
      </c>
      <c r="U29" s="571">
        <v>95</v>
      </c>
      <c r="V29" s="571">
        <v>-205</v>
      </c>
      <c r="W29" s="571">
        <v>-37</v>
      </c>
      <c r="X29" s="571">
        <v>-23</v>
      </c>
      <c r="Y29" s="571">
        <v>-68</v>
      </c>
      <c r="Z29" s="571">
        <v>-19</v>
      </c>
      <c r="AA29" s="571">
        <v>111</v>
      </c>
      <c r="AB29" s="571">
        <v>721</v>
      </c>
      <c r="AC29" s="571">
        <v>39</v>
      </c>
      <c r="AD29" s="571"/>
      <c r="AE29" s="571"/>
      <c r="AF29" s="571"/>
      <c r="AG29" s="571"/>
      <c r="AH29" s="571"/>
      <c r="AI29" s="571"/>
      <c r="AJ29" s="84"/>
      <c r="AK29" s="52"/>
      <c r="BM29" s="368" t="e">
        <f>CountryCode &amp; ".T3.OFA.S1313.MNAC." &amp; RefVintage</f>
        <v>#VALUE!</v>
      </c>
    </row>
    <row r="30" spans="1:65" s="17" customFormat="1" ht="16.5" customHeight="1">
      <c r="A30" s="204"/>
      <c r="B30" s="105"/>
      <c r="C30" s="527"/>
      <c r="D30" s="85"/>
      <c r="E30" s="86"/>
      <c r="F30" s="86"/>
      <c r="G30" s="86"/>
      <c r="H30" s="86"/>
      <c r="I30" s="86"/>
      <c r="J30" s="86"/>
      <c r="K30" s="86"/>
      <c r="L30" s="86"/>
      <c r="M30" s="86"/>
      <c r="N30" s="86"/>
      <c r="O30" s="86"/>
      <c r="P30" s="86"/>
      <c r="Q30" s="86"/>
      <c r="R30" s="86"/>
      <c r="S30" s="86"/>
      <c r="T30" s="86"/>
      <c r="U30" s="86"/>
      <c r="V30" s="86"/>
      <c r="W30" s="86"/>
      <c r="X30" s="86"/>
      <c r="Y30" s="86"/>
      <c r="Z30" s="86"/>
      <c r="AA30" s="86"/>
      <c r="AB30" s="459"/>
      <c r="AC30" s="572"/>
      <c r="AD30" s="572"/>
      <c r="AE30" s="572"/>
      <c r="AF30" s="572"/>
      <c r="AG30" s="572"/>
      <c r="AH30" s="572"/>
      <c r="AI30" s="572"/>
      <c r="AJ30" s="84"/>
      <c r="AK30" s="52"/>
      <c r="BM30" s="368"/>
    </row>
    <row r="31" spans="1:65" s="17" customFormat="1" ht="16.5" customHeight="1">
      <c r="A31" s="204" t="s">
        <v>284</v>
      </c>
      <c r="B31" s="289" t="s">
        <v>754</v>
      </c>
      <c r="C31" s="528" t="s">
        <v>1109</v>
      </c>
      <c r="D31" s="445">
        <f t="shared" ref="D31:Z31" si="37">IF(AND(D32="0",D33="0",D34="0",D36="0",D37="0",D38="0",D40="0",D41="0",D42="0"),"0",IF(AND(D32="M",D33="M",D34="M",D36="M",D37="M",D38="M",D40="M",D41="M",D42="M"),"M",IF(AND(D32="L",D33="L",D34="L",D36="L",D37="L",D38="L",D40="L",D41="L",D42="L"),"L",IF(AND(ISTEXT(D32),ISTEXT(D33),ISTEXT(D34),ISTEXT(D36),ISTEXT(D37),ISTEXT(D38),ISTEXT(D40),ISTEXT(D41),ISTEXT(D42)),"M",SUM(D32:D34)+SUM(D36:D38)+SUM(D40:D42)))))</f>
        <v>-11017.000000000002</v>
      </c>
      <c r="E31" s="445">
        <f t="shared" si="37"/>
        <v>-8576</v>
      </c>
      <c r="F31" s="445">
        <f t="shared" si="37"/>
        <v>-29369</v>
      </c>
      <c r="G31" s="445">
        <f t="shared" si="37"/>
        <v>-13748</v>
      </c>
      <c r="H31" s="445">
        <f t="shared" si="37"/>
        <v>11949.000000000002</v>
      </c>
      <c r="I31" s="445">
        <f t="shared" si="37"/>
        <v>-19409.999999999985</v>
      </c>
      <c r="J31" s="445">
        <f t="shared" si="37"/>
        <v>-21290</v>
      </c>
      <c r="K31" s="445">
        <f t="shared" si="37"/>
        <v>-19969.000000000029</v>
      </c>
      <c r="L31" s="445">
        <f t="shared" si="37"/>
        <v>-2700.0000000000291</v>
      </c>
      <c r="M31" s="445">
        <f t="shared" si="37"/>
        <v>-55922</v>
      </c>
      <c r="N31" s="445">
        <f t="shared" si="37"/>
        <v>-51482.999999999942</v>
      </c>
      <c r="O31" s="445">
        <f t="shared" si="37"/>
        <v>-38203</v>
      </c>
      <c r="P31" s="445">
        <f t="shared" si="37"/>
        <v>60670.000000000029</v>
      </c>
      <c r="Q31" s="445">
        <f t="shared" si="37"/>
        <v>124872.99999999988</v>
      </c>
      <c r="R31" s="445">
        <f t="shared" si="37"/>
        <v>-25910.999999999884</v>
      </c>
      <c r="S31" s="445">
        <f t="shared" si="37"/>
        <v>87100</v>
      </c>
      <c r="T31" s="445">
        <f t="shared" si="37"/>
        <v>82342.999999999913</v>
      </c>
      <c r="U31" s="445">
        <f t="shared" si="37"/>
        <v>-23580.999999999971</v>
      </c>
      <c r="V31" s="445">
        <f t="shared" si="37"/>
        <v>30546.999999999884</v>
      </c>
      <c r="W31" s="445">
        <f t="shared" si="37"/>
        <v>-11418.999999999942</v>
      </c>
      <c r="X31" s="445">
        <f t="shared" si="37"/>
        <v>61344</v>
      </c>
      <c r="Y31" s="445">
        <f t="shared" si="37"/>
        <v>-152936</v>
      </c>
      <c r="Z31" s="445">
        <f t="shared" si="37"/>
        <v>-522875</v>
      </c>
      <c r="AA31" s="445">
        <f t="shared" ref="AA31:AC31" si="38">IF(AND(AA32="0",AA33="0",AA34="0",AA36="0",AA37="0",AA38="0",AA40="0",AA41="0",AA42="0"),"0",IF(AND(AA32="M",AA33="M",AA34="M",AA36="M",AA37="M",AA38="M",AA40="M",AA41="M",AA42="M"),"M",IF(AND(AA32="L",AA33="L",AA34="L",AA36="L",AA37="L",AA38="L",AA40="L",AA41="L",AA42="L"),"L",IF(AND(ISTEXT(AA32),ISTEXT(AA33),ISTEXT(AA34),ISTEXT(AA36),ISTEXT(AA37),ISTEXT(AA38),ISTEXT(AA40),ISTEXT(AA41),ISTEXT(AA42)),"M",SUM(AA32:AA34)+SUM(AA36:AA38)+SUM(AA40:AA42)))))</f>
        <v>-197924</v>
      </c>
      <c r="AB31" s="460">
        <f t="shared" si="38"/>
        <v>35132.999999999971</v>
      </c>
      <c r="AC31" s="460">
        <f t="shared" si="38"/>
        <v>156285</v>
      </c>
      <c r="AD31" s="627" t="s">
        <v>1176</v>
      </c>
      <c r="AE31" s="627" t="s">
        <v>1176</v>
      </c>
      <c r="AF31" s="627" t="s">
        <v>1176</v>
      </c>
      <c r="AG31" s="627" t="s">
        <v>1176</v>
      </c>
      <c r="AH31" s="627" t="s">
        <v>1176</v>
      </c>
      <c r="AI31" s="627" t="s">
        <v>1176</v>
      </c>
      <c r="AJ31" s="84"/>
      <c r="AK31" s="52"/>
      <c r="BM31" s="368" t="e">
        <f>CountryCode &amp; ".T3.ADJ.S1313.MNAC." &amp; RefVintage</f>
        <v>#VALUE!</v>
      </c>
    </row>
    <row r="32" spans="1:65" s="17" customFormat="1" ht="16.5" customHeight="1" thickBot="1">
      <c r="A32" s="204" t="s">
        <v>285</v>
      </c>
      <c r="B32" s="289" t="s">
        <v>755</v>
      </c>
      <c r="C32" s="523" t="s">
        <v>1110</v>
      </c>
      <c r="D32" s="571">
        <v>0</v>
      </c>
      <c r="E32" s="571">
        <v>0</v>
      </c>
      <c r="F32" s="571">
        <v>0</v>
      </c>
      <c r="G32" s="571">
        <v>0</v>
      </c>
      <c r="H32" s="571">
        <v>0</v>
      </c>
      <c r="I32" s="571">
        <v>0</v>
      </c>
      <c r="J32" s="571">
        <v>0</v>
      </c>
      <c r="K32" s="571">
        <v>0</v>
      </c>
      <c r="L32" s="571">
        <v>0</v>
      </c>
      <c r="M32" s="571">
        <v>0</v>
      </c>
      <c r="N32" s="571">
        <v>0</v>
      </c>
      <c r="O32" s="571">
        <v>0</v>
      </c>
      <c r="P32" s="571">
        <v>0</v>
      </c>
      <c r="Q32" s="571">
        <v>0</v>
      </c>
      <c r="R32" s="571">
        <v>0</v>
      </c>
      <c r="S32" s="571">
        <v>0</v>
      </c>
      <c r="T32" s="571">
        <v>0</v>
      </c>
      <c r="U32" s="571">
        <v>0</v>
      </c>
      <c r="V32" s="571">
        <v>0</v>
      </c>
      <c r="W32" s="571">
        <v>0</v>
      </c>
      <c r="X32" s="571">
        <v>0</v>
      </c>
      <c r="Y32" s="571">
        <v>0</v>
      </c>
      <c r="Z32" s="571">
        <v>0</v>
      </c>
      <c r="AA32" s="571">
        <v>9</v>
      </c>
      <c r="AB32" s="571">
        <v>0</v>
      </c>
      <c r="AC32" s="571">
        <v>0</v>
      </c>
      <c r="AD32" s="571"/>
      <c r="AE32" s="571"/>
      <c r="AF32" s="571"/>
      <c r="AG32" s="571"/>
      <c r="AH32" s="571"/>
      <c r="AI32" s="571"/>
      <c r="AJ32" s="84"/>
      <c r="AK32" s="52"/>
      <c r="BM32" s="368" t="e">
        <f>CountryCode &amp; ".T3.LIA.S1313.MNAC." &amp; RefVintage</f>
        <v>#VALUE!</v>
      </c>
    </row>
    <row r="33" spans="1:65" s="17" customFormat="1" ht="16.5" customHeight="1" thickBot="1">
      <c r="A33" s="192" t="s">
        <v>366</v>
      </c>
      <c r="B33" s="289" t="s">
        <v>756</v>
      </c>
      <c r="C33" s="523" t="s">
        <v>1111</v>
      </c>
      <c r="D33" s="571">
        <v>-12043</v>
      </c>
      <c r="E33" s="571">
        <v>-10311</v>
      </c>
      <c r="F33" s="571">
        <v>-31042</v>
      </c>
      <c r="G33" s="571">
        <v>-16213.000000000002</v>
      </c>
      <c r="H33" s="571">
        <v>11993</v>
      </c>
      <c r="I33" s="571">
        <v>-20711</v>
      </c>
      <c r="J33" s="571">
        <v>-17894</v>
      </c>
      <c r="K33" s="571">
        <v>-17252</v>
      </c>
      <c r="L33" s="571">
        <v>-12044</v>
      </c>
      <c r="M33" s="571">
        <v>-52743</v>
      </c>
      <c r="N33" s="571">
        <v>-54316</v>
      </c>
      <c r="O33" s="571">
        <v>-34907</v>
      </c>
      <c r="P33" s="571">
        <v>62336</v>
      </c>
      <c r="Q33" s="571">
        <v>64346.999999999993</v>
      </c>
      <c r="R33" s="571">
        <v>-38899</v>
      </c>
      <c r="S33" s="571">
        <v>-22803</v>
      </c>
      <c r="T33" s="571">
        <v>-19009</v>
      </c>
      <c r="U33" s="571">
        <v>22496</v>
      </c>
      <c r="V33" s="571">
        <v>21748</v>
      </c>
      <c r="W33" s="571">
        <v>-26368</v>
      </c>
      <c r="X33" s="571">
        <v>52622</v>
      </c>
      <c r="Y33" s="571">
        <v>-152892</v>
      </c>
      <c r="Z33" s="571">
        <v>-515405.99999999994</v>
      </c>
      <c r="AA33" s="571">
        <v>-198317</v>
      </c>
      <c r="AB33" s="571">
        <v>26649</v>
      </c>
      <c r="AC33" s="571">
        <v>146078</v>
      </c>
      <c r="AD33" s="571"/>
      <c r="AE33" s="571"/>
      <c r="AF33" s="571"/>
      <c r="AG33" s="571"/>
      <c r="AH33" s="571"/>
      <c r="AI33" s="571"/>
      <c r="AJ33" s="84"/>
      <c r="AK33" s="52"/>
      <c r="BM33" s="368" t="e">
        <f>CountryCode &amp; ".T3.OAP.S1313.MNAC." &amp; RefVintage</f>
        <v>#VALUE!</v>
      </c>
    </row>
    <row r="34" spans="1:65" s="17" customFormat="1" ht="16.5" customHeight="1">
      <c r="A34" s="204" t="s">
        <v>286</v>
      </c>
      <c r="B34" s="289" t="s">
        <v>757</v>
      </c>
      <c r="C34" s="523" t="s">
        <v>1112</v>
      </c>
      <c r="D34" s="571">
        <v>0</v>
      </c>
      <c r="E34" s="571">
        <v>0</v>
      </c>
      <c r="F34" s="571">
        <v>0</v>
      </c>
      <c r="G34" s="571">
        <v>0</v>
      </c>
      <c r="H34" s="571">
        <v>0</v>
      </c>
      <c r="I34" s="571">
        <v>0</v>
      </c>
      <c r="J34" s="571">
        <v>0</v>
      </c>
      <c r="K34" s="571">
        <v>0</v>
      </c>
      <c r="L34" s="571">
        <v>0</v>
      </c>
      <c r="M34" s="571">
        <v>0</v>
      </c>
      <c r="N34" s="571">
        <v>0</v>
      </c>
      <c r="O34" s="571">
        <v>0</v>
      </c>
      <c r="P34" s="571">
        <v>0</v>
      </c>
      <c r="Q34" s="571">
        <v>0</v>
      </c>
      <c r="R34" s="571">
        <v>0</v>
      </c>
      <c r="S34" s="571">
        <v>0</v>
      </c>
      <c r="T34" s="571">
        <v>0</v>
      </c>
      <c r="U34" s="571">
        <v>0</v>
      </c>
      <c r="V34" s="571">
        <v>0</v>
      </c>
      <c r="W34" s="571">
        <v>0</v>
      </c>
      <c r="X34" s="571">
        <v>0</v>
      </c>
      <c r="Y34" s="571">
        <v>0</v>
      </c>
      <c r="Z34" s="571">
        <v>0</v>
      </c>
      <c r="AA34" s="571">
        <v>0</v>
      </c>
      <c r="AB34" s="571">
        <v>0</v>
      </c>
      <c r="AC34" s="571">
        <v>0</v>
      </c>
      <c r="AD34" s="571"/>
      <c r="AE34" s="571"/>
      <c r="AF34" s="571"/>
      <c r="AG34" s="571"/>
      <c r="AH34" s="571"/>
      <c r="AI34" s="571"/>
      <c r="AJ34" s="84"/>
      <c r="AK34" s="52"/>
      <c r="BM34" s="368" t="e">
        <f>CountryCode &amp; ".T3.OLIA.S1313.MNAC." &amp; RefVintage</f>
        <v>#VALUE!</v>
      </c>
    </row>
    <row r="35" spans="1:65" s="17" customFormat="1" ht="16.5" customHeight="1">
      <c r="A35" s="204"/>
      <c r="B35" s="105"/>
      <c r="C35" s="529"/>
      <c r="D35" s="573"/>
      <c r="E35" s="572"/>
      <c r="F35" s="572"/>
      <c r="G35" s="572"/>
      <c r="H35" s="572"/>
      <c r="I35" s="572"/>
      <c r="J35" s="572"/>
      <c r="K35" s="572"/>
      <c r="L35" s="572"/>
      <c r="M35" s="572"/>
      <c r="N35" s="572"/>
      <c r="O35" s="572"/>
      <c r="P35" s="572"/>
      <c r="Q35" s="572"/>
      <c r="R35" s="572"/>
      <c r="S35" s="572"/>
      <c r="T35" s="572"/>
      <c r="U35" s="572"/>
      <c r="V35" s="572"/>
      <c r="W35" s="572"/>
      <c r="X35" s="572"/>
      <c r="Y35" s="572"/>
      <c r="Z35" s="572"/>
      <c r="AA35" s="572"/>
      <c r="AB35" s="572"/>
      <c r="AC35" s="572"/>
      <c r="AD35" s="572"/>
      <c r="AE35" s="572"/>
      <c r="AF35" s="572"/>
      <c r="AG35" s="572"/>
      <c r="AH35" s="572"/>
      <c r="AI35" s="572"/>
      <c r="AJ35" s="84"/>
      <c r="AK35" s="52"/>
      <c r="BM35" s="368"/>
    </row>
    <row r="36" spans="1:65" s="17" customFormat="1" ht="16.5" customHeight="1">
      <c r="A36" s="204" t="s">
        <v>287</v>
      </c>
      <c r="B36" s="289" t="s">
        <v>758</v>
      </c>
      <c r="C36" s="523" t="s">
        <v>1113</v>
      </c>
      <c r="D36" s="571">
        <v>0</v>
      </c>
      <c r="E36" s="571">
        <v>0</v>
      </c>
      <c r="F36" s="571">
        <v>0</v>
      </c>
      <c r="G36" s="571">
        <v>0</v>
      </c>
      <c r="H36" s="571">
        <v>0</v>
      </c>
      <c r="I36" s="571">
        <v>0</v>
      </c>
      <c r="J36" s="571">
        <v>0</v>
      </c>
      <c r="K36" s="571">
        <v>0</v>
      </c>
      <c r="L36" s="571">
        <v>0</v>
      </c>
      <c r="M36" s="571">
        <v>0</v>
      </c>
      <c r="N36" s="571">
        <v>0</v>
      </c>
      <c r="O36" s="571">
        <v>0</v>
      </c>
      <c r="P36" s="571">
        <v>0</v>
      </c>
      <c r="Q36" s="571">
        <v>0</v>
      </c>
      <c r="R36" s="571">
        <v>0</v>
      </c>
      <c r="S36" s="571">
        <v>0</v>
      </c>
      <c r="T36" s="571">
        <v>0</v>
      </c>
      <c r="U36" s="571">
        <v>0</v>
      </c>
      <c r="V36" s="571">
        <v>0</v>
      </c>
      <c r="W36" s="571">
        <v>0</v>
      </c>
      <c r="X36" s="571">
        <v>0</v>
      </c>
      <c r="Y36" s="571">
        <v>0</v>
      </c>
      <c r="Z36" s="571">
        <v>0</v>
      </c>
      <c r="AA36" s="571">
        <v>0</v>
      </c>
      <c r="AB36" s="571">
        <v>0</v>
      </c>
      <c r="AC36" s="571">
        <v>0</v>
      </c>
      <c r="AD36" s="571"/>
      <c r="AE36" s="571"/>
      <c r="AF36" s="571"/>
      <c r="AG36" s="571"/>
      <c r="AH36" s="571"/>
      <c r="AI36" s="571"/>
      <c r="AJ36" s="84"/>
      <c r="AK36" s="52"/>
      <c r="BM36" s="368" t="e">
        <f>CountryCode &amp; ".T3.ISS_A.S1313.MNAC." &amp; RefVintage</f>
        <v>#VALUE!</v>
      </c>
    </row>
    <row r="37" spans="1:65" s="17" customFormat="1" ht="16.5" customHeight="1">
      <c r="A37" s="204" t="s">
        <v>288</v>
      </c>
      <c r="B37" s="289" t="s">
        <v>759</v>
      </c>
      <c r="C37" s="523" t="s">
        <v>1114</v>
      </c>
      <c r="D37" s="571">
        <v>55</v>
      </c>
      <c r="E37" s="571">
        <v>113</v>
      </c>
      <c r="F37" s="571">
        <v>156</v>
      </c>
      <c r="G37" s="571">
        <v>-784</v>
      </c>
      <c r="H37" s="571">
        <v>51</v>
      </c>
      <c r="I37" s="571">
        <v>-48</v>
      </c>
      <c r="J37" s="571">
        <v>-183</v>
      </c>
      <c r="K37" s="571">
        <v>9</v>
      </c>
      <c r="L37" s="571">
        <v>772</v>
      </c>
      <c r="M37" s="571">
        <v>-72</v>
      </c>
      <c r="N37" s="571">
        <v>-951</v>
      </c>
      <c r="O37" s="571">
        <v>-196</v>
      </c>
      <c r="P37" s="571">
        <v>-1608</v>
      </c>
      <c r="Q37" s="571">
        <v>-2303</v>
      </c>
      <c r="R37" s="571">
        <v>853.00000000000011</v>
      </c>
      <c r="S37" s="571">
        <v>1562</v>
      </c>
      <c r="T37" s="571">
        <v>378.00000000000011</v>
      </c>
      <c r="U37" s="571">
        <v>180.99999999999991</v>
      </c>
      <c r="V37" s="571">
        <v>629</v>
      </c>
      <c r="W37" s="571">
        <v>1799</v>
      </c>
      <c r="X37" s="571">
        <v>-4.0000000000000036</v>
      </c>
      <c r="Y37" s="571">
        <v>-52.000000000000007</v>
      </c>
      <c r="Z37" s="571">
        <v>-68</v>
      </c>
      <c r="AA37" s="571">
        <v>-88</v>
      </c>
      <c r="AB37" s="571">
        <v>184</v>
      </c>
      <c r="AC37" s="571">
        <v>-110</v>
      </c>
      <c r="AD37" s="571"/>
      <c r="AE37" s="571"/>
      <c r="AF37" s="571"/>
      <c r="AG37" s="571"/>
      <c r="AH37" s="571"/>
      <c r="AI37" s="571"/>
      <c r="AJ37" s="84"/>
      <c r="AK37" s="52"/>
      <c r="BM37" s="368" t="e">
        <f>CountryCode &amp; ".T3.D41_A.S1313.MNAC." &amp; RefVintage</f>
        <v>#VALUE!</v>
      </c>
    </row>
    <row r="38" spans="1:65" s="139" customFormat="1" ht="16.5" customHeight="1">
      <c r="A38" s="204" t="s">
        <v>289</v>
      </c>
      <c r="B38" s="289" t="s">
        <v>760</v>
      </c>
      <c r="C38" s="530" t="s">
        <v>1115</v>
      </c>
      <c r="D38" s="571">
        <v>0</v>
      </c>
      <c r="E38" s="571">
        <v>0</v>
      </c>
      <c r="F38" s="571">
        <v>0</v>
      </c>
      <c r="G38" s="571">
        <v>0</v>
      </c>
      <c r="H38" s="571">
        <v>0</v>
      </c>
      <c r="I38" s="571">
        <v>0</v>
      </c>
      <c r="J38" s="571">
        <v>0</v>
      </c>
      <c r="K38" s="571">
        <v>0</v>
      </c>
      <c r="L38" s="571">
        <v>0</v>
      </c>
      <c r="M38" s="571">
        <v>0</v>
      </c>
      <c r="N38" s="571">
        <v>0</v>
      </c>
      <c r="O38" s="571">
        <v>0</v>
      </c>
      <c r="P38" s="571">
        <v>0</v>
      </c>
      <c r="Q38" s="571">
        <v>0</v>
      </c>
      <c r="R38" s="571">
        <v>0</v>
      </c>
      <c r="S38" s="571">
        <v>0</v>
      </c>
      <c r="T38" s="571">
        <v>0</v>
      </c>
      <c r="U38" s="571">
        <v>0</v>
      </c>
      <c r="V38" s="571">
        <v>0</v>
      </c>
      <c r="W38" s="571">
        <v>0</v>
      </c>
      <c r="X38" s="571">
        <v>0</v>
      </c>
      <c r="Y38" s="571">
        <v>0</v>
      </c>
      <c r="Z38" s="571">
        <v>0</v>
      </c>
      <c r="AA38" s="571">
        <v>0</v>
      </c>
      <c r="AB38" s="571">
        <v>0</v>
      </c>
      <c r="AC38" s="571">
        <v>0</v>
      </c>
      <c r="AD38" s="571"/>
      <c r="AE38" s="571"/>
      <c r="AF38" s="571"/>
      <c r="AG38" s="571"/>
      <c r="AH38" s="571"/>
      <c r="AI38" s="571"/>
      <c r="AJ38" s="84"/>
      <c r="AK38" s="52"/>
      <c r="BM38" s="369" t="e">
        <f>CountryCode &amp; ".T3.RED_A.S1313.MNAC." &amp; RefVintage</f>
        <v>#VALUE!</v>
      </c>
    </row>
    <row r="39" spans="1:65" s="17" customFormat="1" ht="16.5" customHeight="1">
      <c r="A39" s="204"/>
      <c r="B39" s="105"/>
      <c r="C39" s="529"/>
      <c r="D39" s="573"/>
      <c r="E39" s="572"/>
      <c r="F39" s="572"/>
      <c r="G39" s="572"/>
      <c r="H39" s="572"/>
      <c r="I39" s="572"/>
      <c r="J39" s="572"/>
      <c r="K39" s="572"/>
      <c r="L39" s="572"/>
      <c r="M39" s="572"/>
      <c r="N39" s="572"/>
      <c r="O39" s="572"/>
      <c r="P39" s="572"/>
      <c r="Q39" s="572"/>
      <c r="R39" s="572"/>
      <c r="S39" s="572"/>
      <c r="T39" s="572"/>
      <c r="U39" s="572"/>
      <c r="V39" s="572"/>
      <c r="W39" s="572"/>
      <c r="X39" s="572"/>
      <c r="Y39" s="572"/>
      <c r="Z39" s="572"/>
      <c r="AA39" s="572"/>
      <c r="AB39" s="572"/>
      <c r="AC39" s="572"/>
      <c r="AD39" s="572"/>
      <c r="AE39" s="572"/>
      <c r="AF39" s="572"/>
      <c r="AG39" s="572"/>
      <c r="AH39" s="572"/>
      <c r="AI39" s="572"/>
      <c r="AJ39" s="84"/>
      <c r="AK39" s="52"/>
      <c r="BM39" s="368"/>
    </row>
    <row r="40" spans="1:65" s="17" customFormat="1" ht="16.5" customHeight="1">
      <c r="A40" s="204" t="s">
        <v>290</v>
      </c>
      <c r="B40" s="289" t="s">
        <v>761</v>
      </c>
      <c r="C40" s="523" t="s">
        <v>1116</v>
      </c>
      <c r="D40" s="571">
        <v>970.99999999999818</v>
      </c>
      <c r="E40" s="571">
        <v>1622</v>
      </c>
      <c r="F40" s="571">
        <v>1517</v>
      </c>
      <c r="G40" s="571">
        <v>3249</v>
      </c>
      <c r="H40" s="571">
        <v>-94.999999999998181</v>
      </c>
      <c r="I40" s="571">
        <v>1349.0000000000164</v>
      </c>
      <c r="J40" s="571">
        <v>-3213</v>
      </c>
      <c r="K40" s="571">
        <v>-2726.0000000000291</v>
      </c>
      <c r="L40" s="571">
        <v>8571.9999999999709</v>
      </c>
      <c r="M40" s="571">
        <v>-3107</v>
      </c>
      <c r="N40" s="571">
        <v>3784.0000000000582</v>
      </c>
      <c r="O40" s="571">
        <v>-3100</v>
      </c>
      <c r="P40" s="571">
        <v>-57.999999999970896</v>
      </c>
      <c r="Q40" s="571">
        <v>62828.999999999891</v>
      </c>
      <c r="R40" s="571">
        <v>12135.000000000116</v>
      </c>
      <c r="S40" s="571">
        <v>109705</v>
      </c>
      <c r="T40" s="571">
        <v>100973.99999999991</v>
      </c>
      <c r="U40" s="571">
        <v>-46257.999999999971</v>
      </c>
      <c r="V40" s="571">
        <v>8169.9999999998836</v>
      </c>
      <c r="W40" s="571">
        <v>13150.000000000058</v>
      </c>
      <c r="X40" s="571">
        <v>318</v>
      </c>
      <c r="Y40" s="571">
        <v>8</v>
      </c>
      <c r="Z40" s="571">
        <v>-5044.0000000000582</v>
      </c>
      <c r="AA40" s="571">
        <v>472</v>
      </c>
      <c r="AB40" s="571">
        <v>699.9999999999709</v>
      </c>
      <c r="AC40" s="571">
        <v>-782.99999999998545</v>
      </c>
      <c r="AD40" s="571"/>
      <c r="AE40" s="571"/>
      <c r="AF40" s="571"/>
      <c r="AG40" s="571"/>
      <c r="AH40" s="571"/>
      <c r="AI40" s="571"/>
      <c r="AJ40" s="84"/>
      <c r="AK40" s="52"/>
      <c r="BM40" s="368" t="e">
        <f>CountryCode &amp; ".T3.FREV_A.S1313.MNAC." &amp; RefVintage</f>
        <v>#VALUE!</v>
      </c>
    </row>
    <row r="41" spans="1:65" s="17" customFormat="1" ht="16.5" customHeight="1">
      <c r="A41" s="204" t="s">
        <v>382</v>
      </c>
      <c r="B41" s="289" t="s">
        <v>762</v>
      </c>
      <c r="C41" s="523" t="s">
        <v>1117</v>
      </c>
      <c r="D41" s="571">
        <v>0</v>
      </c>
      <c r="E41" s="571">
        <v>0</v>
      </c>
      <c r="F41" s="571">
        <v>0</v>
      </c>
      <c r="G41" s="571">
        <v>0</v>
      </c>
      <c r="H41" s="571">
        <v>0</v>
      </c>
      <c r="I41" s="571">
        <v>0</v>
      </c>
      <c r="J41" s="571">
        <v>0</v>
      </c>
      <c r="K41" s="571">
        <v>0</v>
      </c>
      <c r="L41" s="571">
        <v>0</v>
      </c>
      <c r="M41" s="571">
        <v>0</v>
      </c>
      <c r="N41" s="571">
        <v>0</v>
      </c>
      <c r="O41" s="571">
        <v>0</v>
      </c>
      <c r="P41" s="571">
        <v>0</v>
      </c>
      <c r="Q41" s="571">
        <v>0</v>
      </c>
      <c r="R41" s="571">
        <v>0</v>
      </c>
      <c r="S41" s="571">
        <v>-1363.9999999999998</v>
      </c>
      <c r="T41" s="571">
        <v>0</v>
      </c>
      <c r="U41" s="571">
        <v>0</v>
      </c>
      <c r="V41" s="571">
        <v>0</v>
      </c>
      <c r="W41" s="571">
        <v>0</v>
      </c>
      <c r="X41" s="571">
        <v>8408</v>
      </c>
      <c r="Y41" s="571">
        <v>0</v>
      </c>
      <c r="Z41" s="571">
        <v>-2357</v>
      </c>
      <c r="AA41" s="571">
        <v>0</v>
      </c>
      <c r="AB41" s="571">
        <v>7600</v>
      </c>
      <c r="AC41" s="571">
        <v>11100</v>
      </c>
      <c r="AD41" s="571"/>
      <c r="AE41" s="571"/>
      <c r="AF41" s="571"/>
      <c r="AG41" s="571"/>
      <c r="AH41" s="571"/>
      <c r="AI41" s="571"/>
      <c r="AJ41" s="84"/>
      <c r="AK41" s="52"/>
      <c r="BM41" s="368" t="e">
        <f>CountryCode &amp; ".T3.K61.S1313.MNAC." &amp; RefVintage</f>
        <v>#VALUE!</v>
      </c>
    </row>
    <row r="42" spans="1:65" s="17" customFormat="1" ht="16.5" customHeight="1">
      <c r="A42" s="204" t="s">
        <v>291</v>
      </c>
      <c r="B42" s="289" t="s">
        <v>763</v>
      </c>
      <c r="C42" s="523" t="s">
        <v>1118</v>
      </c>
      <c r="D42" s="571">
        <v>0</v>
      </c>
      <c r="E42" s="571">
        <v>0</v>
      </c>
      <c r="F42" s="571">
        <v>0</v>
      </c>
      <c r="G42" s="571">
        <v>0</v>
      </c>
      <c r="H42" s="571">
        <v>0</v>
      </c>
      <c r="I42" s="571">
        <v>0</v>
      </c>
      <c r="J42" s="571">
        <v>0</v>
      </c>
      <c r="K42" s="571">
        <v>0</v>
      </c>
      <c r="L42" s="571">
        <v>0</v>
      </c>
      <c r="M42" s="571">
        <v>0</v>
      </c>
      <c r="N42" s="571">
        <v>0</v>
      </c>
      <c r="O42" s="571">
        <v>0</v>
      </c>
      <c r="P42" s="571">
        <v>0</v>
      </c>
      <c r="Q42" s="571">
        <v>0</v>
      </c>
      <c r="R42" s="571">
        <v>0</v>
      </c>
      <c r="S42" s="571">
        <v>0</v>
      </c>
      <c r="T42" s="571">
        <v>0</v>
      </c>
      <c r="U42" s="571">
        <v>0</v>
      </c>
      <c r="V42" s="571">
        <v>0</v>
      </c>
      <c r="W42" s="571">
        <v>0</v>
      </c>
      <c r="X42" s="571">
        <v>0</v>
      </c>
      <c r="Y42" s="571">
        <v>0</v>
      </c>
      <c r="Z42" s="571">
        <v>0</v>
      </c>
      <c r="AA42" s="571">
        <v>0</v>
      </c>
      <c r="AB42" s="571">
        <v>0</v>
      </c>
      <c r="AC42" s="571">
        <v>0</v>
      </c>
      <c r="AD42" s="571"/>
      <c r="AE42" s="571"/>
      <c r="AF42" s="571"/>
      <c r="AG42" s="571"/>
      <c r="AH42" s="571"/>
      <c r="AI42" s="571"/>
      <c r="AJ42" s="84"/>
      <c r="AK42" s="52"/>
      <c r="BM42" s="368" t="e">
        <f>CountryCode &amp; ".T3.OCVO_A.S1313.MNAC." &amp; RefVintage</f>
        <v>#VALUE!</v>
      </c>
    </row>
    <row r="43" spans="1:65" s="17" customFormat="1" ht="16.5" customHeight="1">
      <c r="A43" s="204"/>
      <c r="B43" s="105"/>
      <c r="C43" s="529"/>
      <c r="D43" s="573"/>
      <c r="E43" s="572"/>
      <c r="F43" s="572"/>
      <c r="G43" s="572"/>
      <c r="H43" s="572"/>
      <c r="I43" s="572"/>
      <c r="J43" s="572"/>
      <c r="K43" s="572"/>
      <c r="L43" s="572"/>
      <c r="M43" s="572"/>
      <c r="N43" s="572"/>
      <c r="O43" s="572"/>
      <c r="P43" s="572"/>
      <c r="Q43" s="572"/>
      <c r="R43" s="572"/>
      <c r="S43" s="572"/>
      <c r="T43" s="572"/>
      <c r="U43" s="572"/>
      <c r="V43" s="572"/>
      <c r="W43" s="572"/>
      <c r="X43" s="572"/>
      <c r="Y43" s="572"/>
      <c r="Z43" s="572"/>
      <c r="AA43" s="572"/>
      <c r="AB43" s="572"/>
      <c r="AC43" s="572"/>
      <c r="AD43" s="572"/>
      <c r="AE43" s="572"/>
      <c r="AF43" s="572"/>
      <c r="AG43" s="572"/>
      <c r="AH43" s="572"/>
      <c r="AI43" s="572"/>
      <c r="AJ43" s="84"/>
      <c r="AK43" s="52"/>
      <c r="BM43" s="368"/>
    </row>
    <row r="44" spans="1:65" s="17" customFormat="1" ht="16.5" customHeight="1">
      <c r="A44" s="204" t="s">
        <v>292</v>
      </c>
      <c r="B44" s="289" t="s">
        <v>764</v>
      </c>
      <c r="C44" s="528" t="s">
        <v>1119</v>
      </c>
      <c r="D44" s="571">
        <v>14732</v>
      </c>
      <c r="E44" s="571">
        <v>-8581</v>
      </c>
      <c r="F44" s="571">
        <v>44778</v>
      </c>
      <c r="G44" s="571">
        <v>8439.9999999999982</v>
      </c>
      <c r="H44" s="571">
        <v>-12006</v>
      </c>
      <c r="I44" s="571">
        <v>-23588</v>
      </c>
      <c r="J44" s="571">
        <v>-8860</v>
      </c>
      <c r="K44" s="571">
        <v>-21474.999999999985</v>
      </c>
      <c r="L44" s="571">
        <v>22099.999999999996</v>
      </c>
      <c r="M44" s="571">
        <v>12244.000000000007</v>
      </c>
      <c r="N44" s="571">
        <v>35335.38461538461</v>
      </c>
      <c r="O44" s="571">
        <v>11514</v>
      </c>
      <c r="P44" s="571">
        <v>1113</v>
      </c>
      <c r="Q44" s="571">
        <v>-27729</v>
      </c>
      <c r="R44" s="571">
        <v>33585.000000000015</v>
      </c>
      <c r="S44" s="571">
        <v>14469.999999999971</v>
      </c>
      <c r="T44" s="571">
        <v>28657</v>
      </c>
      <c r="U44" s="571">
        <v>-423</v>
      </c>
      <c r="V44" s="571">
        <v>-11970</v>
      </c>
      <c r="W44" s="571">
        <v>33268.823000000382</v>
      </c>
      <c r="X44" s="571">
        <v>-5139.9644999999437</v>
      </c>
      <c r="Y44" s="571">
        <v>-12808.02744140022</v>
      </c>
      <c r="Z44" s="571">
        <v>9299.1528949997155</v>
      </c>
      <c r="AA44" s="571">
        <v>-27340</v>
      </c>
      <c r="AB44" s="571">
        <v>-25774.258167000138</v>
      </c>
      <c r="AC44" s="571">
        <v>4354.0300451765797</v>
      </c>
      <c r="AD44" s="571"/>
      <c r="AE44" s="571"/>
      <c r="AF44" s="571"/>
      <c r="AG44" s="571"/>
      <c r="AH44" s="571"/>
      <c r="AI44" s="571"/>
      <c r="AJ44" s="84"/>
      <c r="AK44" s="52"/>
      <c r="BM44" s="368" t="e">
        <f>CountryCode &amp; ".T3.SD.S1313.MNAC." &amp; RefVintage</f>
        <v>#VALUE!</v>
      </c>
    </row>
    <row r="45" spans="1:65" s="17" customFormat="1" ht="16.5" customHeight="1">
      <c r="A45" s="204" t="s">
        <v>293</v>
      </c>
      <c r="B45" s="289" t="s">
        <v>765</v>
      </c>
      <c r="C45" s="523" t="s">
        <v>1120</v>
      </c>
      <c r="D45" s="571">
        <v>14732</v>
      </c>
      <c r="E45" s="571">
        <v>-8581</v>
      </c>
      <c r="F45" s="571">
        <v>44778</v>
      </c>
      <c r="G45" s="571">
        <v>8439.9999999999982</v>
      </c>
      <c r="H45" s="571">
        <v>-12006</v>
      </c>
      <c r="I45" s="571">
        <v>-23588</v>
      </c>
      <c r="J45" s="571">
        <v>-8860</v>
      </c>
      <c r="K45" s="571">
        <v>-21474.999999999985</v>
      </c>
      <c r="L45" s="571">
        <v>22099.999999999996</v>
      </c>
      <c r="M45" s="571">
        <v>12244.000000000007</v>
      </c>
      <c r="N45" s="571">
        <v>35335.38461538461</v>
      </c>
      <c r="O45" s="571">
        <v>11514</v>
      </c>
      <c r="P45" s="571">
        <v>1113</v>
      </c>
      <c r="Q45" s="571">
        <v>-27729</v>
      </c>
      <c r="R45" s="571">
        <v>33585.000000000015</v>
      </c>
      <c r="S45" s="571">
        <v>14469.999999999971</v>
      </c>
      <c r="T45" s="571">
        <v>28657</v>
      </c>
      <c r="U45" s="571">
        <v>-423</v>
      </c>
      <c r="V45" s="571">
        <v>-11970</v>
      </c>
      <c r="W45" s="571">
        <v>33268.823000000382</v>
      </c>
      <c r="X45" s="571">
        <v>-5139.9644999999437</v>
      </c>
      <c r="Y45" s="571">
        <v>-12808.02744140022</v>
      </c>
      <c r="Z45" s="571">
        <v>9299.1528949997155</v>
      </c>
      <c r="AA45" s="571">
        <v>-27340</v>
      </c>
      <c r="AB45" s="571">
        <v>-25774.258167000138</v>
      </c>
      <c r="AC45" s="571">
        <v>4354.0300451765797</v>
      </c>
      <c r="AD45" s="571"/>
      <c r="AE45" s="571"/>
      <c r="AF45" s="571"/>
      <c r="AG45" s="571"/>
      <c r="AH45" s="571"/>
      <c r="AI45" s="571"/>
      <c r="AJ45" s="84"/>
      <c r="AK45" s="52"/>
      <c r="BM45" s="368" t="e">
        <f>CountryCode &amp; ".T3.B9_SD.S1313.MNAC." &amp; RefVintage</f>
        <v>#VALUE!</v>
      </c>
    </row>
    <row r="46" spans="1:65" s="17" customFormat="1" ht="16.5" customHeight="1">
      <c r="A46" s="204" t="s">
        <v>294</v>
      </c>
      <c r="B46" s="289" t="s">
        <v>766</v>
      </c>
      <c r="C46" s="523" t="s">
        <v>1121</v>
      </c>
      <c r="D46" s="571">
        <v>0</v>
      </c>
      <c r="E46" s="571">
        <v>0</v>
      </c>
      <c r="F46" s="571">
        <v>0</v>
      </c>
      <c r="G46" s="571">
        <v>0</v>
      </c>
      <c r="H46" s="571">
        <v>0</v>
      </c>
      <c r="I46" s="571">
        <v>0</v>
      </c>
      <c r="J46" s="571">
        <v>0</v>
      </c>
      <c r="K46" s="571">
        <v>0</v>
      </c>
      <c r="L46" s="571">
        <v>0</v>
      </c>
      <c r="M46" s="571">
        <v>0</v>
      </c>
      <c r="N46" s="571">
        <v>0</v>
      </c>
      <c r="O46" s="571">
        <v>0</v>
      </c>
      <c r="P46" s="571">
        <v>0</v>
      </c>
      <c r="Q46" s="571">
        <v>0</v>
      </c>
      <c r="R46" s="571">
        <v>0</v>
      </c>
      <c r="S46" s="571">
        <v>0</v>
      </c>
      <c r="T46" s="571">
        <v>0</v>
      </c>
      <c r="U46" s="571">
        <v>0</v>
      </c>
      <c r="V46" s="571">
        <v>0</v>
      </c>
      <c r="W46" s="571">
        <v>0</v>
      </c>
      <c r="X46" s="571">
        <v>0</v>
      </c>
      <c r="Y46" s="571">
        <v>0</v>
      </c>
      <c r="Z46" s="571">
        <v>0</v>
      </c>
      <c r="AA46" s="571">
        <v>0</v>
      </c>
      <c r="AB46" s="571">
        <v>0</v>
      </c>
      <c r="AC46" s="571">
        <v>0</v>
      </c>
      <c r="AD46" s="571"/>
      <c r="AE46" s="571"/>
      <c r="AF46" s="571"/>
      <c r="AG46" s="571"/>
      <c r="AH46" s="571"/>
      <c r="AI46" s="571"/>
      <c r="AJ46" s="84"/>
      <c r="AK46" s="52"/>
      <c r="BM46" s="368" t="e">
        <f>CountryCode &amp; ".T3.OSD.S1313.MNAC." &amp; RefVintage</f>
        <v>#VALUE!</v>
      </c>
    </row>
    <row r="47" spans="1:65" ht="15.75" thickBot="1">
      <c r="A47" s="204"/>
      <c r="B47" s="105"/>
      <c r="C47" s="527"/>
      <c r="D47" s="574"/>
      <c r="E47" s="575"/>
      <c r="F47" s="575"/>
      <c r="G47" s="575"/>
      <c r="H47" s="575"/>
      <c r="I47" s="575"/>
      <c r="J47" s="575"/>
      <c r="K47" s="575"/>
      <c r="L47" s="575"/>
      <c r="M47" s="575"/>
      <c r="N47" s="575"/>
      <c r="O47" s="575"/>
      <c r="P47" s="575"/>
      <c r="Q47" s="575"/>
      <c r="R47" s="575"/>
      <c r="S47" s="575"/>
      <c r="T47" s="575"/>
      <c r="U47" s="575"/>
      <c r="V47" s="575"/>
      <c r="W47" s="575"/>
      <c r="X47" s="575"/>
      <c r="Y47" s="575"/>
      <c r="Z47" s="575"/>
      <c r="AA47" s="575"/>
      <c r="AB47" s="575"/>
      <c r="AC47" s="575"/>
      <c r="AD47" s="575"/>
      <c r="AE47" s="575"/>
      <c r="AF47" s="575"/>
      <c r="AG47" s="575"/>
      <c r="AH47" s="575"/>
      <c r="AI47" s="575"/>
      <c r="AJ47" s="87"/>
      <c r="AK47" s="52"/>
    </row>
    <row r="48" spans="1:65" s="17" customFormat="1" ht="20.25" customHeight="1" thickTop="1" thickBot="1">
      <c r="A48" s="204" t="s">
        <v>295</v>
      </c>
      <c r="B48" s="289" t="s">
        <v>767</v>
      </c>
      <c r="C48" s="500" t="s">
        <v>1151</v>
      </c>
      <c r="D48" s="571">
        <v>-3792.0000000000018</v>
      </c>
      <c r="E48" s="571">
        <v>-4881</v>
      </c>
      <c r="F48" s="571">
        <v>25885.999999999996</v>
      </c>
      <c r="G48" s="571">
        <v>29171.999999999996</v>
      </c>
      <c r="H48" s="571">
        <v>6920.0000000000018</v>
      </c>
      <c r="I48" s="571">
        <v>13679.000000000016</v>
      </c>
      <c r="J48" s="571">
        <v>34690</v>
      </c>
      <c r="K48" s="571">
        <v>94777.999999999985</v>
      </c>
      <c r="L48" s="571">
        <v>19517.999999999971</v>
      </c>
      <c r="M48" s="571">
        <v>61067.000000000007</v>
      </c>
      <c r="N48" s="571">
        <v>75664.000000000044</v>
      </c>
      <c r="O48" s="571">
        <v>153863</v>
      </c>
      <c r="P48" s="571">
        <v>213345.00000000003</v>
      </c>
      <c r="Q48" s="571">
        <v>255811.99999999988</v>
      </c>
      <c r="R48" s="571">
        <v>47379.000000000131</v>
      </c>
      <c r="S48" s="571">
        <v>172442.99999999997</v>
      </c>
      <c r="T48" s="571">
        <v>-46006.000000000087</v>
      </c>
      <c r="U48" s="571">
        <v>-137981.99999999997</v>
      </c>
      <c r="V48" s="571">
        <v>-608198.00000000012</v>
      </c>
      <c r="W48" s="571">
        <v>-417604.99999999994</v>
      </c>
      <c r="X48" s="571">
        <v>19301.000000000004</v>
      </c>
      <c r="Y48" s="571">
        <v>25473</v>
      </c>
      <c r="Z48" s="571">
        <v>41902</v>
      </c>
      <c r="AA48" s="571">
        <v>71663.000000000015</v>
      </c>
      <c r="AB48" s="571">
        <v>90575.999999999971</v>
      </c>
      <c r="AC48" s="571">
        <v>6387</v>
      </c>
      <c r="AD48" s="571"/>
      <c r="AE48" s="571"/>
      <c r="AF48" s="571"/>
      <c r="AG48" s="571"/>
      <c r="AH48" s="571"/>
      <c r="AI48" s="571"/>
      <c r="AJ48" s="5"/>
      <c r="AK48" s="52"/>
      <c r="BM48" s="368" t="e">
        <f>CountryCode &amp; ".T3.CHDEBT.S1313.MNAC." &amp; RefVintage</f>
        <v>#VALUE!</v>
      </c>
    </row>
    <row r="49" spans="1:65" s="20" customFormat="1" ht="17.25" thickTop="1" thickBot="1">
      <c r="A49" s="204"/>
      <c r="B49" s="105"/>
      <c r="C49" s="533"/>
      <c r="D49" s="579"/>
      <c r="E49" s="579"/>
      <c r="F49" s="579"/>
      <c r="G49" s="579"/>
      <c r="H49" s="579"/>
      <c r="I49" s="579"/>
      <c r="J49" s="579"/>
      <c r="K49" s="579"/>
      <c r="L49" s="579"/>
      <c r="M49" s="579"/>
      <c r="N49" s="579"/>
      <c r="O49" s="579"/>
      <c r="P49" s="579"/>
      <c r="Q49" s="579"/>
      <c r="R49" s="579"/>
      <c r="S49" s="579"/>
      <c r="T49" s="579"/>
      <c r="U49" s="579"/>
      <c r="V49" s="579"/>
      <c r="W49" s="579"/>
      <c r="X49" s="579"/>
      <c r="Y49" s="579"/>
      <c r="Z49" s="579"/>
      <c r="AA49" s="579"/>
      <c r="AB49" s="579"/>
      <c r="AC49" s="579"/>
      <c r="AD49" s="579"/>
      <c r="AE49" s="579"/>
      <c r="AF49" s="579"/>
      <c r="AG49" s="579"/>
      <c r="AH49" s="579"/>
      <c r="AI49" s="579"/>
      <c r="AJ49" s="7"/>
      <c r="AK49" s="41"/>
      <c r="BM49" s="220"/>
    </row>
    <row r="50" spans="1:65" s="20" customFormat="1" ht="17.25" thickTop="1" thickBot="1">
      <c r="A50" s="204"/>
      <c r="B50" s="105"/>
      <c r="C50" s="534"/>
      <c r="D50" s="580"/>
      <c r="E50" s="581"/>
      <c r="F50" s="581"/>
      <c r="G50" s="581"/>
      <c r="H50" s="581"/>
      <c r="I50" s="581"/>
      <c r="J50" s="581"/>
      <c r="K50" s="581"/>
      <c r="L50" s="581"/>
      <c r="M50" s="581"/>
      <c r="N50" s="581"/>
      <c r="O50" s="581"/>
      <c r="P50" s="581"/>
      <c r="Q50" s="581"/>
      <c r="R50" s="581"/>
      <c r="S50" s="581"/>
      <c r="T50" s="581"/>
      <c r="U50" s="581"/>
      <c r="V50" s="581"/>
      <c r="W50" s="581"/>
      <c r="X50" s="581"/>
      <c r="Y50" s="581"/>
      <c r="Z50" s="581"/>
      <c r="AA50" s="581"/>
      <c r="AB50" s="581"/>
      <c r="AC50" s="581"/>
      <c r="AD50" s="581"/>
      <c r="AE50" s="581"/>
      <c r="AF50" s="581"/>
      <c r="AG50" s="581"/>
      <c r="AH50" s="581"/>
      <c r="AI50" s="581"/>
      <c r="AJ50" s="8"/>
      <c r="AK50" s="41"/>
      <c r="BM50" s="220"/>
    </row>
    <row r="51" spans="1:65" s="20" customFormat="1" ht="17.25" thickTop="1" thickBot="1">
      <c r="A51" s="204" t="s">
        <v>296</v>
      </c>
      <c r="B51" s="289" t="s">
        <v>768</v>
      </c>
      <c r="C51" s="500" t="s">
        <v>1152</v>
      </c>
      <c r="D51" s="576">
        <v>33667</v>
      </c>
      <c r="E51" s="577">
        <v>6371</v>
      </c>
      <c r="F51" s="577">
        <v>-7391</v>
      </c>
      <c r="G51" s="577">
        <v>27875</v>
      </c>
      <c r="H51" s="577">
        <v>9873</v>
      </c>
      <c r="I51" s="577">
        <v>28928.000000000015</v>
      </c>
      <c r="J51" s="577">
        <v>53987</v>
      </c>
      <c r="K51" s="577">
        <v>185010</v>
      </c>
      <c r="L51" s="577">
        <v>224550</v>
      </c>
      <c r="M51" s="577">
        <v>270062</v>
      </c>
      <c r="N51" s="577">
        <v>364170</v>
      </c>
      <c r="O51" s="577">
        <v>527784</v>
      </c>
      <c r="P51" s="577">
        <v>732672</v>
      </c>
      <c r="Q51" s="577">
        <v>917052</v>
      </c>
      <c r="R51" s="577">
        <v>1042666</v>
      </c>
      <c r="S51" s="577">
        <v>1238217</v>
      </c>
      <c r="T51" s="577">
        <v>1175997</v>
      </c>
      <c r="U51" s="577">
        <v>1037773</v>
      </c>
      <c r="V51" s="577">
        <v>438304</v>
      </c>
      <c r="W51" s="577">
        <v>27585</v>
      </c>
      <c r="X51" s="577">
        <v>41408</v>
      </c>
      <c r="Y51" s="577">
        <v>-142386</v>
      </c>
      <c r="Z51" s="577">
        <v>-383470.00000000006</v>
      </c>
      <c r="AA51" s="577">
        <v>-756895</v>
      </c>
      <c r="AB51" s="577">
        <v>-631481</v>
      </c>
      <c r="AC51" s="577">
        <v>-462479.00000000012</v>
      </c>
      <c r="AD51" s="577"/>
      <c r="AE51" s="577"/>
      <c r="AF51" s="577"/>
      <c r="AG51" s="577"/>
      <c r="AH51" s="577"/>
      <c r="AI51" s="577"/>
      <c r="AJ51" s="3"/>
      <c r="AK51" s="41"/>
      <c r="BM51" s="220" t="e">
        <f>CountryCode &amp; ".T3.CTDEBT.S1313.MNAC." &amp; RefVintage</f>
        <v>#VALUE!</v>
      </c>
    </row>
    <row r="52" spans="1:65" s="20" customFormat="1" ht="15.75" thickTop="1">
      <c r="A52" s="204" t="s">
        <v>297</v>
      </c>
      <c r="B52" s="289" t="s">
        <v>769</v>
      </c>
      <c r="C52" s="535" t="s">
        <v>1153</v>
      </c>
      <c r="D52" s="578">
        <v>59643</v>
      </c>
      <c r="E52" s="578">
        <v>54762</v>
      </c>
      <c r="F52" s="578">
        <v>80648</v>
      </c>
      <c r="G52" s="578">
        <v>109820</v>
      </c>
      <c r="H52" s="578">
        <v>116740</v>
      </c>
      <c r="I52" s="578">
        <v>130419.00000000001</v>
      </c>
      <c r="J52" s="578">
        <v>165109</v>
      </c>
      <c r="K52" s="578">
        <v>259887</v>
      </c>
      <c r="L52" s="578">
        <v>279405</v>
      </c>
      <c r="M52" s="578">
        <v>340472</v>
      </c>
      <c r="N52" s="578">
        <v>416136</v>
      </c>
      <c r="O52" s="578">
        <v>569999</v>
      </c>
      <c r="P52" s="578">
        <v>783344</v>
      </c>
      <c r="Q52" s="578">
        <v>1039156</v>
      </c>
      <c r="R52" s="578">
        <v>1086535</v>
      </c>
      <c r="S52" s="578">
        <v>1258978</v>
      </c>
      <c r="T52" s="578">
        <v>1212972</v>
      </c>
      <c r="U52" s="578">
        <v>1074990</v>
      </c>
      <c r="V52" s="578">
        <v>466792</v>
      </c>
      <c r="W52" s="578">
        <v>49187</v>
      </c>
      <c r="X52" s="578">
        <v>68488</v>
      </c>
      <c r="Y52" s="578">
        <v>93961</v>
      </c>
      <c r="Z52" s="578">
        <v>135863</v>
      </c>
      <c r="AA52" s="578">
        <v>207526</v>
      </c>
      <c r="AB52" s="578">
        <v>298102</v>
      </c>
      <c r="AC52" s="578">
        <v>304489</v>
      </c>
      <c r="AD52" s="578"/>
      <c r="AE52" s="578"/>
      <c r="AF52" s="578"/>
      <c r="AG52" s="578"/>
      <c r="AH52" s="578"/>
      <c r="AI52" s="578"/>
      <c r="AJ52" s="352"/>
      <c r="AK52" s="41"/>
      <c r="BM52" s="220" t="e">
        <f>CountryCode &amp; ".T3.DEBT.S1313.MNAC." &amp; RefVintage</f>
        <v>#VALUE!</v>
      </c>
    </row>
    <row r="53" spans="1:65" s="20" customFormat="1" ht="28.5">
      <c r="A53" s="204" t="s">
        <v>298</v>
      </c>
      <c r="B53" s="289" t="s">
        <v>770</v>
      </c>
      <c r="C53" s="536" t="s">
        <v>1154</v>
      </c>
      <c r="D53" s="571">
        <v>25976</v>
      </c>
      <c r="E53" s="571">
        <v>48391</v>
      </c>
      <c r="F53" s="571">
        <v>88039</v>
      </c>
      <c r="G53" s="571">
        <v>81945</v>
      </c>
      <c r="H53" s="571">
        <v>106867</v>
      </c>
      <c r="I53" s="571">
        <v>101491</v>
      </c>
      <c r="J53" s="571">
        <v>111122</v>
      </c>
      <c r="K53" s="571">
        <v>74877</v>
      </c>
      <c r="L53" s="571">
        <v>54855</v>
      </c>
      <c r="M53" s="571">
        <v>70410</v>
      </c>
      <c r="N53" s="571">
        <v>51966</v>
      </c>
      <c r="O53" s="571">
        <v>42215</v>
      </c>
      <c r="P53" s="571">
        <v>50672</v>
      </c>
      <c r="Q53" s="571">
        <v>122104</v>
      </c>
      <c r="R53" s="571">
        <v>43869</v>
      </c>
      <c r="S53" s="571">
        <v>20761</v>
      </c>
      <c r="T53" s="571">
        <v>36975</v>
      </c>
      <c r="U53" s="571">
        <v>37217</v>
      </c>
      <c r="V53" s="571">
        <v>28488</v>
      </c>
      <c r="W53" s="571">
        <v>21602</v>
      </c>
      <c r="X53" s="571">
        <v>27080.000000000004</v>
      </c>
      <c r="Y53" s="571">
        <v>236347</v>
      </c>
      <c r="Z53" s="571">
        <v>519333.00000000006</v>
      </c>
      <c r="AA53" s="571">
        <v>964421</v>
      </c>
      <c r="AB53" s="571">
        <v>929583</v>
      </c>
      <c r="AC53" s="571">
        <v>766968.00000000012</v>
      </c>
      <c r="AD53" s="571"/>
      <c r="AE53" s="571"/>
      <c r="AF53" s="571"/>
      <c r="AG53" s="571"/>
      <c r="AH53" s="571"/>
      <c r="AI53" s="571"/>
      <c r="AJ53" s="96"/>
      <c r="AK53" s="41"/>
      <c r="BM53" s="220" t="e">
        <f>CountryCode &amp; ".T3.HOLD.S1313.MNAC." &amp; RefVintage</f>
        <v>#VALUE!</v>
      </c>
    </row>
    <row r="54" spans="1:65" s="20" customFormat="1" ht="15.75" thickBot="1">
      <c r="A54" s="114"/>
      <c r="B54" s="105"/>
      <c r="C54" s="119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632"/>
      <c r="AD54" s="632"/>
      <c r="AE54" s="632"/>
      <c r="AF54" s="632"/>
      <c r="AG54" s="632"/>
      <c r="AH54" s="632"/>
      <c r="AI54" s="632"/>
      <c r="AJ54" s="59"/>
      <c r="AK54" s="41"/>
      <c r="BM54" s="220"/>
    </row>
    <row r="55" spans="1:65" s="20" customFormat="1" ht="20.25" thickTop="1" thickBot="1">
      <c r="A55" s="114"/>
      <c r="B55" s="105"/>
      <c r="C55" s="255" t="str">
        <f>'3A Tábla'!$C$50</f>
        <v>*Kérjük, hogy figyeljen a nettó hitelfelvételnél / nettó hitelnyújtás előjelére, amely konvenció szerint az 1. és 2. táblákban eltérő.</v>
      </c>
      <c r="D55" s="248"/>
      <c r="E55" s="248"/>
      <c r="F55" s="248"/>
      <c r="G55" s="248"/>
      <c r="H55" s="248"/>
      <c r="I55" s="248"/>
      <c r="J55" s="248"/>
      <c r="K55" s="248"/>
      <c r="L55" s="248"/>
      <c r="M55" s="248"/>
      <c r="N55" s="248"/>
      <c r="O55" s="248"/>
      <c r="P55" s="248"/>
      <c r="Q55" s="248"/>
      <c r="R55" s="248"/>
      <c r="S55" s="248"/>
      <c r="T55" s="248"/>
      <c r="U55" s="248"/>
      <c r="V55" s="248"/>
      <c r="W55" s="248"/>
      <c r="X55" s="248"/>
      <c r="Y55" s="248"/>
      <c r="Z55" s="248"/>
      <c r="AA55" s="248"/>
      <c r="AB55" s="248"/>
      <c r="AC55" s="636"/>
      <c r="AD55" s="636"/>
      <c r="AE55" s="636"/>
      <c r="AF55" s="636"/>
      <c r="AG55" s="636"/>
      <c r="AH55" s="636"/>
      <c r="AI55" s="636"/>
      <c r="AJ55" s="249"/>
      <c r="AK55" s="41"/>
      <c r="AM55" s="12"/>
      <c r="BM55" s="220"/>
    </row>
    <row r="56" spans="1:65" s="20" customFormat="1" ht="18.75" thickTop="1">
      <c r="A56" s="114"/>
      <c r="B56" s="105"/>
      <c r="C56" s="121"/>
      <c r="D56" s="56"/>
      <c r="E56" s="57"/>
      <c r="F56" s="57"/>
      <c r="G56" s="57"/>
      <c r="H56" s="57"/>
      <c r="I56" s="57"/>
      <c r="J56" s="57"/>
      <c r="K56" s="57"/>
      <c r="L56" s="57"/>
      <c r="M56" s="57"/>
      <c r="N56" s="57"/>
      <c r="O56" s="57"/>
      <c r="P56" s="57"/>
      <c r="Q56" s="57"/>
      <c r="R56" s="57"/>
      <c r="S56" s="57"/>
      <c r="T56" s="57"/>
      <c r="U56" s="57"/>
      <c r="V56" s="57"/>
      <c r="W56" s="57"/>
      <c r="X56" s="57"/>
      <c r="Y56" s="57"/>
      <c r="Z56" s="57"/>
      <c r="AA56" s="57"/>
      <c r="AB56" s="57"/>
      <c r="AC56" s="630"/>
      <c r="AD56" s="630"/>
      <c r="AE56" s="630"/>
      <c r="AF56" s="630"/>
      <c r="AG56" s="630"/>
      <c r="AH56" s="630"/>
      <c r="AI56" s="630"/>
      <c r="AJ56" s="57"/>
      <c r="AK56" s="41"/>
      <c r="AM56" s="12"/>
      <c r="BM56" s="220"/>
    </row>
    <row r="57" spans="1:65" s="20" customFormat="1" ht="15.75">
      <c r="A57" s="114"/>
      <c r="B57" s="105"/>
      <c r="C57" s="122"/>
      <c r="D57" s="12"/>
      <c r="E57" s="19"/>
      <c r="F57" s="19"/>
      <c r="G57" s="19"/>
      <c r="H57" s="19"/>
      <c r="I57" s="19"/>
      <c r="J57" s="19"/>
      <c r="K57" s="19"/>
      <c r="L57" s="19"/>
      <c r="M57" s="19"/>
      <c r="N57" s="19"/>
      <c r="O57" s="19"/>
      <c r="P57" s="19"/>
      <c r="Q57" s="19"/>
      <c r="R57" s="19"/>
      <c r="S57" s="19"/>
      <c r="T57" s="19"/>
      <c r="U57" s="19"/>
      <c r="V57" s="19"/>
      <c r="W57" s="19"/>
      <c r="X57" s="19"/>
      <c r="Y57" s="19"/>
      <c r="Z57" s="19"/>
      <c r="AA57" s="19"/>
      <c r="AB57" s="19"/>
      <c r="AC57" s="618"/>
      <c r="AD57" s="618"/>
      <c r="AE57" s="618"/>
      <c r="AF57" s="618"/>
      <c r="AG57" s="618"/>
      <c r="AH57" s="618"/>
      <c r="AI57" s="618"/>
      <c r="AJ57" s="19"/>
      <c r="AK57" s="41"/>
      <c r="AM57" s="12"/>
      <c r="BM57" s="220"/>
    </row>
    <row r="58" spans="1:65" s="20" customFormat="1" ht="15.75">
      <c r="A58" s="106"/>
      <c r="B58" s="105"/>
      <c r="C58" s="537" t="s">
        <v>1124</v>
      </c>
      <c r="D58" s="146"/>
      <c r="E58" s="161"/>
      <c r="F58" s="161"/>
      <c r="G58" s="161"/>
      <c r="H58" s="161"/>
      <c r="I58" s="161"/>
      <c r="J58" s="161"/>
      <c r="K58" s="161"/>
      <c r="L58" s="161"/>
      <c r="M58" s="161"/>
      <c r="N58" s="161"/>
      <c r="O58" s="161"/>
      <c r="P58" s="161"/>
      <c r="Q58" s="161"/>
      <c r="R58" s="161"/>
      <c r="S58" s="161"/>
      <c r="T58" s="161"/>
      <c r="U58" s="161"/>
      <c r="V58" s="161"/>
      <c r="W58" s="161"/>
      <c r="X58" s="161"/>
      <c r="Y58" s="161"/>
      <c r="Z58" s="161"/>
      <c r="AA58" s="161"/>
      <c r="AB58" s="161"/>
      <c r="AC58" s="606"/>
      <c r="AD58" s="606"/>
      <c r="AE58" s="606"/>
      <c r="AF58" s="606"/>
      <c r="AG58" s="606"/>
      <c r="AH58" s="606"/>
      <c r="AI58" s="606"/>
      <c r="AJ58" s="161"/>
      <c r="AK58" s="41"/>
      <c r="AM58" s="12"/>
      <c r="BM58" s="220"/>
    </row>
    <row r="59" spans="1:65" s="20" customFormat="1" ht="15.75">
      <c r="A59" s="106"/>
      <c r="B59" s="105"/>
      <c r="C59" s="537" t="s">
        <v>1140</v>
      </c>
      <c r="D59" s="146"/>
      <c r="E59" s="161"/>
      <c r="F59" s="161"/>
      <c r="G59" s="161"/>
      <c r="H59" s="161"/>
      <c r="I59" s="161"/>
      <c r="J59" s="161"/>
      <c r="K59" s="161"/>
      <c r="L59" s="161"/>
      <c r="M59" s="161"/>
      <c r="N59" s="161"/>
      <c r="O59" s="161"/>
      <c r="P59" s="161"/>
      <c r="Q59" s="161"/>
      <c r="R59" s="161"/>
      <c r="S59" s="161"/>
      <c r="T59" s="161"/>
      <c r="U59" s="161"/>
      <c r="V59" s="161"/>
      <c r="W59" s="161"/>
      <c r="X59" s="161"/>
      <c r="Y59" s="161"/>
      <c r="Z59" s="161"/>
      <c r="AA59" s="161"/>
      <c r="AB59" s="161"/>
      <c r="AC59" s="606"/>
      <c r="AD59" s="606"/>
      <c r="AE59" s="606"/>
      <c r="AF59" s="606"/>
      <c r="AG59" s="606"/>
      <c r="AH59" s="606"/>
      <c r="AI59" s="606"/>
      <c r="AJ59" s="161"/>
      <c r="AK59" s="41"/>
      <c r="AM59" s="12"/>
      <c r="BM59" s="220"/>
    </row>
    <row r="60" spans="1:65" s="20" customFormat="1" ht="16.5" customHeight="1">
      <c r="A60" s="106"/>
      <c r="B60" s="105"/>
      <c r="C60" s="465" t="s">
        <v>1126</v>
      </c>
      <c r="D60" s="109"/>
      <c r="E60" s="161"/>
      <c r="F60" s="161"/>
      <c r="G60" s="161"/>
      <c r="H60" s="161"/>
      <c r="I60" s="161"/>
      <c r="J60" s="161"/>
      <c r="K60" s="161"/>
      <c r="L60" s="161"/>
      <c r="M60" s="161"/>
      <c r="N60" s="161"/>
      <c r="O60" s="161"/>
      <c r="P60" s="161"/>
      <c r="Q60" s="161"/>
      <c r="R60" s="161"/>
      <c r="S60" s="161"/>
      <c r="T60" s="161"/>
      <c r="U60" s="161"/>
      <c r="V60" s="161"/>
      <c r="W60" s="161"/>
      <c r="X60" s="161"/>
      <c r="Y60" s="161"/>
      <c r="Z60" s="161"/>
      <c r="AA60" s="161"/>
      <c r="AB60" s="161"/>
      <c r="AC60" s="606"/>
      <c r="AD60" s="606"/>
      <c r="AE60" s="606"/>
      <c r="AF60" s="606"/>
      <c r="AG60" s="606"/>
      <c r="AH60" s="606"/>
      <c r="AI60" s="606"/>
      <c r="AJ60" s="161"/>
      <c r="AK60" s="41"/>
      <c r="AM60" s="12"/>
      <c r="BM60" s="220"/>
    </row>
    <row r="61" spans="1:65" ht="16.5" thickBot="1">
      <c r="A61" s="123"/>
      <c r="B61" s="118"/>
      <c r="C61" s="259"/>
      <c r="D61" s="260"/>
      <c r="E61" s="258"/>
      <c r="F61" s="258"/>
      <c r="G61" s="258"/>
      <c r="H61" s="258"/>
      <c r="I61" s="258"/>
      <c r="J61" s="258"/>
      <c r="K61" s="258"/>
      <c r="L61" s="258"/>
      <c r="M61" s="258"/>
      <c r="N61" s="258"/>
      <c r="O61" s="258"/>
      <c r="P61" s="258"/>
      <c r="Q61" s="258"/>
      <c r="R61" s="258"/>
      <c r="S61" s="258"/>
      <c r="T61" s="258"/>
      <c r="U61" s="258"/>
      <c r="V61" s="258"/>
      <c r="W61" s="258"/>
      <c r="X61" s="258"/>
      <c r="Y61" s="258"/>
      <c r="Z61" s="258"/>
      <c r="AA61" s="258"/>
      <c r="AB61" s="258"/>
      <c r="AC61" s="637"/>
      <c r="AD61" s="637"/>
      <c r="AE61" s="637"/>
      <c r="AF61" s="637"/>
      <c r="AG61" s="637"/>
      <c r="AH61" s="637"/>
      <c r="AI61" s="637"/>
      <c r="AJ61" s="258"/>
      <c r="AK61" s="43"/>
      <c r="AM61" s="12"/>
    </row>
    <row r="62" spans="1:65" ht="16.5" hidden="1" thickTop="1">
      <c r="B62" s="158"/>
      <c r="C62" s="23"/>
      <c r="D62" s="62"/>
      <c r="E62" s="62"/>
      <c r="F62" s="62"/>
      <c r="G62" s="62"/>
      <c r="H62" s="62"/>
      <c r="I62" s="62"/>
      <c r="J62" s="62"/>
      <c r="K62" s="62"/>
      <c r="L62" s="62"/>
      <c r="M62" s="62"/>
      <c r="N62" s="62"/>
      <c r="O62" s="62"/>
      <c r="P62" s="62"/>
      <c r="Q62" s="62"/>
      <c r="R62" s="62"/>
      <c r="S62" s="62"/>
      <c r="T62" s="62"/>
      <c r="U62" s="62"/>
      <c r="V62" s="62"/>
      <c r="W62" s="62"/>
      <c r="X62" s="62"/>
      <c r="Y62" s="62"/>
      <c r="Z62" s="62"/>
      <c r="AA62" s="62"/>
      <c r="AB62" s="62"/>
      <c r="AC62" s="638"/>
      <c r="AD62" s="638"/>
      <c r="AE62" s="638"/>
      <c r="AF62" s="638"/>
      <c r="AG62" s="638"/>
      <c r="AH62" s="638"/>
      <c r="AI62" s="638"/>
      <c r="AJ62" s="62"/>
      <c r="AK62" s="12"/>
      <c r="AL62" s="12"/>
      <c r="AM62" s="12"/>
    </row>
    <row r="63" spans="1:65" ht="15.75" hidden="1" thickTop="1">
      <c r="D63" s="65"/>
      <c r="E63" s="65"/>
      <c r="F63" s="65"/>
      <c r="G63" s="65"/>
      <c r="H63" s="65"/>
      <c r="I63" s="65"/>
      <c r="J63" s="65"/>
      <c r="K63" s="65"/>
      <c r="L63" s="65"/>
      <c r="M63" s="65"/>
      <c r="N63" s="65"/>
      <c r="O63" s="65"/>
      <c r="P63" s="65"/>
      <c r="Q63" s="65"/>
      <c r="R63" s="65"/>
      <c r="S63" s="65"/>
      <c r="T63" s="65"/>
      <c r="U63" s="65"/>
      <c r="V63" s="65"/>
      <c r="W63" s="65"/>
      <c r="X63" s="65"/>
      <c r="Y63" s="65"/>
      <c r="Z63" s="65"/>
      <c r="AA63" s="65"/>
      <c r="AB63" s="65"/>
      <c r="AC63" s="639"/>
      <c r="AD63" s="639"/>
      <c r="AE63" s="639"/>
      <c r="AF63" s="639"/>
      <c r="AG63" s="639"/>
      <c r="AH63" s="639"/>
      <c r="AI63" s="639"/>
      <c r="AJ63" s="65"/>
    </row>
    <row r="64" spans="1:65" s="20" customFormat="1" ht="30" hidden="1" customHeight="1">
      <c r="A64" s="21"/>
      <c r="B64" s="19"/>
      <c r="C64" s="228" t="s">
        <v>13</v>
      </c>
      <c r="D64" s="720" t="str">
        <f>IF(COUNTA(D10:Z10,D12:Z29,D31:Z34,D36:Z38,D40:Z42,D44:Z46,D48:Z48,D51:Z53)/612*100=100,"OK - Table 3D is fully completed","WARNING - Table 3D is not fully completed, please fill in figure, L, M or 0")</f>
        <v>WARNING - Table 3D is not fully completed, please fill in figure, L, M or 0</v>
      </c>
      <c r="E64" s="720"/>
      <c r="F64" s="720"/>
      <c r="G64" s="720"/>
      <c r="H64" s="720"/>
      <c r="I64" s="720"/>
      <c r="J64" s="720"/>
      <c r="K64" s="720"/>
      <c r="L64" s="720"/>
      <c r="M64" s="720"/>
      <c r="N64" s="720"/>
      <c r="O64" s="720"/>
      <c r="P64" s="720"/>
      <c r="Q64" s="720"/>
      <c r="R64" s="720"/>
      <c r="S64" s="720"/>
      <c r="T64" s="720"/>
      <c r="U64" s="720"/>
      <c r="V64" s="720"/>
      <c r="W64" s="720"/>
      <c r="X64" s="720"/>
      <c r="Y64" s="720"/>
      <c r="Z64" s="720"/>
      <c r="AA64" s="450"/>
      <c r="AB64" s="440"/>
      <c r="AC64" s="548" t="s">
        <v>1177</v>
      </c>
      <c r="AD64" s="548" t="s">
        <v>1177</v>
      </c>
      <c r="AE64" s="548" t="s">
        <v>1177</v>
      </c>
      <c r="AF64" s="548" t="s">
        <v>1177</v>
      </c>
      <c r="AG64" s="548" t="s">
        <v>1177</v>
      </c>
      <c r="AH64" s="548" t="s">
        <v>1177</v>
      </c>
      <c r="AI64" s="548" t="s">
        <v>1177</v>
      </c>
      <c r="AJ64" s="221"/>
      <c r="AK64" s="143"/>
      <c r="AL64" s="25"/>
      <c r="BM64" s="220"/>
    </row>
    <row r="65" spans="1:65" s="20" customFormat="1" ht="15.75" hidden="1" thickTop="1">
      <c r="A65" s="21"/>
      <c r="B65" s="19"/>
      <c r="C65" s="144" t="s">
        <v>14</v>
      </c>
      <c r="D65"/>
      <c r="E65"/>
      <c r="F65"/>
      <c r="G65"/>
      <c r="H65"/>
      <c r="I65"/>
      <c r="J65"/>
      <c r="K65"/>
      <c r="L65"/>
      <c r="M65"/>
      <c r="N65"/>
      <c r="O65"/>
      <c r="P65"/>
      <c r="Q65"/>
      <c r="R65"/>
      <c r="S65"/>
      <c r="T65"/>
      <c r="U65"/>
      <c r="V65"/>
      <c r="W65"/>
      <c r="X65"/>
      <c r="Y65"/>
      <c r="Z65"/>
      <c r="AA65"/>
      <c r="AB65"/>
      <c r="AC65" s="562">
        <v>2020</v>
      </c>
      <c r="AD65" s="562">
        <v>2021</v>
      </c>
      <c r="AE65" s="562">
        <v>2022</v>
      </c>
      <c r="AF65" s="562">
        <v>2023</v>
      </c>
      <c r="AG65" s="562">
        <v>2024</v>
      </c>
      <c r="AH65" s="562">
        <v>2025</v>
      </c>
      <c r="AI65" s="562">
        <v>2026</v>
      </c>
      <c r="AJ65"/>
      <c r="AK65" s="145"/>
      <c r="AL65" s="25"/>
      <c r="BM65" s="220"/>
    </row>
    <row r="66" spans="1:65" s="20" customFormat="1" ht="16.5" hidden="1" thickTop="1">
      <c r="A66" s="21"/>
      <c r="B66" s="19"/>
      <c r="C66" s="222" t="s">
        <v>52</v>
      </c>
      <c r="D66" s="223">
        <f>IF(D48="M",0,D48)-IF(D10="M",0,D10)-IF(D12="M",0,D12)-IF(D31="M",0,D31)-IF(D44="M",0,D44)</f>
        <v>0</v>
      </c>
      <c r="E66" s="223">
        <f t="shared" ref="E66:AB66" si="39">IF(E48="M",0,E48)-IF(E10="M",0,E10)-IF(E12="M",0,E12)-IF(E31="M",0,E31)-IF(E44="M",0,E44)</f>
        <v>0</v>
      </c>
      <c r="F66" s="223">
        <f t="shared" si="39"/>
        <v>0</v>
      </c>
      <c r="G66" s="223">
        <f t="shared" si="39"/>
        <v>0</v>
      </c>
      <c r="H66" s="223">
        <f t="shared" si="39"/>
        <v>0</v>
      </c>
      <c r="I66" s="223">
        <f t="shared" si="39"/>
        <v>0</v>
      </c>
      <c r="J66" s="223">
        <f t="shared" si="39"/>
        <v>0</v>
      </c>
      <c r="K66" s="223">
        <f t="shared" si="39"/>
        <v>0</v>
      </c>
      <c r="L66" s="223">
        <f t="shared" si="39"/>
        <v>0</v>
      </c>
      <c r="M66" s="223">
        <f t="shared" si="39"/>
        <v>0</v>
      </c>
      <c r="N66" s="223">
        <f t="shared" si="39"/>
        <v>0</v>
      </c>
      <c r="O66" s="223">
        <f t="shared" si="39"/>
        <v>0</v>
      </c>
      <c r="P66" s="223">
        <f t="shared" si="39"/>
        <v>0</v>
      </c>
      <c r="Q66" s="223">
        <f t="shared" si="39"/>
        <v>0</v>
      </c>
      <c r="R66" s="223">
        <f t="shared" si="39"/>
        <v>0</v>
      </c>
      <c r="S66" s="223">
        <f t="shared" si="39"/>
        <v>0</v>
      </c>
      <c r="T66" s="223">
        <f t="shared" si="39"/>
        <v>0</v>
      </c>
      <c r="U66" s="223">
        <f t="shared" si="39"/>
        <v>0</v>
      </c>
      <c r="V66" s="223">
        <f t="shared" si="39"/>
        <v>0</v>
      </c>
      <c r="W66" s="223">
        <f t="shared" si="39"/>
        <v>0</v>
      </c>
      <c r="X66" s="223">
        <f t="shared" si="39"/>
        <v>0</v>
      </c>
      <c r="Y66" s="223">
        <f t="shared" si="39"/>
        <v>0</v>
      </c>
      <c r="Z66" s="223">
        <f t="shared" si="39"/>
        <v>0</v>
      </c>
      <c r="AA66" s="223"/>
      <c r="AB66" s="223">
        <f t="shared" si="39"/>
        <v>0</v>
      </c>
      <c r="AC66" s="607">
        <v>0</v>
      </c>
      <c r="AD66" s="607">
        <v>0</v>
      </c>
      <c r="AE66" s="607">
        <v>0</v>
      </c>
      <c r="AF66" s="607">
        <v>0</v>
      </c>
      <c r="AG66" s="607">
        <v>0</v>
      </c>
      <c r="AH66" s="607">
        <v>0</v>
      </c>
      <c r="AI66" s="607">
        <v>0</v>
      </c>
      <c r="AJ66" s="250"/>
      <c r="AK66" s="145"/>
      <c r="AL66" s="25"/>
      <c r="BM66" s="220"/>
    </row>
    <row r="67" spans="1:65" s="20" customFormat="1" ht="16.5" hidden="1" thickTop="1">
      <c r="A67" s="21"/>
      <c r="B67" s="19"/>
      <c r="C67" s="222" t="s">
        <v>381</v>
      </c>
      <c r="D67" s="223">
        <f>IF(D12="M",0,D12)-IF(D13="M",0,D13)-IF(D14="M",0,D14)-IF(D15="M",0,D15)-IF(D22="M",0,D22)-IF(D27="M",0,D27)-IF(D28="M",0,D28)-IF(D29="M",0,D29)</f>
        <v>0</v>
      </c>
      <c r="E67" s="223">
        <f t="shared" ref="E67:AB67" si="40">IF(E12="M",0,E12)-IF(E13="M",0,E13)-IF(E14="M",0,E14)-IF(E15="M",0,E15)-IF(E22="M",0,E22)-IF(E27="M",0,E27)-IF(E28="M",0,E28)-IF(E29="M",0,E29)</f>
        <v>0</v>
      </c>
      <c r="F67" s="223">
        <f t="shared" si="40"/>
        <v>0</v>
      </c>
      <c r="G67" s="223">
        <f t="shared" si="40"/>
        <v>0</v>
      </c>
      <c r="H67" s="223">
        <f t="shared" si="40"/>
        <v>0</v>
      </c>
      <c r="I67" s="223">
        <f t="shared" si="40"/>
        <v>0</v>
      </c>
      <c r="J67" s="223">
        <f t="shared" si="40"/>
        <v>0</v>
      </c>
      <c r="K67" s="223">
        <f t="shared" si="40"/>
        <v>0</v>
      </c>
      <c r="L67" s="223">
        <f t="shared" si="40"/>
        <v>0</v>
      </c>
      <c r="M67" s="223">
        <f t="shared" si="40"/>
        <v>-1.8189894035458565E-12</v>
      </c>
      <c r="N67" s="223">
        <f t="shared" si="40"/>
        <v>0</v>
      </c>
      <c r="O67" s="223">
        <f t="shared" si="40"/>
        <v>0</v>
      </c>
      <c r="P67" s="223">
        <f t="shared" si="40"/>
        <v>0</v>
      </c>
      <c r="Q67" s="223">
        <f t="shared" si="40"/>
        <v>0</v>
      </c>
      <c r="R67" s="223">
        <f t="shared" si="40"/>
        <v>0</v>
      </c>
      <c r="S67" s="223">
        <f t="shared" si="40"/>
        <v>0</v>
      </c>
      <c r="T67" s="223">
        <f t="shared" si="40"/>
        <v>0</v>
      </c>
      <c r="U67" s="223">
        <f t="shared" si="40"/>
        <v>0</v>
      </c>
      <c r="V67" s="223">
        <f t="shared" si="40"/>
        <v>0</v>
      </c>
      <c r="W67" s="223">
        <f t="shared" si="40"/>
        <v>0</v>
      </c>
      <c r="X67" s="223">
        <f t="shared" si="40"/>
        <v>0</v>
      </c>
      <c r="Y67" s="223">
        <f t="shared" si="40"/>
        <v>0</v>
      </c>
      <c r="Z67" s="223">
        <f t="shared" si="40"/>
        <v>0</v>
      </c>
      <c r="AA67" s="223"/>
      <c r="AB67" s="223">
        <f t="shared" si="40"/>
        <v>0</v>
      </c>
      <c r="AC67" s="607">
        <v>0</v>
      </c>
      <c r="AD67" s="607">
        <v>0</v>
      </c>
      <c r="AE67" s="607">
        <v>0</v>
      </c>
      <c r="AF67" s="607">
        <v>0</v>
      </c>
      <c r="AG67" s="607">
        <v>0</v>
      </c>
      <c r="AH67" s="607">
        <v>0</v>
      </c>
      <c r="AI67" s="607">
        <v>0</v>
      </c>
      <c r="AJ67" s="250"/>
      <c r="AK67" s="145"/>
      <c r="AL67" s="25"/>
      <c r="BM67" s="220"/>
    </row>
    <row r="68" spans="1:65" s="20" customFormat="1" ht="16.5" hidden="1" thickTop="1">
      <c r="A68" s="21"/>
      <c r="B68" s="19"/>
      <c r="C68" s="252" t="s">
        <v>53</v>
      </c>
      <c r="D68" s="223">
        <f>IF(D15="M",0,D15)-IF(D18="M",0,D18)-IF(D19="M",0,D19)</f>
        <v>0</v>
      </c>
      <c r="E68" s="223">
        <f t="shared" ref="E68:AB68" si="41">IF(E15="M",0,E15)-IF(E18="M",0,E18)-IF(E19="M",0,E19)</f>
        <v>0</v>
      </c>
      <c r="F68" s="223">
        <f t="shared" si="41"/>
        <v>0</v>
      </c>
      <c r="G68" s="223">
        <f t="shared" si="41"/>
        <v>0</v>
      </c>
      <c r="H68" s="223">
        <f t="shared" si="41"/>
        <v>0</v>
      </c>
      <c r="I68" s="223">
        <f t="shared" si="41"/>
        <v>0</v>
      </c>
      <c r="J68" s="223">
        <f t="shared" si="41"/>
        <v>0</v>
      </c>
      <c r="K68" s="223">
        <f t="shared" si="41"/>
        <v>0</v>
      </c>
      <c r="L68" s="223">
        <f t="shared" si="41"/>
        <v>0</v>
      </c>
      <c r="M68" s="223">
        <f t="shared" si="41"/>
        <v>0</v>
      </c>
      <c r="N68" s="223">
        <f t="shared" si="41"/>
        <v>0</v>
      </c>
      <c r="O68" s="223">
        <f t="shared" si="41"/>
        <v>0</v>
      </c>
      <c r="P68" s="223">
        <f t="shared" si="41"/>
        <v>0</v>
      </c>
      <c r="Q68" s="223">
        <f t="shared" si="41"/>
        <v>0</v>
      </c>
      <c r="R68" s="223">
        <f t="shared" si="41"/>
        <v>0</v>
      </c>
      <c r="S68" s="223">
        <f t="shared" si="41"/>
        <v>0</v>
      </c>
      <c r="T68" s="223">
        <f t="shared" si="41"/>
        <v>0</v>
      </c>
      <c r="U68" s="223">
        <f t="shared" si="41"/>
        <v>0</v>
      </c>
      <c r="V68" s="223">
        <f t="shared" si="41"/>
        <v>0</v>
      </c>
      <c r="W68" s="223">
        <f t="shared" si="41"/>
        <v>0</v>
      </c>
      <c r="X68" s="223">
        <f t="shared" si="41"/>
        <v>0</v>
      </c>
      <c r="Y68" s="223">
        <f t="shared" si="41"/>
        <v>0</v>
      </c>
      <c r="Z68" s="223">
        <f t="shared" si="41"/>
        <v>0</v>
      </c>
      <c r="AA68" s="223"/>
      <c r="AB68" s="223">
        <f t="shared" si="41"/>
        <v>0</v>
      </c>
      <c r="AC68" s="607">
        <v>0</v>
      </c>
      <c r="AD68" s="607">
        <v>0</v>
      </c>
      <c r="AE68" s="607">
        <v>0</v>
      </c>
      <c r="AF68" s="607">
        <v>0</v>
      </c>
      <c r="AG68" s="607">
        <v>0</v>
      </c>
      <c r="AH68" s="607">
        <v>0</v>
      </c>
      <c r="AI68" s="607">
        <v>0</v>
      </c>
      <c r="AJ68" s="250"/>
      <c r="AK68" s="145"/>
      <c r="AL68" s="25"/>
      <c r="BM68" s="220"/>
    </row>
    <row r="69" spans="1:65" s="20" customFormat="1" ht="16.5" hidden="1" thickTop="1">
      <c r="A69" s="21"/>
      <c r="B69" s="19"/>
      <c r="C69" s="222" t="s">
        <v>54</v>
      </c>
      <c r="D69" s="223">
        <f>IF(D15="M",0,D15)-IF(D16="M",0,D16)-IF(D17="M",0,D17)</f>
        <v>0</v>
      </c>
      <c r="E69" s="223">
        <f t="shared" ref="E69:AB69" si="42">IF(E15="M",0,E15)-IF(E16="M",0,E16)-IF(E17="M",0,E17)</f>
        <v>0</v>
      </c>
      <c r="F69" s="223">
        <f t="shared" si="42"/>
        <v>0</v>
      </c>
      <c r="G69" s="223">
        <f t="shared" si="42"/>
        <v>0</v>
      </c>
      <c r="H69" s="223">
        <f t="shared" si="42"/>
        <v>0</v>
      </c>
      <c r="I69" s="223">
        <f t="shared" si="42"/>
        <v>0</v>
      </c>
      <c r="J69" s="223">
        <f t="shared" si="42"/>
        <v>0</v>
      </c>
      <c r="K69" s="223">
        <f t="shared" si="42"/>
        <v>0</v>
      </c>
      <c r="L69" s="223">
        <f t="shared" si="42"/>
        <v>0</v>
      </c>
      <c r="M69" s="223">
        <f t="shared" si="42"/>
        <v>0</v>
      </c>
      <c r="N69" s="223">
        <f t="shared" si="42"/>
        <v>0</v>
      </c>
      <c r="O69" s="223">
        <f t="shared" si="42"/>
        <v>0</v>
      </c>
      <c r="P69" s="223">
        <f t="shared" si="42"/>
        <v>0</v>
      </c>
      <c r="Q69" s="223">
        <f t="shared" si="42"/>
        <v>0</v>
      </c>
      <c r="R69" s="223">
        <f t="shared" si="42"/>
        <v>0</v>
      </c>
      <c r="S69" s="223">
        <f t="shared" si="42"/>
        <v>0</v>
      </c>
      <c r="T69" s="223">
        <f t="shared" si="42"/>
        <v>0</v>
      </c>
      <c r="U69" s="223">
        <f t="shared" si="42"/>
        <v>0</v>
      </c>
      <c r="V69" s="223">
        <f t="shared" si="42"/>
        <v>0</v>
      </c>
      <c r="W69" s="223">
        <f t="shared" si="42"/>
        <v>0</v>
      </c>
      <c r="X69" s="223">
        <f t="shared" si="42"/>
        <v>0</v>
      </c>
      <c r="Y69" s="223">
        <f t="shared" si="42"/>
        <v>0</v>
      </c>
      <c r="Z69" s="223">
        <f t="shared" si="42"/>
        <v>0</v>
      </c>
      <c r="AA69" s="223"/>
      <c r="AB69" s="223">
        <f t="shared" si="42"/>
        <v>0</v>
      </c>
      <c r="AC69" s="607">
        <v>0</v>
      </c>
      <c r="AD69" s="607">
        <v>0</v>
      </c>
      <c r="AE69" s="607">
        <v>0</v>
      </c>
      <c r="AF69" s="607">
        <v>0</v>
      </c>
      <c r="AG69" s="607">
        <v>0</v>
      </c>
      <c r="AH69" s="607">
        <v>0</v>
      </c>
      <c r="AI69" s="607">
        <v>0</v>
      </c>
      <c r="AJ69" s="250"/>
      <c r="AK69" s="145"/>
      <c r="AL69" s="25"/>
      <c r="BM69" s="220"/>
    </row>
    <row r="70" spans="1:65" s="20" customFormat="1" ht="16.5" hidden="1" thickTop="1">
      <c r="A70" s="21"/>
      <c r="B70" s="19"/>
      <c r="C70" s="222" t="s">
        <v>55</v>
      </c>
      <c r="D70" s="223">
        <f>IF(D19="M",0,D19)-IF(D20="M",0,D20)-IF(D21="M",0,D21)</f>
        <v>0</v>
      </c>
      <c r="E70" s="223">
        <f t="shared" ref="E70:AB70" si="43">IF(E19="M",0,E19)-IF(E20="M",0,E20)-IF(E21="M",0,E21)</f>
        <v>0</v>
      </c>
      <c r="F70" s="223">
        <f t="shared" si="43"/>
        <v>0</v>
      </c>
      <c r="G70" s="223">
        <f t="shared" si="43"/>
        <v>0</v>
      </c>
      <c r="H70" s="223">
        <f t="shared" si="43"/>
        <v>0</v>
      </c>
      <c r="I70" s="223">
        <f t="shared" si="43"/>
        <v>0</v>
      </c>
      <c r="J70" s="223">
        <f t="shared" si="43"/>
        <v>0</v>
      </c>
      <c r="K70" s="223">
        <f t="shared" si="43"/>
        <v>0</v>
      </c>
      <c r="L70" s="223">
        <f t="shared" si="43"/>
        <v>0</v>
      </c>
      <c r="M70" s="223">
        <f t="shared" si="43"/>
        <v>0</v>
      </c>
      <c r="N70" s="223">
        <f t="shared" si="43"/>
        <v>0</v>
      </c>
      <c r="O70" s="223">
        <f t="shared" si="43"/>
        <v>0</v>
      </c>
      <c r="P70" s="223">
        <f t="shared" si="43"/>
        <v>0</v>
      </c>
      <c r="Q70" s="223">
        <f t="shared" si="43"/>
        <v>0</v>
      </c>
      <c r="R70" s="223">
        <f t="shared" si="43"/>
        <v>0</v>
      </c>
      <c r="S70" s="223">
        <f t="shared" si="43"/>
        <v>0</v>
      </c>
      <c r="T70" s="223">
        <f t="shared" si="43"/>
        <v>0</v>
      </c>
      <c r="U70" s="223">
        <f t="shared" si="43"/>
        <v>0</v>
      </c>
      <c r="V70" s="223">
        <f t="shared" si="43"/>
        <v>0</v>
      </c>
      <c r="W70" s="223">
        <f t="shared" si="43"/>
        <v>0</v>
      </c>
      <c r="X70" s="223">
        <f t="shared" si="43"/>
        <v>0</v>
      </c>
      <c r="Y70" s="223">
        <f t="shared" si="43"/>
        <v>0</v>
      </c>
      <c r="Z70" s="223">
        <f t="shared" si="43"/>
        <v>0</v>
      </c>
      <c r="AA70" s="223"/>
      <c r="AB70" s="223">
        <f t="shared" si="43"/>
        <v>0</v>
      </c>
      <c r="AC70" s="607">
        <v>0</v>
      </c>
      <c r="AD70" s="607">
        <v>0</v>
      </c>
      <c r="AE70" s="607">
        <v>0</v>
      </c>
      <c r="AF70" s="607">
        <v>0</v>
      </c>
      <c r="AG70" s="607">
        <v>0</v>
      </c>
      <c r="AH70" s="607">
        <v>0</v>
      </c>
      <c r="AI70" s="607">
        <v>0</v>
      </c>
      <c r="AJ70" s="250"/>
      <c r="AK70" s="145"/>
      <c r="AL70" s="25"/>
      <c r="BM70" s="220"/>
    </row>
    <row r="71" spans="1:65" s="20" customFormat="1" ht="16.5" hidden="1" thickTop="1">
      <c r="A71" s="21"/>
      <c r="B71" s="19"/>
      <c r="C71" s="222" t="s">
        <v>56</v>
      </c>
      <c r="D71" s="223">
        <f>IF(D22="M",0,D22)-IF(D23="M",0,D23)-IF(D24="M",0,D24)</f>
        <v>0</v>
      </c>
      <c r="E71" s="223">
        <f t="shared" ref="E71:AB71" si="44">IF(E22="M",0,E22)-IF(E23="M",0,E23)-IF(E24="M",0,E24)</f>
        <v>0</v>
      </c>
      <c r="F71" s="223">
        <f t="shared" si="44"/>
        <v>0</v>
      </c>
      <c r="G71" s="223">
        <f t="shared" si="44"/>
        <v>0</v>
      </c>
      <c r="H71" s="223">
        <f t="shared" si="44"/>
        <v>0</v>
      </c>
      <c r="I71" s="223">
        <f t="shared" si="44"/>
        <v>0</v>
      </c>
      <c r="J71" s="223">
        <f t="shared" si="44"/>
        <v>0</v>
      </c>
      <c r="K71" s="223">
        <f t="shared" si="44"/>
        <v>0</v>
      </c>
      <c r="L71" s="223">
        <f t="shared" si="44"/>
        <v>0</v>
      </c>
      <c r="M71" s="223">
        <f t="shared" si="44"/>
        <v>0</v>
      </c>
      <c r="N71" s="223">
        <f t="shared" si="44"/>
        <v>0</v>
      </c>
      <c r="O71" s="223">
        <f t="shared" si="44"/>
        <v>0</v>
      </c>
      <c r="P71" s="223">
        <f t="shared" si="44"/>
        <v>0</v>
      </c>
      <c r="Q71" s="223">
        <f t="shared" si="44"/>
        <v>0</v>
      </c>
      <c r="R71" s="223">
        <f t="shared" si="44"/>
        <v>0</v>
      </c>
      <c r="S71" s="223">
        <f t="shared" si="44"/>
        <v>0</v>
      </c>
      <c r="T71" s="223">
        <f t="shared" si="44"/>
        <v>0</v>
      </c>
      <c r="U71" s="223">
        <f t="shared" si="44"/>
        <v>0</v>
      </c>
      <c r="V71" s="223">
        <f t="shared" si="44"/>
        <v>0</v>
      </c>
      <c r="W71" s="223">
        <f t="shared" si="44"/>
        <v>0</v>
      </c>
      <c r="X71" s="223">
        <f t="shared" si="44"/>
        <v>0</v>
      </c>
      <c r="Y71" s="223">
        <f t="shared" si="44"/>
        <v>0</v>
      </c>
      <c r="Z71" s="223">
        <f t="shared" si="44"/>
        <v>0</v>
      </c>
      <c r="AA71" s="223"/>
      <c r="AB71" s="223">
        <f t="shared" si="44"/>
        <v>0</v>
      </c>
      <c r="AC71" s="607">
        <v>0</v>
      </c>
      <c r="AD71" s="607">
        <v>0</v>
      </c>
      <c r="AE71" s="607">
        <v>0</v>
      </c>
      <c r="AF71" s="607">
        <v>0</v>
      </c>
      <c r="AG71" s="607">
        <v>0</v>
      </c>
      <c r="AH71" s="607">
        <v>0</v>
      </c>
      <c r="AI71" s="607">
        <v>0</v>
      </c>
      <c r="AJ71" s="250"/>
      <c r="AK71" s="145"/>
      <c r="AL71" s="25"/>
      <c r="BM71" s="220"/>
    </row>
    <row r="72" spans="1:65" s="20" customFormat="1" ht="16.5" hidden="1" thickTop="1">
      <c r="A72" s="21"/>
      <c r="B72" s="19"/>
      <c r="C72" s="222" t="s">
        <v>57</v>
      </c>
      <c r="D72" s="223">
        <f>IF(D24="M",0,D24)-IF(D25="M",0,D25)-IF(D26="M",0,D26)</f>
        <v>0</v>
      </c>
      <c r="E72" s="223">
        <f t="shared" ref="E72:AB72" si="45">IF(E24="M",0,E24)-IF(E25="M",0,E25)-IF(E26="M",0,E26)</f>
        <v>0</v>
      </c>
      <c r="F72" s="223">
        <f t="shared" si="45"/>
        <v>0</v>
      </c>
      <c r="G72" s="223">
        <f t="shared" si="45"/>
        <v>0</v>
      </c>
      <c r="H72" s="223">
        <f t="shared" si="45"/>
        <v>0</v>
      </c>
      <c r="I72" s="223">
        <f t="shared" si="45"/>
        <v>0</v>
      </c>
      <c r="J72" s="223">
        <f t="shared" si="45"/>
        <v>0</v>
      </c>
      <c r="K72" s="223">
        <f t="shared" si="45"/>
        <v>0</v>
      </c>
      <c r="L72" s="223">
        <f t="shared" si="45"/>
        <v>0</v>
      </c>
      <c r="M72" s="223">
        <f t="shared" si="45"/>
        <v>0</v>
      </c>
      <c r="N72" s="223">
        <f t="shared" si="45"/>
        <v>0</v>
      </c>
      <c r="O72" s="223">
        <f t="shared" si="45"/>
        <v>0</v>
      </c>
      <c r="P72" s="223">
        <f t="shared" si="45"/>
        <v>0</v>
      </c>
      <c r="Q72" s="223">
        <f t="shared" si="45"/>
        <v>0</v>
      </c>
      <c r="R72" s="223">
        <f t="shared" si="45"/>
        <v>0</v>
      </c>
      <c r="S72" s="223">
        <f t="shared" si="45"/>
        <v>0</v>
      </c>
      <c r="T72" s="223">
        <f t="shared" si="45"/>
        <v>0</v>
      </c>
      <c r="U72" s="223">
        <f t="shared" si="45"/>
        <v>0</v>
      </c>
      <c r="V72" s="223">
        <f t="shared" si="45"/>
        <v>0</v>
      </c>
      <c r="W72" s="223">
        <f t="shared" si="45"/>
        <v>0</v>
      </c>
      <c r="X72" s="223">
        <f t="shared" si="45"/>
        <v>0</v>
      </c>
      <c r="Y72" s="223">
        <f t="shared" si="45"/>
        <v>0</v>
      </c>
      <c r="Z72" s="223">
        <f t="shared" si="45"/>
        <v>0</v>
      </c>
      <c r="AA72" s="223"/>
      <c r="AB72" s="223">
        <f t="shared" si="45"/>
        <v>0</v>
      </c>
      <c r="AC72" s="607">
        <v>0</v>
      </c>
      <c r="AD72" s="607">
        <v>0</v>
      </c>
      <c r="AE72" s="607">
        <v>0</v>
      </c>
      <c r="AF72" s="607">
        <v>0</v>
      </c>
      <c r="AG72" s="607">
        <v>0</v>
      </c>
      <c r="AH72" s="607">
        <v>0</v>
      </c>
      <c r="AI72" s="607">
        <v>0</v>
      </c>
      <c r="AJ72" s="250"/>
      <c r="AK72" s="145"/>
      <c r="AL72" s="25"/>
      <c r="BM72" s="220"/>
    </row>
    <row r="73" spans="1:65" s="20" customFormat="1" ht="24" hidden="1" thickTop="1">
      <c r="A73" s="21"/>
      <c r="B73" s="19"/>
      <c r="C73" s="222" t="s">
        <v>386</v>
      </c>
      <c r="D73" s="223">
        <f>IF(D31="M",0,D31)-IF(D32="M",0,D32)-IF(D33="M",0,D33)-IF(D34="M",0,D34)-IF(D36="M",0,D36)-IF(D37="M",0,D37)-IF(D38="M",0,D38)-IF(D40="M",0,D40)-IF(D41="M",0,D41)-IF(D42="M",0,D42)</f>
        <v>0</v>
      </c>
      <c r="E73" s="223">
        <f t="shared" ref="E73:AB73" si="46">IF(E31="M",0,E31)-IF(E32="M",0,E32)-IF(E33="M",0,E33)-IF(E34="M",0,E34)-IF(E36="M",0,E36)-IF(E37="M",0,E37)-IF(E38="M",0,E38)-IF(E40="M",0,E40)-IF(E41="M",0,E41)-IF(E42="M",0,E42)</f>
        <v>0</v>
      </c>
      <c r="F73" s="223">
        <f t="shared" si="46"/>
        <v>0</v>
      </c>
      <c r="G73" s="223">
        <f t="shared" si="46"/>
        <v>1.8189894035458565E-12</v>
      </c>
      <c r="H73" s="223">
        <f t="shared" si="46"/>
        <v>0</v>
      </c>
      <c r="I73" s="223">
        <f t="shared" si="46"/>
        <v>-1.8189894035458565E-12</v>
      </c>
      <c r="J73" s="223">
        <f t="shared" si="46"/>
        <v>0</v>
      </c>
      <c r="K73" s="223">
        <f t="shared" si="46"/>
        <v>0</v>
      </c>
      <c r="L73" s="223">
        <f t="shared" si="46"/>
        <v>0</v>
      </c>
      <c r="M73" s="223">
        <f t="shared" si="46"/>
        <v>0</v>
      </c>
      <c r="N73" s="223">
        <f t="shared" si="46"/>
        <v>0</v>
      </c>
      <c r="O73" s="223">
        <f t="shared" si="46"/>
        <v>0</v>
      </c>
      <c r="P73" s="223">
        <f t="shared" si="46"/>
        <v>0</v>
      </c>
      <c r="Q73" s="223">
        <f t="shared" si="46"/>
        <v>0</v>
      </c>
      <c r="R73" s="223">
        <f t="shared" si="46"/>
        <v>0</v>
      </c>
      <c r="S73" s="223">
        <f t="shared" si="46"/>
        <v>-2.2737367544323206E-13</v>
      </c>
      <c r="T73" s="223">
        <f t="shared" si="46"/>
        <v>0</v>
      </c>
      <c r="U73" s="223">
        <f t="shared" si="46"/>
        <v>0</v>
      </c>
      <c r="V73" s="223">
        <f t="shared" si="46"/>
        <v>0</v>
      </c>
      <c r="W73" s="223">
        <f t="shared" si="46"/>
        <v>0</v>
      </c>
      <c r="X73" s="223">
        <f t="shared" si="46"/>
        <v>0</v>
      </c>
      <c r="Y73" s="223">
        <f t="shared" si="46"/>
        <v>7.1054273576010019E-15</v>
      </c>
      <c r="Z73" s="223">
        <f t="shared" si="46"/>
        <v>0</v>
      </c>
      <c r="AA73" s="223"/>
      <c r="AB73" s="223">
        <f t="shared" si="46"/>
        <v>0</v>
      </c>
      <c r="AC73" s="607">
        <v>0</v>
      </c>
      <c r="AD73" s="607">
        <v>0</v>
      </c>
      <c r="AE73" s="607">
        <v>0</v>
      </c>
      <c r="AF73" s="607">
        <v>0</v>
      </c>
      <c r="AG73" s="607">
        <v>0</v>
      </c>
      <c r="AH73" s="607">
        <v>0</v>
      </c>
      <c r="AI73" s="607">
        <v>0</v>
      </c>
      <c r="AJ73" s="250"/>
      <c r="AK73" s="145"/>
      <c r="AL73" s="25"/>
      <c r="BM73" s="220"/>
    </row>
    <row r="74" spans="1:65" s="20" customFormat="1" ht="16.5" hidden="1" thickTop="1">
      <c r="A74" s="21"/>
      <c r="B74" s="19"/>
      <c r="C74" s="222" t="s">
        <v>58</v>
      </c>
      <c r="D74" s="223">
        <f>IF(D44="M",0,D44)-IF(D45="M",0,D45)-IF(D46="M",0,D46)</f>
        <v>0</v>
      </c>
      <c r="E74" s="223">
        <f t="shared" ref="E74:AB74" si="47">IF(E44="M",0,E44)-IF(E45="M",0,E45)-IF(E46="M",0,E46)</f>
        <v>0</v>
      </c>
      <c r="F74" s="223">
        <f t="shared" si="47"/>
        <v>0</v>
      </c>
      <c r="G74" s="223">
        <f t="shared" si="47"/>
        <v>0</v>
      </c>
      <c r="H74" s="223">
        <f t="shared" si="47"/>
        <v>0</v>
      </c>
      <c r="I74" s="223">
        <f t="shared" si="47"/>
        <v>0</v>
      </c>
      <c r="J74" s="223">
        <f t="shared" si="47"/>
        <v>0</v>
      </c>
      <c r="K74" s="223">
        <f t="shared" si="47"/>
        <v>0</v>
      </c>
      <c r="L74" s="223">
        <f t="shared" si="47"/>
        <v>0</v>
      </c>
      <c r="M74" s="223">
        <f t="shared" si="47"/>
        <v>0</v>
      </c>
      <c r="N74" s="223">
        <f t="shared" si="47"/>
        <v>0</v>
      </c>
      <c r="O74" s="223">
        <f t="shared" si="47"/>
        <v>0</v>
      </c>
      <c r="P74" s="223">
        <f t="shared" si="47"/>
        <v>0</v>
      </c>
      <c r="Q74" s="223">
        <f t="shared" si="47"/>
        <v>0</v>
      </c>
      <c r="R74" s="223">
        <f t="shared" si="47"/>
        <v>0</v>
      </c>
      <c r="S74" s="223">
        <f t="shared" si="47"/>
        <v>0</v>
      </c>
      <c r="T74" s="223">
        <f t="shared" si="47"/>
        <v>0</v>
      </c>
      <c r="U74" s="223">
        <f t="shared" si="47"/>
        <v>0</v>
      </c>
      <c r="V74" s="223">
        <f t="shared" si="47"/>
        <v>0</v>
      </c>
      <c r="W74" s="223">
        <f t="shared" si="47"/>
        <v>0</v>
      </c>
      <c r="X74" s="223">
        <f t="shared" si="47"/>
        <v>0</v>
      </c>
      <c r="Y74" s="223">
        <f t="shared" si="47"/>
        <v>0</v>
      </c>
      <c r="Z74" s="223">
        <f t="shared" si="47"/>
        <v>0</v>
      </c>
      <c r="AA74" s="223"/>
      <c r="AB74" s="223">
        <f t="shared" si="47"/>
        <v>0</v>
      </c>
      <c r="AC74" s="607">
        <v>0</v>
      </c>
      <c r="AD74" s="607">
        <v>0</v>
      </c>
      <c r="AE74" s="607">
        <v>0</v>
      </c>
      <c r="AF74" s="607">
        <v>0</v>
      </c>
      <c r="AG74" s="607">
        <v>0</v>
      </c>
      <c r="AH74" s="607">
        <v>0</v>
      </c>
      <c r="AI74" s="607">
        <v>0</v>
      </c>
      <c r="AJ74"/>
      <c r="AK74" s="145"/>
      <c r="BM74" s="220"/>
    </row>
    <row r="75" spans="1:65" s="20" customFormat="1" ht="16.5" hidden="1" thickTop="1">
      <c r="A75" s="21"/>
      <c r="B75" s="19"/>
      <c r="C75" s="222" t="s">
        <v>36</v>
      </c>
      <c r="D75" s="223">
        <f>IF(D51="M",0,D51)-IF(D52="M",0,D52)+IF(D53="M",0,D53)</f>
        <v>0</v>
      </c>
      <c r="E75" s="223">
        <f t="shared" ref="E75:AB75" si="48">IF(E51="M",0,E51)-IF(E52="M",0,E52)+IF(E53="M",0,E53)</f>
        <v>0</v>
      </c>
      <c r="F75" s="223">
        <f t="shared" si="48"/>
        <v>0</v>
      </c>
      <c r="G75" s="223">
        <f t="shared" si="48"/>
        <v>0</v>
      </c>
      <c r="H75" s="223">
        <f t="shared" si="48"/>
        <v>0</v>
      </c>
      <c r="I75" s="223">
        <f t="shared" si="48"/>
        <v>0</v>
      </c>
      <c r="J75" s="223">
        <f t="shared" si="48"/>
        <v>0</v>
      </c>
      <c r="K75" s="223">
        <f t="shared" si="48"/>
        <v>0</v>
      </c>
      <c r="L75" s="223">
        <f t="shared" si="48"/>
        <v>0</v>
      </c>
      <c r="M75" s="223">
        <f t="shared" si="48"/>
        <v>0</v>
      </c>
      <c r="N75" s="223">
        <f t="shared" si="48"/>
        <v>0</v>
      </c>
      <c r="O75" s="223">
        <f t="shared" si="48"/>
        <v>0</v>
      </c>
      <c r="P75" s="223">
        <f t="shared" si="48"/>
        <v>0</v>
      </c>
      <c r="Q75" s="223">
        <f t="shared" si="48"/>
        <v>0</v>
      </c>
      <c r="R75" s="223">
        <f t="shared" si="48"/>
        <v>0</v>
      </c>
      <c r="S75" s="223">
        <f t="shared" si="48"/>
        <v>0</v>
      </c>
      <c r="T75" s="223">
        <f t="shared" si="48"/>
        <v>0</v>
      </c>
      <c r="U75" s="223">
        <f t="shared" si="48"/>
        <v>0</v>
      </c>
      <c r="V75" s="223">
        <f t="shared" si="48"/>
        <v>0</v>
      </c>
      <c r="W75" s="223">
        <f t="shared" si="48"/>
        <v>0</v>
      </c>
      <c r="X75" s="223">
        <f t="shared" si="48"/>
        <v>0</v>
      </c>
      <c r="Y75" s="223">
        <f t="shared" si="48"/>
        <v>0</v>
      </c>
      <c r="Z75" s="223">
        <f t="shared" si="48"/>
        <v>0</v>
      </c>
      <c r="AA75" s="223"/>
      <c r="AB75" s="223">
        <f t="shared" si="48"/>
        <v>0</v>
      </c>
      <c r="AC75" s="607">
        <v>0</v>
      </c>
      <c r="AD75" s="607">
        <v>0</v>
      </c>
      <c r="AE75" s="607">
        <v>0</v>
      </c>
      <c r="AF75" s="607">
        <v>0</v>
      </c>
      <c r="AG75" s="607">
        <v>0</v>
      </c>
      <c r="AH75" s="607">
        <v>0</v>
      </c>
      <c r="AI75" s="607">
        <v>0</v>
      </c>
      <c r="AJ75"/>
      <c r="AK75" s="145"/>
      <c r="BM75" s="220"/>
    </row>
    <row r="76" spans="1:65" s="20" customFormat="1" ht="16.5" hidden="1" thickTop="1">
      <c r="A76" s="21"/>
      <c r="B76" s="19"/>
      <c r="C76" s="224" t="s">
        <v>20</v>
      </c>
      <c r="D76" s="147"/>
      <c r="E76" s="147"/>
      <c r="F76" s="147"/>
      <c r="G76" s="147"/>
      <c r="H76" s="147"/>
      <c r="I76" s="147"/>
      <c r="J76" s="147"/>
      <c r="K76" s="147"/>
      <c r="L76" s="147"/>
      <c r="M76" s="147"/>
      <c r="N76" s="147"/>
      <c r="O76" s="147"/>
      <c r="P76" s="147"/>
      <c r="Q76" s="147"/>
      <c r="R76" s="147"/>
      <c r="S76" s="147"/>
      <c r="T76" s="147"/>
      <c r="U76" s="147"/>
      <c r="V76" s="147"/>
      <c r="W76" s="147"/>
      <c r="X76" s="147"/>
      <c r="Y76" s="147"/>
      <c r="Z76" s="147"/>
      <c r="AA76" s="147"/>
      <c r="AB76" s="147"/>
      <c r="AC76" s="608"/>
      <c r="AD76" s="608"/>
      <c r="AE76" s="608"/>
      <c r="AF76" s="608"/>
      <c r="AG76" s="608"/>
      <c r="AH76" s="608"/>
      <c r="AI76" s="608"/>
      <c r="AJ76"/>
      <c r="AK76" s="145"/>
      <c r="BM76" s="220"/>
    </row>
    <row r="77" spans="1:65" s="20" customFormat="1" ht="16.5" hidden="1" thickTop="1">
      <c r="A77" s="21"/>
      <c r="B77" s="19"/>
      <c r="C77" s="225" t="s">
        <v>59</v>
      </c>
      <c r="D77" s="150">
        <f>IF('1. Tábla'!E13="M",0,'1. Tábla'!E13)+IF(D10="M",0,D10)</f>
        <v>0</v>
      </c>
      <c r="E77" s="150">
        <f>IF('1. Tábla'!F13="M",0,'1. Tábla'!F13)+IF(E10="M",0,E10)</f>
        <v>0</v>
      </c>
      <c r="F77" s="150">
        <f>IF('1. Tábla'!G13="M",0,'1. Tábla'!G13)+IF(F10="M",0,F10)</f>
        <v>0</v>
      </c>
      <c r="G77" s="150">
        <f>IF('1. Tábla'!H13="M",0,'1. Tábla'!H13)+IF(G10="M",0,G10)</f>
        <v>0</v>
      </c>
      <c r="H77" s="150">
        <f>IF('1. Tábla'!I13="M",0,'1. Tábla'!I13)+IF(H10="M",0,H10)</f>
        <v>0</v>
      </c>
      <c r="I77" s="150">
        <f>IF('1. Tábla'!J13="M",0,'1. Tábla'!J13)+IF(I10="M",0,I10)</f>
        <v>0</v>
      </c>
      <c r="J77" s="150">
        <f>IF('1. Tábla'!K13="M",0,'1. Tábla'!K13)+IF(J10="M",0,J10)</f>
        <v>0</v>
      </c>
      <c r="K77" s="150">
        <f>IF('1. Tábla'!L13="M",0,'1. Tábla'!L13)+IF(K10="M",0,K10)</f>
        <v>0</v>
      </c>
      <c r="L77" s="150">
        <f>IF('1. Tábla'!M13="M",0,'1. Tábla'!M13)+IF(L10="M",0,L10)</f>
        <v>0</v>
      </c>
      <c r="M77" s="150">
        <f>IF('1. Tábla'!N13="M",0,'1. Tábla'!N13)+IF(M10="M",0,M10)</f>
        <v>0</v>
      </c>
      <c r="N77" s="150">
        <f>IF('1. Tábla'!O13="M",0,'1. Tábla'!O13)+IF(N10="M",0,N10)</f>
        <v>0</v>
      </c>
      <c r="O77" s="150">
        <f>IF('1. Tábla'!P13="M",0,'1. Tábla'!P13)+IF(O10="M",0,O10)</f>
        <v>0</v>
      </c>
      <c r="P77" s="150">
        <f>IF('1. Tábla'!Q13="M",0,'1. Tábla'!Q13)+IF(P10="M",0,P10)</f>
        <v>0</v>
      </c>
      <c r="Q77" s="150">
        <f>IF('1. Tábla'!R13="M",0,'1. Tábla'!R13)+IF(Q10="M",0,Q10)</f>
        <v>0</v>
      </c>
      <c r="R77" s="150">
        <f>IF('1. Tábla'!S13="M",0,'1. Tábla'!S13)+IF(R10="M",0,R10)</f>
        <v>0</v>
      </c>
      <c r="S77" s="150">
        <f>IF('1. Tábla'!T13="M",0,'1. Tábla'!T13)+IF(S10="M",0,S10)</f>
        <v>0</v>
      </c>
      <c r="T77" s="150">
        <f>IF('1. Tábla'!U13="M",0,'1. Tábla'!U13)+IF(T10="M",0,T10)</f>
        <v>0</v>
      </c>
      <c r="U77" s="150">
        <f>IF('1. Tábla'!V13="M",0,'1. Tábla'!V13)+IF(U10="M",0,U10)</f>
        <v>0</v>
      </c>
      <c r="V77" s="150">
        <f>IF('1. Tábla'!W13="M",0,'1. Tábla'!W13)+IF(V10="M",0,V10)</f>
        <v>0</v>
      </c>
      <c r="W77" s="150">
        <f>IF('1. Tábla'!X13="M",0,'1. Tábla'!X13)+IF(W10="M",0,W10)</f>
        <v>0</v>
      </c>
      <c r="X77" s="150">
        <f>IF('1. Tábla'!Y13="M",0,'1. Tábla'!Y13)+IF(X10="M",0,X10)</f>
        <v>0</v>
      </c>
      <c r="Y77" s="150">
        <f>IF('1. Tábla'!Z13="M",0,'1. Tábla'!Z13)+IF(Y10="M",0,Y10)</f>
        <v>0</v>
      </c>
      <c r="Z77" s="150">
        <f>IF('1. Tábla'!AA13="M",0,'1. Tábla'!AA13)+IF(Z10="M",0,Z10)</f>
        <v>0</v>
      </c>
      <c r="AA77" s="150"/>
      <c r="AB77" s="150">
        <f>IF('1. Tábla'!AC13="M",0,'1. Tábla'!AC13)+IF(AB10="M",0,AB10)</f>
        <v>0</v>
      </c>
      <c r="AC77" s="609">
        <v>0</v>
      </c>
      <c r="AD77" s="609">
        <v>0</v>
      </c>
      <c r="AE77" s="609">
        <v>0</v>
      </c>
      <c r="AF77" s="609">
        <v>0</v>
      </c>
      <c r="AG77" s="609">
        <v>0</v>
      </c>
      <c r="AH77" s="609">
        <v>0</v>
      </c>
      <c r="AI77" s="609">
        <v>0</v>
      </c>
      <c r="AJ77" s="226"/>
      <c r="AK77" s="227"/>
      <c r="BM77" s="220"/>
    </row>
    <row r="78" spans="1:65" ht="15.75" thickTop="1"/>
  </sheetData>
  <sheetProtection formatColumns="0" formatRows="0" insertHyperlinks="0"/>
  <mergeCells count="2">
    <mergeCell ref="D64:Z64"/>
    <mergeCell ref="D6:AC6"/>
  </mergeCells>
  <phoneticPr fontId="33" type="noConversion"/>
  <conditionalFormatting sqref="D64">
    <cfRule type="expression" dxfId="55" priority="468" stopIfTrue="1">
      <formula>COUNTA(D10:Z10,D12:Z29,D31:Z34,D36:Z38,D40:Z42,D44:Z46,D48:Z48,D51:Z53)/612*100&lt;&gt;100</formula>
    </cfRule>
  </conditionalFormatting>
  <conditionalFormatting sqref="AB64">
    <cfRule type="expression" dxfId="54" priority="136" stopIfTrue="1">
      <formula>COUNTA(AB10:AZ10,AB12:AZ29,AB31:AZ34,AB36:AZ38,AB40:AZ42,AB44:AZ46,AB48:AZ48,AB51:AZ53)/612*100&lt;&gt;100</formula>
    </cfRule>
  </conditionalFormatting>
  <conditionalFormatting sqref="U32:AB34 U36:AB38 U40:AB42 U44:AB46 U48:AB48 U51:AB53">
    <cfRule type="expression" dxfId="53" priority="9">
      <formula>LEN(U$7)=0</formula>
    </cfRule>
  </conditionalFormatting>
  <conditionalFormatting sqref="D10:T10">
    <cfRule type="cellIs" dxfId="52" priority="17" operator="equal">
      <formula>""</formula>
    </cfRule>
  </conditionalFormatting>
  <conditionalFormatting sqref="U10:AB10">
    <cfRule type="cellIs" dxfId="51" priority="16" operator="equal">
      <formula>""</formula>
    </cfRule>
  </conditionalFormatting>
  <conditionalFormatting sqref="U10:AB10">
    <cfRule type="expression" dxfId="50" priority="15">
      <formula>LEN(U$7)=0</formula>
    </cfRule>
  </conditionalFormatting>
  <conditionalFormatting sqref="D13:T29">
    <cfRule type="cellIs" dxfId="49" priority="14" operator="equal">
      <formula>""</formula>
    </cfRule>
  </conditionalFormatting>
  <conditionalFormatting sqref="U13:AB29">
    <cfRule type="cellIs" dxfId="48" priority="13" operator="equal">
      <formula>""</formula>
    </cfRule>
  </conditionalFormatting>
  <conditionalFormatting sqref="U13:AB29">
    <cfRule type="expression" dxfId="47" priority="12">
      <formula>LEN(U$7)=0</formula>
    </cfRule>
  </conditionalFormatting>
  <conditionalFormatting sqref="D32:T34 D36:T38 D40:T42 D44:T46 D48:T48 D51:T53">
    <cfRule type="cellIs" dxfId="46" priority="11" operator="equal">
      <formula>""</formula>
    </cfRule>
  </conditionalFormatting>
  <conditionalFormatting sqref="U32:AB34 U36:AB38 U40:AB42 U44:AB46 U51:AB53 U48:AB48">
    <cfRule type="cellIs" dxfId="45" priority="10" operator="equal">
      <formula>""</formula>
    </cfRule>
  </conditionalFormatting>
  <conditionalFormatting sqref="E64:Y64">
    <cfRule type="expression" dxfId="44" priority="785" stopIfTrue="1">
      <formula>COUNTA(E10:AJ10,E12:AJ29,E31:AJ34,E36:AJ38,E40:AJ42,E44:AJ46,E48:AJ48,E51:AJ53)/612*100&lt;&gt;100</formula>
    </cfRule>
  </conditionalFormatting>
  <conditionalFormatting sqref="Z64:AA64">
    <cfRule type="expression" dxfId="43" priority="786" stopIfTrue="1">
      <formula>COUNTA(Z10:AY10,Z12:AY29,Z31:AY34,Z36:AY38,Z40:AY42,Z44:AY46,Z48:AY48,Z51:AY53)/612*100&lt;&gt;100</formula>
    </cfRule>
  </conditionalFormatting>
  <conditionalFormatting sqref="AD7:AI7 AD10:AI10 AC13:AI29 AC32:AI34 AC36:AI38 AC40:AI42 AC44:AI46 AC48:AI48 AC51:AI53 AD12:AI12 AD31:AI31">
    <cfRule type="expression" dxfId="42" priority="4">
      <formula>LEN(AC$7)=0</formula>
    </cfRule>
  </conditionalFormatting>
  <conditionalFormatting sqref="AC64:AI64">
    <cfRule type="containsText" dxfId="41" priority="3" operator="containsText" text="NOT">
      <formula>NOT(ISERROR(SEARCH("NOT",AC64)))</formula>
    </cfRule>
  </conditionalFormatting>
  <conditionalFormatting sqref="AD10:AI10 AC32:AI34 AC36:AI38 AC40:AI42 AC44:AI46 AC51:AI53 AC48:AI48 AC13:AI29">
    <cfRule type="cellIs" dxfId="40" priority="5" operator="equal">
      <formula>""</formula>
    </cfRule>
  </conditionalFormatting>
  <conditionalFormatting sqref="AC10">
    <cfRule type="cellIs" dxfId="39" priority="2" operator="equal">
      <formula>""</formula>
    </cfRule>
  </conditionalFormatting>
  <conditionalFormatting sqref="AC10">
    <cfRule type="expression" dxfId="38" priority="1">
      <formula>LEN(AC$7)=0</formula>
    </cfRule>
  </conditionalFormatting>
  <printOptions horizontalCentered="1" verticalCentered="1"/>
  <pageMargins left="0.31496062992125984" right="0.31496062992125984" top="0.19685039370078741" bottom="0.15748031496062992" header="0" footer="0"/>
  <pageSetup paperSize="9" scale="33" orientation="landscape" r:id="rId1"/>
  <headerFooter alignWithMargins="0"/>
  <ignoredErrors>
    <ignoredError sqref="D11:AB12 D30:AB31" unlockedFormula="1"/>
  </ignoredErrors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transitionEvaluation="1" codeName="Sheet3">
    <tabColor rgb="FF00FF00"/>
    <pageSetUpPr fitToPage="1"/>
  </sheetPr>
  <dimension ref="A1:BM78"/>
  <sheetViews>
    <sheetView showGridLines="0" defaultGridColor="0" topLeftCell="P1" colorId="22" zoomScaleNormal="100" zoomScaleSheetLayoutView="80" workbookViewId="0">
      <selection activeCell="AC4" sqref="AC4"/>
    </sheetView>
  </sheetViews>
  <sheetFormatPr defaultColWidth="9.77734375" defaultRowHeight="15"/>
  <cols>
    <col min="1" max="1" width="37.5546875" style="21" hidden="1" customWidth="1"/>
    <col min="2" max="2" width="39" style="19" hidden="1" customWidth="1"/>
    <col min="3" max="3" width="69.109375" style="22" customWidth="1"/>
    <col min="4" max="28" width="13.33203125" style="9" customWidth="1"/>
    <col min="29" max="35" width="13.21875" style="622" customWidth="1"/>
    <col min="36" max="36" width="86.6640625" style="9" customWidth="1"/>
    <col min="37" max="37" width="5.33203125" style="9" customWidth="1"/>
    <col min="38" max="38" width="1" style="9" customWidth="1"/>
    <col min="39" max="39" width="0.5546875" style="9" customWidth="1"/>
    <col min="40" max="40" width="9.77734375" style="9"/>
    <col min="41" max="41" width="9.6640625" style="9" customWidth="1"/>
    <col min="42" max="42" width="13.109375" style="9" customWidth="1"/>
    <col min="43" max="43" width="9.33203125" style="9" customWidth="1"/>
    <col min="44" max="64" width="9.77734375" style="9"/>
    <col min="66" max="16384" width="9.77734375" style="9"/>
  </cols>
  <sheetData>
    <row r="1" spans="1:65" ht="15.75">
      <c r="B1" s="21"/>
      <c r="C1" s="162"/>
      <c r="D1"/>
      <c r="E1" s="161"/>
      <c r="F1" s="161"/>
      <c r="G1" s="161"/>
      <c r="H1" s="161"/>
      <c r="I1" s="161"/>
      <c r="J1" s="161"/>
      <c r="K1" s="161"/>
      <c r="L1" s="161"/>
      <c r="M1" s="161"/>
      <c r="N1" s="161"/>
      <c r="O1" s="161"/>
      <c r="P1" s="161"/>
      <c r="Q1" s="161"/>
      <c r="R1" s="161"/>
      <c r="S1" s="161"/>
      <c r="T1" s="161"/>
      <c r="U1" s="161"/>
      <c r="V1" s="161"/>
      <c r="W1" s="161"/>
      <c r="X1" s="161"/>
      <c r="Y1" s="161"/>
      <c r="Z1" s="161"/>
      <c r="AA1" s="161"/>
      <c r="AB1" s="161"/>
      <c r="AC1" s="621"/>
      <c r="AD1" s="621"/>
      <c r="AE1" s="621"/>
      <c r="AF1" s="621"/>
      <c r="AG1" s="621"/>
      <c r="AH1" s="621"/>
      <c r="AI1" s="621"/>
      <c r="AJ1" s="19"/>
      <c r="AK1" s="19"/>
      <c r="AM1" s="12"/>
      <c r="AN1" s="160" t="str">
        <f>Fedőlap!$N$1</f>
        <v>Oct.2016</v>
      </c>
      <c r="AO1" s="160">
        <v>3</v>
      </c>
      <c r="AP1" s="160">
        <v>4</v>
      </c>
      <c r="AQ1" s="160">
        <v>5</v>
      </c>
      <c r="AR1" s="160">
        <v>6</v>
      </c>
      <c r="AS1" s="160">
        <f>AR1+1</f>
        <v>7</v>
      </c>
      <c r="AT1" s="160">
        <f t="shared" ref="AT1:BE1" si="0">AS1+1</f>
        <v>8</v>
      </c>
      <c r="AU1" s="160">
        <f t="shared" si="0"/>
        <v>9</v>
      </c>
      <c r="AV1" s="160">
        <f t="shared" si="0"/>
        <v>10</v>
      </c>
      <c r="AW1" s="160">
        <f t="shared" si="0"/>
        <v>11</v>
      </c>
      <c r="AX1" s="160">
        <f t="shared" si="0"/>
        <v>12</v>
      </c>
      <c r="AY1" s="160">
        <f t="shared" si="0"/>
        <v>13</v>
      </c>
      <c r="AZ1" s="160">
        <f t="shared" si="0"/>
        <v>14</v>
      </c>
      <c r="BA1" s="160">
        <f t="shared" si="0"/>
        <v>15</v>
      </c>
      <c r="BB1" s="160">
        <f t="shared" si="0"/>
        <v>16</v>
      </c>
      <c r="BC1" s="160">
        <f t="shared" si="0"/>
        <v>17</v>
      </c>
      <c r="BD1" s="160">
        <f t="shared" si="0"/>
        <v>18</v>
      </c>
      <c r="BE1" s="160">
        <f t="shared" si="0"/>
        <v>19</v>
      </c>
    </row>
    <row r="2" spans="1:65" ht="18">
      <c r="B2" s="21" t="s">
        <v>12</v>
      </c>
      <c r="C2" s="207" t="s">
        <v>1155</v>
      </c>
      <c r="D2" s="164"/>
      <c r="E2"/>
      <c r="F2"/>
      <c r="G2"/>
      <c r="H2"/>
      <c r="I2"/>
      <c r="J2"/>
      <c r="K2"/>
      <c r="L2"/>
      <c r="M2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 s="621"/>
      <c r="AD2" s="621"/>
      <c r="AE2" s="621"/>
      <c r="AF2" s="621"/>
      <c r="AG2" s="621"/>
      <c r="AH2" s="621"/>
      <c r="AI2" s="621"/>
      <c r="AM2" s="12"/>
    </row>
    <row r="3" spans="1:65" ht="18">
      <c r="B3" s="21"/>
      <c r="C3" s="207" t="s">
        <v>1156</v>
      </c>
      <c r="D3" s="164"/>
      <c r="E3"/>
      <c r="F3"/>
      <c r="G3"/>
      <c r="H3"/>
      <c r="I3"/>
      <c r="J3"/>
      <c r="K3"/>
      <c r="L3"/>
      <c r="M3"/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 s="621"/>
      <c r="AD3" s="621"/>
      <c r="AE3" s="621"/>
      <c r="AF3" s="621"/>
      <c r="AG3" s="621"/>
      <c r="AH3" s="621"/>
      <c r="AI3" s="621"/>
      <c r="AM3" s="12"/>
    </row>
    <row r="4" spans="1:65" ht="16.5" thickBot="1">
      <c r="B4" s="21"/>
      <c r="C4" s="242"/>
      <c r="D4" s="163"/>
      <c r="E4"/>
      <c r="F4"/>
      <c r="G4"/>
      <c r="H4"/>
      <c r="I4"/>
      <c r="J4"/>
      <c r="K4"/>
      <c r="L4"/>
      <c r="M4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 s="621"/>
      <c r="AD4" s="621"/>
      <c r="AE4" s="621"/>
      <c r="AF4" s="621"/>
      <c r="AG4" s="621"/>
      <c r="AH4" s="621"/>
      <c r="AI4" s="621"/>
      <c r="AM4" s="12"/>
    </row>
    <row r="5" spans="1:65" ht="16.5" thickTop="1">
      <c r="A5" s="112"/>
      <c r="B5" s="117"/>
      <c r="C5" s="210"/>
      <c r="D5" s="211"/>
      <c r="E5" s="211"/>
      <c r="F5" s="211"/>
      <c r="G5" s="211"/>
      <c r="H5" s="211"/>
      <c r="I5" s="211"/>
      <c r="J5" s="211"/>
      <c r="K5" s="211"/>
      <c r="L5" s="211"/>
      <c r="M5" s="211"/>
      <c r="N5" s="211"/>
      <c r="O5" s="211"/>
      <c r="P5" s="211"/>
      <c r="Q5" s="211"/>
      <c r="R5" s="211"/>
      <c r="S5" s="211"/>
      <c r="T5" s="211"/>
      <c r="U5" s="211"/>
      <c r="V5" s="211"/>
      <c r="W5" s="211"/>
      <c r="X5" s="211"/>
      <c r="Y5" s="211"/>
      <c r="Z5" s="211"/>
      <c r="AA5" s="211"/>
      <c r="AB5" s="211"/>
      <c r="AC5" s="633"/>
      <c r="AD5" s="633"/>
      <c r="AE5" s="633"/>
      <c r="AF5" s="633"/>
      <c r="AG5" s="633"/>
      <c r="AH5" s="633"/>
      <c r="AI5" s="633"/>
      <c r="AJ5" s="31"/>
      <c r="AK5" s="32"/>
      <c r="AM5" s="12"/>
    </row>
    <row r="6" spans="1:65" ht="15.75">
      <c r="A6" s="106"/>
      <c r="B6" s="105"/>
      <c r="C6" s="487" t="s">
        <v>919</v>
      </c>
      <c r="D6" s="715" t="s">
        <v>0</v>
      </c>
      <c r="E6" s="716"/>
      <c r="F6" s="716"/>
      <c r="G6" s="716"/>
      <c r="H6" s="716"/>
      <c r="I6" s="716"/>
      <c r="J6" s="716"/>
      <c r="K6" s="716"/>
      <c r="L6" s="716"/>
      <c r="M6" s="716"/>
      <c r="N6" s="716"/>
      <c r="O6" s="716"/>
      <c r="P6" s="716"/>
      <c r="Q6" s="716"/>
      <c r="R6" s="716"/>
      <c r="S6" s="716"/>
      <c r="T6" s="716"/>
      <c r="U6" s="716"/>
      <c r="V6" s="716"/>
      <c r="W6" s="716"/>
      <c r="X6" s="716"/>
      <c r="Y6" s="716"/>
      <c r="Z6" s="716"/>
      <c r="AA6" s="716"/>
      <c r="AB6" s="716"/>
      <c r="AC6" s="717"/>
      <c r="AD6" s="603"/>
      <c r="AE6" s="603"/>
      <c r="AF6" s="603"/>
      <c r="AG6" s="603"/>
      <c r="AH6" s="603"/>
      <c r="AI6" s="603"/>
      <c r="AJ6" s="34"/>
      <c r="AK6" s="41"/>
    </row>
    <row r="7" spans="1:65" ht="15.75">
      <c r="A7" s="173"/>
      <c r="B7" s="232" t="s">
        <v>347</v>
      </c>
      <c r="C7" s="487" t="s">
        <v>920</v>
      </c>
      <c r="D7" s="213">
        <f>'1. Tábla'!E5</f>
        <v>1995</v>
      </c>
      <c r="E7" s="213">
        <f>D7+1</f>
        <v>1996</v>
      </c>
      <c r="F7" s="213">
        <f t="shared" ref="F7:I7" si="1">E7+1</f>
        <v>1997</v>
      </c>
      <c r="G7" s="213">
        <f t="shared" si="1"/>
        <v>1998</v>
      </c>
      <c r="H7" s="213">
        <f t="shared" si="1"/>
        <v>1999</v>
      </c>
      <c r="I7" s="213">
        <f t="shared" si="1"/>
        <v>2000</v>
      </c>
      <c r="J7" s="213">
        <f t="shared" ref="J7" si="2">I7+1</f>
        <v>2001</v>
      </c>
      <c r="K7" s="213">
        <f t="shared" ref="K7" si="3">J7+1</f>
        <v>2002</v>
      </c>
      <c r="L7" s="213">
        <f t="shared" ref="L7" si="4">K7+1</f>
        <v>2003</v>
      </c>
      <c r="M7" s="213">
        <f t="shared" ref="M7" si="5">L7+1</f>
        <v>2004</v>
      </c>
      <c r="N7" s="213">
        <f t="shared" ref="N7" si="6">M7+1</f>
        <v>2005</v>
      </c>
      <c r="O7" s="213">
        <f t="shared" ref="O7" si="7">N7+1</f>
        <v>2006</v>
      </c>
      <c r="P7" s="213">
        <f t="shared" ref="P7" si="8">O7+1</f>
        <v>2007</v>
      </c>
      <c r="Q7" s="213">
        <f t="shared" ref="Q7" si="9">P7+1</f>
        <v>2008</v>
      </c>
      <c r="R7" s="213">
        <f t="shared" ref="R7" si="10">Q7+1</f>
        <v>2009</v>
      </c>
      <c r="S7" s="213">
        <f t="shared" ref="S7:T7" si="11">R7+1</f>
        <v>2010</v>
      </c>
      <c r="T7" s="213">
        <f t="shared" si="11"/>
        <v>2011</v>
      </c>
      <c r="U7" s="213">
        <f t="shared" ref="U7" si="12">T7+1</f>
        <v>2012</v>
      </c>
      <c r="V7" s="213">
        <v>2013</v>
      </c>
      <c r="W7" s="213">
        <v>2014</v>
      </c>
      <c r="X7" s="213">
        <v>2015</v>
      </c>
      <c r="Y7" s="213">
        <v>2016</v>
      </c>
      <c r="Z7" s="213">
        <v>2017</v>
      </c>
      <c r="AA7" s="441">
        <v>2018</v>
      </c>
      <c r="AB7" s="441">
        <v>2019</v>
      </c>
      <c r="AC7" s="441">
        <v>2020</v>
      </c>
      <c r="AD7" s="552" t="s">
        <v>1176</v>
      </c>
      <c r="AE7" s="552" t="s">
        <v>1176</v>
      </c>
      <c r="AF7" s="552" t="s">
        <v>1176</v>
      </c>
      <c r="AG7" s="552" t="s">
        <v>1176</v>
      </c>
      <c r="AH7" s="552" t="s">
        <v>1176</v>
      </c>
      <c r="AI7" s="552" t="s">
        <v>1176</v>
      </c>
      <c r="AJ7" s="36"/>
      <c r="AK7" s="41"/>
    </row>
    <row r="8" spans="1:65" ht="15.75">
      <c r="A8" s="173"/>
      <c r="B8" s="202"/>
      <c r="C8" s="466" t="str">
        <f>Fedőlap!E15</f>
        <v>Dátum: 2025.10.10.</v>
      </c>
      <c r="D8" s="261"/>
      <c r="E8" s="261"/>
      <c r="F8" s="261"/>
      <c r="G8" s="261"/>
      <c r="H8" s="261"/>
      <c r="I8" s="261"/>
      <c r="J8" s="261"/>
      <c r="K8" s="261"/>
      <c r="L8" s="261"/>
      <c r="M8" s="261"/>
      <c r="N8" s="261"/>
      <c r="O8" s="261"/>
      <c r="P8" s="261"/>
      <c r="Q8" s="261"/>
      <c r="R8" s="261"/>
      <c r="S8" s="261"/>
      <c r="T8" s="354"/>
      <c r="U8" s="354"/>
      <c r="V8" s="354"/>
      <c r="W8" s="354"/>
      <c r="X8" s="354"/>
      <c r="Y8" s="354"/>
      <c r="Z8" s="354"/>
      <c r="AA8" s="444"/>
      <c r="AB8" s="444"/>
      <c r="AC8" s="444"/>
      <c r="AD8" s="634"/>
      <c r="AE8" s="634"/>
      <c r="AF8" s="634"/>
      <c r="AG8" s="634"/>
      <c r="AH8" s="634"/>
      <c r="AI8" s="634"/>
      <c r="AJ8" s="45"/>
      <c r="AK8" s="41"/>
    </row>
    <row r="9" spans="1:65" ht="16.5" thickBot="1">
      <c r="A9" s="173"/>
      <c r="B9" s="203"/>
      <c r="C9" s="206"/>
      <c r="D9" s="26"/>
      <c r="E9" s="26"/>
      <c r="F9" s="26"/>
      <c r="G9" s="26"/>
      <c r="H9" s="26"/>
      <c r="I9" s="26"/>
      <c r="J9" s="26"/>
      <c r="K9" s="26"/>
      <c r="L9" s="26"/>
      <c r="M9" s="26"/>
      <c r="N9" s="26"/>
      <c r="O9" s="26"/>
      <c r="P9" s="26"/>
      <c r="Q9" s="26"/>
      <c r="R9" s="26"/>
      <c r="S9" s="26"/>
      <c r="T9" s="353"/>
      <c r="U9" s="353"/>
      <c r="V9" s="353"/>
      <c r="W9" s="353"/>
      <c r="X9" s="353"/>
      <c r="Y9" s="353"/>
      <c r="Z9" s="353"/>
      <c r="AA9" s="51"/>
      <c r="AB9" s="51"/>
      <c r="AC9" s="51"/>
      <c r="AD9" s="635"/>
      <c r="AE9" s="635"/>
      <c r="AF9" s="635"/>
      <c r="AG9" s="635"/>
      <c r="AH9" s="635"/>
      <c r="AI9" s="635"/>
      <c r="AJ9" s="51"/>
      <c r="AK9" s="41"/>
    </row>
    <row r="10" spans="1:65" ht="17.25" thickTop="1" thickBot="1">
      <c r="A10" s="204" t="s">
        <v>299</v>
      </c>
      <c r="B10" s="289" t="s">
        <v>699</v>
      </c>
      <c r="C10" s="500" t="s">
        <v>1157</v>
      </c>
      <c r="D10" s="563">
        <v>-114</v>
      </c>
      <c r="E10" s="563">
        <v>-41592</v>
      </c>
      <c r="F10" s="563">
        <v>-8720</v>
      </c>
      <c r="G10" s="563">
        <v>35422</v>
      </c>
      <c r="H10" s="563">
        <v>18781</v>
      </c>
      <c r="I10" s="563">
        <v>14537.002999999924</v>
      </c>
      <c r="J10" s="563">
        <v>-70489.000000000029</v>
      </c>
      <c r="K10" s="563">
        <v>51352</v>
      </c>
      <c r="L10" s="563">
        <v>241855</v>
      </c>
      <c r="M10" s="563">
        <v>61672</v>
      </c>
      <c r="N10" s="563">
        <v>37323</v>
      </c>
      <c r="O10" s="563">
        <v>-376953</v>
      </c>
      <c r="P10" s="563">
        <v>-177173</v>
      </c>
      <c r="Q10" s="563">
        <v>80496</v>
      </c>
      <c r="R10" s="563">
        <v>109919</v>
      </c>
      <c r="S10" s="563">
        <v>-47124</v>
      </c>
      <c r="T10" s="563">
        <v>-7727</v>
      </c>
      <c r="U10" s="564">
        <v>4085</v>
      </c>
      <c r="V10" s="564">
        <v>-136789</v>
      </c>
      <c r="W10" s="564">
        <v>-42538.5</v>
      </c>
      <c r="X10" s="564">
        <v>-2897.4359999995577</v>
      </c>
      <c r="Y10" s="564">
        <v>35828.823517000332</v>
      </c>
      <c r="Z10" s="564">
        <v>35881.042337000254</v>
      </c>
      <c r="AA10" s="564">
        <v>-76612.450634000008</v>
      </c>
      <c r="AB10" s="564">
        <v>136626</v>
      </c>
      <c r="AC10" s="564">
        <v>456202.86499999999</v>
      </c>
      <c r="AD10" s="564"/>
      <c r="AE10" s="564"/>
      <c r="AF10" s="564"/>
      <c r="AG10" s="564"/>
      <c r="AH10" s="564"/>
      <c r="AI10" s="564"/>
      <c r="AJ10" s="3"/>
      <c r="AK10" s="41"/>
      <c r="BM10" t="e">
        <f>CountryCode &amp; ".T3.B9.S1314.MNAC." &amp; RefVintage</f>
        <v>#VALUE!</v>
      </c>
    </row>
    <row r="11" spans="1:65" ht="15.75" thickTop="1">
      <c r="A11" s="204"/>
      <c r="B11" s="105"/>
      <c r="C11" s="521"/>
      <c r="D11" s="98"/>
      <c r="E11" s="98"/>
      <c r="F11" s="98"/>
      <c r="G11" s="98"/>
      <c r="H11" s="98"/>
      <c r="I11" s="98"/>
      <c r="J11" s="98"/>
      <c r="K11" s="98"/>
      <c r="L11" s="98"/>
      <c r="M11" s="98"/>
      <c r="N11" s="98"/>
      <c r="O11" s="98"/>
      <c r="P11" s="98"/>
      <c r="Q11" s="98"/>
      <c r="R11" s="98"/>
      <c r="S11" s="98"/>
      <c r="T11" s="98"/>
      <c r="U11" s="98"/>
      <c r="V11" s="98"/>
      <c r="W11" s="98"/>
      <c r="X11" s="98"/>
      <c r="Y11" s="98"/>
      <c r="Z11" s="98"/>
      <c r="AA11" s="98"/>
      <c r="AB11" s="461"/>
      <c r="AC11" s="389"/>
      <c r="AD11" s="389"/>
      <c r="AE11" s="389"/>
      <c r="AF11" s="389"/>
      <c r="AG11" s="389"/>
      <c r="AH11" s="389"/>
      <c r="AI11" s="389"/>
      <c r="AJ11" s="6"/>
      <c r="AK11" s="41"/>
    </row>
    <row r="12" spans="1:65" s="17" customFormat="1" ht="16.5" customHeight="1">
      <c r="A12" s="204" t="s">
        <v>300</v>
      </c>
      <c r="B12" s="289" t="s">
        <v>700</v>
      </c>
      <c r="C12" s="522" t="s">
        <v>1093</v>
      </c>
      <c r="D12" s="159">
        <f t="shared" ref="D12" si="13">IF(AND(D13="0",D14="0",D15="0",D22="0",D27="0",D28="0",D29="0"),"0",IF(AND(D13="M",D14="M",D15="M",D22="M",D27="M",D28="M",D29="M"),"M",IF(AND(D13="L",D14="L",D15="L",D22="L",D27="L",D28="L",D29="L"),"L",IF(AND(ISTEXT(D13),ISTEXT(D14),ISTEXT(D15),ISTEXT(D22),ISTEXT(D27),ISTEXT(D28),ISTEXT(D29)),"M",D13+D14+D15+D22+D27+D28+D29))))</f>
        <v>17356</v>
      </c>
      <c r="E12" s="159">
        <f t="shared" ref="E12" si="14">IF(AND(E13="0",E14="0",E15="0",E22="0",E27="0",E28="0",E29="0"),"0",IF(AND(E13="M",E14="M",E15="M",E22="M",E27="M",E28="M",E29="M"),"M",IF(AND(E13="L",E14="L",E15="L",E22="L",E27="L",E28="L",E29="L"),"L",IF(AND(ISTEXT(E13),ISTEXT(E14),ISTEXT(E15),ISTEXT(E22),ISTEXT(E27),ISTEXT(E28),ISTEXT(E29)),"M",E13+E14+E15+E22+E27+E28+E29))))</f>
        <v>16649</v>
      </c>
      <c r="F12" s="159">
        <f t="shared" ref="F12" si="15">IF(AND(F13="0",F14="0",F15="0",F22="0",F27="0",F28="0",F29="0"),"0",IF(AND(F13="M",F14="M",F15="M",F22="M",F27="M",F28="M",F29="M"),"M",IF(AND(F13="L",F14="L",F15="L",F22="L",F27="L",F28="L",F29="L"),"L",IF(AND(ISTEXT(F13),ISTEXT(F14),ISTEXT(F15),ISTEXT(F22),ISTEXT(F27),ISTEXT(F28),ISTEXT(F29)),"M",F13+F14+F15+F22+F27+F28+F29))))</f>
        <v>31804</v>
      </c>
      <c r="G12" s="159">
        <f t="shared" ref="G12" si="16">IF(AND(G13="0",G14="0",G15="0",G22="0",G27="0",G28="0",G29="0"),"0",IF(AND(G13="M",G14="M",G15="M",G22="M",G27="M",G28="M",G29="M"),"M",IF(AND(G13="L",G14="L",G15="L",G22="L",G27="L",G28="L",G29="L"),"L",IF(AND(ISTEXT(G13),ISTEXT(G14),ISTEXT(G15),ISTEXT(G22),ISTEXT(G27),ISTEXT(G28),ISTEXT(G29)),"M",G13+G14+G15+G22+G27+G28+G29))))</f>
        <v>-3745</v>
      </c>
      <c r="H12" s="159">
        <f t="shared" ref="H12" si="17">IF(AND(H13="0",H14="0",H15="0",H22="0",H27="0",H28="0",H29="0"),"0",IF(AND(H13="M",H14="M",H15="M",H22="M",H27="M",H28="M",H29="M"),"M",IF(AND(H13="L",H14="L",H15="L",H22="L",H27="L",H28="L",H29="L"),"L",IF(AND(ISTEXT(H13),ISTEXT(H14),ISTEXT(H15),ISTEXT(H22),ISTEXT(H27),ISTEXT(H28),ISTEXT(H29)),"M",H13+H14+H15+H22+H27+H28+H29))))</f>
        <v>-69599</v>
      </c>
      <c r="I12" s="159">
        <f t="shared" ref="I12" si="18">IF(AND(I13="0",I14="0",I15="0",I22="0",I27="0",I28="0",I29="0"),"0",IF(AND(I13="M",I14="M",I15="M",I22="M",I27="M",I28="M",I29="M"),"M",IF(AND(I13="L",I14="L",I15="L",I22="L",I27="L",I28="L",I29="L"),"L",IF(AND(ISTEXT(I13),ISTEXT(I14),ISTEXT(I15),ISTEXT(I22),ISTEXT(I27),ISTEXT(I28),ISTEXT(I29)),"M",I13+I14+I15+I22+I27+I28+I29))))</f>
        <v>22778.000000000004</v>
      </c>
      <c r="J12" s="159">
        <f t="shared" ref="J12" si="19">IF(AND(J13="0",J14="0",J15="0",J22="0",J27="0",J28="0",J29="0"),"0",IF(AND(J13="M",J14="M",J15="M",J22="M",J27="M",J28="M",J29="M"),"M",IF(AND(J13="L",J14="L",J15="L",J22="L",J27="L",J28="L",J29="L"),"L",IF(AND(ISTEXT(J13),ISTEXT(J14),ISTEXT(J15),ISTEXT(J22),ISTEXT(J27),ISTEXT(J28),ISTEXT(J29)),"M",J13+J14+J15+J22+J27+J28+J29))))</f>
        <v>16714</v>
      </c>
      <c r="K12" s="159">
        <f t="shared" ref="K12" si="20">IF(AND(K13="0",K14="0",K15="0",K22="0",K27="0",K28="0",K29="0"),"0",IF(AND(K13="M",K14="M",K15="M",K22="M",K27="M",K28="M",K29="M"),"M",IF(AND(K13="L",K14="L",K15="L",K22="L",K27="L",K28="L",K29="L"),"L",IF(AND(ISTEXT(K13),ISTEXT(K14),ISTEXT(K15),ISTEXT(K22),ISTEXT(K27),ISTEXT(K28),ISTEXT(K29)),"M",K13+K14+K15+K22+K27+K28+K29))))</f>
        <v>37148</v>
      </c>
      <c r="L12" s="159">
        <f t="shared" ref="L12" si="21">IF(AND(L13="0",L14="0",L15="0",L22="0",L27="0",L28="0",L29="0"),"0",IF(AND(L13="M",L14="M",L15="M",L22="M",L27="M",L28="M",L29="M"),"M",IF(AND(L13="L",L14="L",L15="L",L22="L",L27="L",L28="L",L29="L"),"L",IF(AND(ISTEXT(L13),ISTEXT(L14),ISTEXT(L15),ISTEXT(L22),ISTEXT(L27),ISTEXT(L28),ISTEXT(L29)),"M",L13+L14+L15+L22+L27+L28+L29))))</f>
        <v>13202</v>
      </c>
      <c r="M12" s="159">
        <f t="shared" ref="M12" si="22">IF(AND(M13="0",M14="0",M15="0",M22="0",M27="0",M28="0",M29="0"),"0",IF(AND(M13="M",M14="M",M15="M",M22="M",M27="M",M28="M",M29="M"),"M",IF(AND(M13="L",M14="L",M15="L",M22="L",M27="L",M28="L",M29="L"),"L",IF(AND(ISTEXT(M13),ISTEXT(M14),ISTEXT(M15),ISTEXT(M22),ISTEXT(M27),ISTEXT(M28),ISTEXT(M29)),"M",M13+M14+M15+M22+M27+M28+M29))))</f>
        <v>21339</v>
      </c>
      <c r="N12" s="159">
        <f t="shared" ref="N12" si="23">IF(AND(N13="0",N14="0",N15="0",N22="0",N27="0",N28="0",N29="0"),"0",IF(AND(N13="M",N14="M",N15="M",N22="M",N27="M",N28="M",N29="M"),"M",IF(AND(N13="L",N14="L",N15="L",N22="L",N27="L",N28="L",N29="L"),"L",IF(AND(ISTEXT(N13),ISTEXT(N14),ISTEXT(N15),ISTEXT(N22),ISTEXT(N27),ISTEXT(N28),ISTEXT(N29)),"M",N13+N14+N15+N22+N27+N28+N29))))</f>
        <v>-6764</v>
      </c>
      <c r="O12" s="159">
        <f t="shared" ref="O12" si="24">IF(AND(O13="0",O14="0",O15="0",O22="0",O27="0",O28="0",O29="0"),"0",IF(AND(O13="M",O14="M",O15="M",O22="M",O27="M",O28="M",O29="M"),"M",IF(AND(O13="L",O14="L",O15="L",O22="L",O27="L",O28="L",O29="L"),"L",IF(AND(ISTEXT(O13),ISTEXT(O14),ISTEXT(O15),ISTEXT(O22),ISTEXT(O27),ISTEXT(O28),ISTEXT(O29)),"M",O13+O14+O15+O22+O27+O28+O29))))</f>
        <v>49768</v>
      </c>
      <c r="P12" s="159">
        <f t="shared" ref="P12" si="25">IF(AND(P13="0",P14="0",P15="0",P22="0",P27="0",P28="0",P29="0"),"0",IF(AND(P13="M",P14="M",P15="M",P22="M",P27="M",P28="M",P29="M"),"M",IF(AND(P13="L",P14="L",P15="L",P22="L",P27="L",P28="L",P29="L"),"L",IF(AND(ISTEXT(P13),ISTEXT(P14),ISTEXT(P15),ISTEXT(P22),ISTEXT(P27),ISTEXT(P28),ISTEXT(P29)),"M",P13+P14+P15+P22+P27+P28+P29))))</f>
        <v>58881</v>
      </c>
      <c r="Q12" s="159">
        <f t="shared" ref="Q12" si="26">IF(AND(Q13="0",Q14="0",Q15="0",Q22="0",Q27="0",Q28="0",Q29="0"),"0",IF(AND(Q13="M",Q14="M",Q15="M",Q22="M",Q27="M",Q28="M",Q29="M"),"M",IF(AND(Q13="L",Q14="L",Q15="L",Q22="L",Q27="L",Q28="L",Q29="L"),"L",IF(AND(ISTEXT(Q13),ISTEXT(Q14),ISTEXT(Q15),ISTEXT(Q22),ISTEXT(Q27),ISTEXT(Q28),ISTEXT(Q29)),"M",Q13+Q14+Q15+Q22+Q27+Q28+Q29))))</f>
        <v>-19201</v>
      </c>
      <c r="R12" s="159">
        <f t="shared" ref="R12" si="27">IF(AND(R13="0",R14="0",R15="0",R22="0",R27="0",R28="0",R29="0"),"0",IF(AND(R13="M",R14="M",R15="M",R22="M",R27="M",R28="M",R29="M"),"M",IF(AND(R13="L",R14="L",R15="L",R22="L",R27="L",R28="L",R29="L"),"L",IF(AND(ISTEXT(R13),ISTEXT(R14),ISTEXT(R15),ISTEXT(R22),ISTEXT(R27),ISTEXT(R28),ISTEXT(R29)),"M",R13+R14+R15+R22+R27+R28+R29))))</f>
        <v>-36916</v>
      </c>
      <c r="S12" s="159">
        <f t="shared" ref="S12" si="28">IF(AND(S13="0",S14="0",S15="0",S22="0",S27="0",S28="0",S29="0"),"0",IF(AND(S13="M",S14="M",S15="M",S22="M",S27="M",S28="M",S29="M"),"M",IF(AND(S13="L",S14="L",S15="L",S22="L",S27="L",S28="L",S29="L"),"L",IF(AND(ISTEXT(S13),ISTEXT(S14),ISTEXT(S15),ISTEXT(S22),ISTEXT(S27),ISTEXT(S28),ISTEXT(S29)),"M",S13+S14+S15+S22+S27+S28+S29))))</f>
        <v>-350</v>
      </c>
      <c r="T12" s="159">
        <f t="shared" ref="T12" si="29">IF(AND(T13="0",T14="0",T15="0",T22="0",T27="0",T28="0",T29="0"),"0",IF(AND(T13="M",T14="M",T15="M",T22="M",T27="M",T28="M",T29="M"),"M",IF(AND(T13="L",T14="L",T15="L",T22="L",T27="L",T28="L",T29="L"),"L",IF(AND(ISTEXT(T13),ISTEXT(T14),ISTEXT(T15),ISTEXT(T22),ISTEXT(T27),ISTEXT(T28),ISTEXT(T29)),"M",T13+T14+T15+T22+T27+T28+T29))))</f>
        <v>24465</v>
      </c>
      <c r="U12" s="159">
        <f t="shared" ref="U12" si="30">IF(AND(U13="0",U14="0",U15="0",U22="0",U27="0",U28="0",U29="0"),"0",IF(AND(U13="M",U14="M",U15="M",U22="M",U27="M",U28="M",U29="M"),"M",IF(AND(U13="L",U14="L",U15="L",U22="L",U27="L",U28="L",U29="L"),"L",IF(AND(ISTEXT(U13),ISTEXT(U14),ISTEXT(U15),ISTEXT(U22),ISTEXT(U27),ISTEXT(U28),ISTEXT(U29)),"M",U13+U14+U15+U22+U27+U28+U29))))</f>
        <v>20048</v>
      </c>
      <c r="V12" s="159">
        <f t="shared" ref="V12" si="31">IF(AND(V13="0",V14="0",V15="0",V22="0",V27="0",V28="0",V29="0"),"0",IF(AND(V13="M",V14="M",V15="M",V22="M",V27="M",V28="M",V29="M"),"M",IF(AND(V13="L",V14="L",V15="L",V22="L",V27="L",V28="L",V29="L"),"L",IF(AND(ISTEXT(V13),ISTEXT(V14),ISTEXT(V15),ISTEXT(V22),ISTEXT(V27),ISTEXT(V28),ISTEXT(V29)),"M",V13+V14+V15+V22+V27+V28+V29))))</f>
        <v>28124</v>
      </c>
      <c r="W12" s="159">
        <f t="shared" ref="W12" si="32">IF(AND(W13="0",W14="0",W15="0",W22="0",W27="0",W28="0",W29="0"),"0",IF(AND(W13="M",W14="M",W15="M",W22="M",W27="M",W28="M",W29="M"),"M",IF(AND(W13="L",W14="L",W15="L",W22="L",W27="L",W28="L",W29="L"),"L",IF(AND(ISTEXT(W13),ISTEXT(W14),ISTEXT(W15),ISTEXT(W22),ISTEXT(W27),ISTEXT(W28),ISTEXT(W29)),"M",W13+W14+W15+W22+W27+W28+W29))))</f>
        <v>33306</v>
      </c>
      <c r="X12" s="159">
        <f t="shared" ref="X12" si="33">IF(AND(X13="0",X14="0",X15="0",X22="0",X27="0",X28="0",X29="0"),"0",IF(AND(X13="M",X14="M",X15="M",X22="M",X27="M",X28="M",X29="M"),"M",IF(AND(X13="L",X14="L",X15="L",X22="L",X27="L",X28="L",X29="L"),"L",IF(AND(ISTEXT(X13),ISTEXT(X14),ISTEXT(X15),ISTEXT(X22),ISTEXT(X27),ISTEXT(X28),ISTEXT(X29)),"M",X13+X14+X15+X22+X27+X28+X29))))</f>
        <v>30058</v>
      </c>
      <c r="Y12" s="159">
        <f t="shared" ref="Y12" si="34">IF(AND(Y13="0",Y14="0",Y15="0",Y22="0",Y27="0",Y28="0",Y29="0"),"0",IF(AND(Y13="M",Y14="M",Y15="M",Y22="M",Y27="M",Y28="M",Y29="M"),"M",IF(AND(Y13="L",Y14="L",Y15="L",Y22="L",Y27="L",Y28="L",Y29="L"),"L",IF(AND(ISTEXT(Y13),ISTEXT(Y14),ISTEXT(Y15),ISTEXT(Y22),ISTEXT(Y27),ISTEXT(Y28),ISTEXT(Y29)),"M",Y13+Y14+Y15+Y22+Y27+Y28+Y29))))</f>
        <v>23581</v>
      </c>
      <c r="Z12" s="159">
        <f t="shared" ref="Z12" si="35">IF(AND(Z13="0",Z14="0",Z15="0",Z22="0",Z27="0",Z28="0",Z29="0"),"0",IF(AND(Z13="M",Z14="M",Z15="M",Z22="M",Z27="M",Z28="M",Z29="M"),"M",IF(AND(Z13="L",Z14="L",Z15="L",Z22="L",Z27="L",Z28="L",Z29="L"),"L",IF(AND(ISTEXT(Z13),ISTEXT(Z14),ISTEXT(Z15),ISTEXT(Z22),ISTEXT(Z27),ISTEXT(Z28),ISTEXT(Z29)),"M",Z13+Z14+Z15+Z22+Z27+Z28+Z29))))</f>
        <v>14782</v>
      </c>
      <c r="AA12" s="159">
        <f t="shared" ref="AA12:AB12" si="36">IF(AND(AA13="0",AA14="0",AA15="0",AA22="0",AA27="0",AA28="0",AA29="0"),"0",IF(AND(AA13="M",AA14="M",AA15="M",AA22="M",AA27="M",AA28="M",AA29="M"),"M",IF(AND(AA13="L",AA14="L",AA15="L",AA22="L",AA27="L",AA28="L",AA29="L"),"L",IF(AND(ISTEXT(AA13),ISTEXT(AA14),ISTEXT(AA15),ISTEXT(AA22),ISTEXT(AA27),ISTEXT(AA28),ISTEXT(AA29)),"M",AA13+AA14+AA15+AA22+AA27+AA28+AA29))))</f>
        <v>15262</v>
      </c>
      <c r="AB12" s="458">
        <f t="shared" si="36"/>
        <v>-10345</v>
      </c>
      <c r="AC12" s="626">
        <v>-24778</v>
      </c>
      <c r="AD12" s="626" t="s">
        <v>1176</v>
      </c>
      <c r="AE12" s="626" t="s">
        <v>1176</v>
      </c>
      <c r="AF12" s="626" t="s">
        <v>1176</v>
      </c>
      <c r="AG12" s="626" t="s">
        <v>1176</v>
      </c>
      <c r="AH12" s="626" t="s">
        <v>1176</v>
      </c>
      <c r="AI12" s="626" t="s">
        <v>1176</v>
      </c>
      <c r="AJ12" s="97"/>
      <c r="AK12" s="52"/>
      <c r="BM12" s="368" t="e">
        <f>CountryCode &amp; ".T3.FA.S1314.MNAC." &amp; RefVintage</f>
        <v>#VALUE!</v>
      </c>
    </row>
    <row r="13" spans="1:65" s="17" customFormat="1" ht="16.5" customHeight="1">
      <c r="A13" s="204" t="s">
        <v>301</v>
      </c>
      <c r="B13" s="289" t="s">
        <v>701</v>
      </c>
      <c r="C13" s="523" t="s">
        <v>1130</v>
      </c>
      <c r="D13" s="565">
        <v>1460</v>
      </c>
      <c r="E13" s="565">
        <v>384</v>
      </c>
      <c r="F13" s="565">
        <v>2775</v>
      </c>
      <c r="G13" s="565">
        <v>-7475</v>
      </c>
      <c r="H13" s="565">
        <v>4</v>
      </c>
      <c r="I13" s="565">
        <v>-159</v>
      </c>
      <c r="J13" s="565">
        <v>0</v>
      </c>
      <c r="K13" s="565">
        <v>0</v>
      </c>
      <c r="L13" s="565">
        <v>4579</v>
      </c>
      <c r="M13" s="565">
        <v>1100</v>
      </c>
      <c r="N13" s="565">
        <v>-1845</v>
      </c>
      <c r="O13" s="565">
        <v>5848</v>
      </c>
      <c r="P13" s="565">
        <v>39772</v>
      </c>
      <c r="Q13" s="565">
        <v>-9619</v>
      </c>
      <c r="R13" s="565">
        <v>-21728</v>
      </c>
      <c r="S13" s="565">
        <v>-1326</v>
      </c>
      <c r="T13" s="565">
        <v>-2785</v>
      </c>
      <c r="U13" s="565">
        <v>-8511</v>
      </c>
      <c r="V13" s="565">
        <v>-1501</v>
      </c>
      <c r="W13" s="565">
        <v>5446</v>
      </c>
      <c r="X13" s="565">
        <v>4734</v>
      </c>
      <c r="Y13" s="565">
        <v>14234</v>
      </c>
      <c r="Z13" s="565">
        <v>-4812</v>
      </c>
      <c r="AA13" s="565">
        <v>-22</v>
      </c>
      <c r="AB13" s="565">
        <v>-23314</v>
      </c>
      <c r="AC13" s="565">
        <v>-141</v>
      </c>
      <c r="AD13" s="565"/>
      <c r="AE13" s="565"/>
      <c r="AF13" s="565"/>
      <c r="AG13" s="565"/>
      <c r="AH13" s="565"/>
      <c r="AI13" s="565"/>
      <c r="AJ13" s="84"/>
      <c r="AK13" s="52"/>
      <c r="BM13" s="368" t="e">
        <f>CountryCode &amp; ".T3.F2.S1314.MNAC." &amp; RefVintage</f>
        <v>#VALUE!</v>
      </c>
    </row>
    <row r="14" spans="1:65" s="17" customFormat="1" ht="16.5" customHeight="1">
      <c r="A14" s="204" t="s">
        <v>302</v>
      </c>
      <c r="B14" s="289" t="s">
        <v>702</v>
      </c>
      <c r="C14" s="523" t="s">
        <v>1131</v>
      </c>
      <c r="D14" s="565">
        <v>-5682</v>
      </c>
      <c r="E14" s="565">
        <v>-1601</v>
      </c>
      <c r="F14" s="565">
        <v>-599</v>
      </c>
      <c r="G14" s="565">
        <v>-2001</v>
      </c>
      <c r="H14" s="565">
        <v>-7570</v>
      </c>
      <c r="I14" s="565">
        <v>0</v>
      </c>
      <c r="J14" s="565">
        <v>0</v>
      </c>
      <c r="K14" s="565">
        <v>0</v>
      </c>
      <c r="L14" s="565">
        <v>0</v>
      </c>
      <c r="M14" s="565">
        <v>0</v>
      </c>
      <c r="N14" s="565">
        <v>0</v>
      </c>
      <c r="O14" s="565">
        <v>0</v>
      </c>
      <c r="P14" s="565">
        <v>0</v>
      </c>
      <c r="Q14" s="565">
        <v>0</v>
      </c>
      <c r="R14" s="565">
        <v>0</v>
      </c>
      <c r="S14" s="565">
        <v>0</v>
      </c>
      <c r="T14" s="565">
        <v>0</v>
      </c>
      <c r="U14" s="565">
        <v>0</v>
      </c>
      <c r="V14" s="565">
        <v>0</v>
      </c>
      <c r="W14" s="565">
        <v>0</v>
      </c>
      <c r="X14" s="565">
        <v>0</v>
      </c>
      <c r="Y14" s="565">
        <v>0</v>
      </c>
      <c r="Z14" s="565">
        <v>0</v>
      </c>
      <c r="AA14" s="565">
        <v>0</v>
      </c>
      <c r="AB14" s="565">
        <v>0</v>
      </c>
      <c r="AC14" s="565">
        <v>0</v>
      </c>
      <c r="AD14" s="565"/>
      <c r="AE14" s="565"/>
      <c r="AF14" s="565"/>
      <c r="AG14" s="565"/>
      <c r="AH14" s="565"/>
      <c r="AI14" s="565"/>
      <c r="AJ14" s="84"/>
      <c r="AK14" s="52"/>
      <c r="BM14" s="368" t="e">
        <f>CountryCode &amp; ".T3.F3.S1314.MNAC." &amp; RefVintage</f>
        <v>#VALUE!</v>
      </c>
    </row>
    <row r="15" spans="1:65" s="17" customFormat="1" ht="16.5" customHeight="1">
      <c r="A15" s="204" t="s">
        <v>303</v>
      </c>
      <c r="B15" s="289" t="s">
        <v>703</v>
      </c>
      <c r="C15" s="523" t="s">
        <v>1132</v>
      </c>
      <c r="D15" s="565">
        <v>25</v>
      </c>
      <c r="E15" s="565">
        <v>60</v>
      </c>
      <c r="F15" s="565">
        <v>18</v>
      </c>
      <c r="G15" s="565">
        <v>52</v>
      </c>
      <c r="H15" s="565">
        <v>41</v>
      </c>
      <c r="I15" s="565">
        <v>65</v>
      </c>
      <c r="J15" s="565">
        <v>169</v>
      </c>
      <c r="K15" s="565">
        <v>-93</v>
      </c>
      <c r="L15" s="565">
        <v>47</v>
      </c>
      <c r="M15" s="565">
        <v>70</v>
      </c>
      <c r="N15" s="565">
        <v>41</v>
      </c>
      <c r="O15" s="565">
        <v>31</v>
      </c>
      <c r="P15" s="565">
        <v>-48</v>
      </c>
      <c r="Q15" s="565">
        <v>-58</v>
      </c>
      <c r="R15" s="565">
        <v>-15</v>
      </c>
      <c r="S15" s="565">
        <v>-46</v>
      </c>
      <c r="T15" s="565">
        <v>-80</v>
      </c>
      <c r="U15" s="565">
        <v>-10</v>
      </c>
      <c r="V15" s="565">
        <v>-41</v>
      </c>
      <c r="W15" s="565">
        <v>-2</v>
      </c>
      <c r="X15" s="565">
        <v>-66</v>
      </c>
      <c r="Y15" s="565">
        <v>-49</v>
      </c>
      <c r="Z15" s="565">
        <v>-36</v>
      </c>
      <c r="AA15" s="565">
        <v>-98</v>
      </c>
      <c r="AB15" s="565">
        <v>-14</v>
      </c>
      <c r="AC15" s="565">
        <v>-2</v>
      </c>
      <c r="AD15" s="565"/>
      <c r="AE15" s="565"/>
      <c r="AF15" s="565"/>
      <c r="AG15" s="565"/>
      <c r="AH15" s="565"/>
      <c r="AI15" s="565"/>
      <c r="AJ15" s="84"/>
      <c r="AK15" s="52"/>
      <c r="BM15" s="368" t="e">
        <f>CountryCode &amp; ".T3.F4.S1314.MNAC." &amp; RefVintage</f>
        <v>#VALUE!</v>
      </c>
    </row>
    <row r="16" spans="1:65" s="17" customFormat="1" ht="16.5" customHeight="1">
      <c r="A16" s="204" t="s">
        <v>304</v>
      </c>
      <c r="B16" s="289" t="s">
        <v>704</v>
      </c>
      <c r="C16" s="524" t="s">
        <v>1097</v>
      </c>
      <c r="D16" s="566">
        <v>30</v>
      </c>
      <c r="E16" s="566">
        <v>75</v>
      </c>
      <c r="F16" s="566">
        <v>84</v>
      </c>
      <c r="G16" s="566">
        <v>427</v>
      </c>
      <c r="H16" s="566">
        <v>202</v>
      </c>
      <c r="I16" s="566">
        <v>65</v>
      </c>
      <c r="J16" s="566">
        <v>190</v>
      </c>
      <c r="K16" s="566">
        <v>35.82</v>
      </c>
      <c r="L16" s="566">
        <v>115.753</v>
      </c>
      <c r="M16" s="566">
        <v>138.55000000000001</v>
      </c>
      <c r="N16" s="566">
        <v>169</v>
      </c>
      <c r="O16" s="566">
        <v>1091</v>
      </c>
      <c r="P16" s="566">
        <v>900</v>
      </c>
      <c r="Q16" s="566">
        <v>651</v>
      </c>
      <c r="R16" s="566">
        <v>150</v>
      </c>
      <c r="S16" s="566">
        <v>24</v>
      </c>
      <c r="T16" s="566">
        <v>94</v>
      </c>
      <c r="U16" s="566">
        <v>55</v>
      </c>
      <c r="V16" s="566">
        <v>6</v>
      </c>
      <c r="W16" s="566">
        <v>0</v>
      </c>
      <c r="X16" s="566">
        <v>22.372</v>
      </c>
      <c r="Y16" s="566">
        <v>0</v>
      </c>
      <c r="Z16" s="566">
        <v>20.414321000000001</v>
      </c>
      <c r="AA16" s="566">
        <v>6</v>
      </c>
      <c r="AB16" s="566">
        <v>2</v>
      </c>
      <c r="AC16" s="566">
        <v>9</v>
      </c>
      <c r="AD16" s="566"/>
      <c r="AE16" s="566"/>
      <c r="AF16" s="566"/>
      <c r="AG16" s="566"/>
      <c r="AH16" s="566"/>
      <c r="AI16" s="566"/>
      <c r="AJ16" s="84"/>
      <c r="AK16" s="52"/>
      <c r="BM16" s="368" t="e">
        <f>CountryCode &amp; ".T3.F4ACQ.S1314.MNAC." &amp; RefVintage</f>
        <v>#VALUE!</v>
      </c>
    </row>
    <row r="17" spans="1:65" s="17" customFormat="1" ht="16.5" customHeight="1">
      <c r="A17" s="204" t="s">
        <v>305</v>
      </c>
      <c r="B17" s="289" t="s">
        <v>705</v>
      </c>
      <c r="C17" s="524" t="s">
        <v>1098</v>
      </c>
      <c r="D17" s="567">
        <v>-5</v>
      </c>
      <c r="E17" s="567">
        <v>-15</v>
      </c>
      <c r="F17" s="567">
        <v>-66</v>
      </c>
      <c r="G17" s="567">
        <v>-375</v>
      </c>
      <c r="H17" s="567">
        <v>-161</v>
      </c>
      <c r="I17" s="567">
        <v>0</v>
      </c>
      <c r="J17" s="567">
        <v>-21</v>
      </c>
      <c r="K17" s="567">
        <v>-128.82</v>
      </c>
      <c r="L17" s="567">
        <v>-68.753</v>
      </c>
      <c r="M17" s="567">
        <v>-68.550000000000011</v>
      </c>
      <c r="N17" s="567">
        <v>-128</v>
      </c>
      <c r="O17" s="567">
        <v>-1060</v>
      </c>
      <c r="P17" s="567">
        <v>-948</v>
      </c>
      <c r="Q17" s="567">
        <v>-709</v>
      </c>
      <c r="R17" s="567">
        <v>-165</v>
      </c>
      <c r="S17" s="567">
        <v>-70</v>
      </c>
      <c r="T17" s="567">
        <v>-174</v>
      </c>
      <c r="U17" s="567">
        <v>-65</v>
      </c>
      <c r="V17" s="567">
        <v>-47</v>
      </c>
      <c r="W17" s="567">
        <v>-2</v>
      </c>
      <c r="X17" s="567">
        <v>-88.372</v>
      </c>
      <c r="Y17" s="567">
        <v>-49</v>
      </c>
      <c r="Z17" s="567">
        <v>-56.414321000000001</v>
      </c>
      <c r="AA17" s="567">
        <v>-104</v>
      </c>
      <c r="AB17" s="567">
        <v>-16</v>
      </c>
      <c r="AC17" s="567">
        <v>-11</v>
      </c>
      <c r="AD17" s="567"/>
      <c r="AE17" s="567"/>
      <c r="AF17" s="567"/>
      <c r="AG17" s="567"/>
      <c r="AH17" s="567"/>
      <c r="AI17" s="567"/>
      <c r="AJ17" s="84"/>
      <c r="AK17" s="52"/>
      <c r="BM17" s="368" t="e">
        <f>CountryCode &amp; ".T3.F4DIS.S1314.MNAC." &amp; RefVintage</f>
        <v>#VALUE!</v>
      </c>
    </row>
    <row r="18" spans="1:65" s="17" customFormat="1" ht="16.5" customHeight="1">
      <c r="A18" s="204" t="s">
        <v>306</v>
      </c>
      <c r="B18" s="289" t="s">
        <v>706</v>
      </c>
      <c r="C18" s="525" t="s">
        <v>1133</v>
      </c>
      <c r="D18" s="565">
        <v>0</v>
      </c>
      <c r="E18" s="565">
        <v>0</v>
      </c>
      <c r="F18" s="565">
        <v>0</v>
      </c>
      <c r="G18" s="565">
        <v>0</v>
      </c>
      <c r="H18" s="565">
        <v>0</v>
      </c>
      <c r="I18" s="565">
        <v>0</v>
      </c>
      <c r="J18" s="565">
        <v>0</v>
      </c>
      <c r="K18" s="565">
        <v>0</v>
      </c>
      <c r="L18" s="565">
        <v>0</v>
      </c>
      <c r="M18" s="565">
        <v>0</v>
      </c>
      <c r="N18" s="565">
        <v>0</v>
      </c>
      <c r="O18" s="565">
        <v>0</v>
      </c>
      <c r="P18" s="565">
        <v>0</v>
      </c>
      <c r="Q18" s="565">
        <v>0</v>
      </c>
      <c r="R18" s="565">
        <v>0</v>
      </c>
      <c r="S18" s="565">
        <v>0</v>
      </c>
      <c r="T18" s="565">
        <v>0</v>
      </c>
      <c r="U18" s="565">
        <v>0</v>
      </c>
      <c r="V18" s="565">
        <v>0</v>
      </c>
      <c r="W18" s="565">
        <v>0</v>
      </c>
      <c r="X18" s="565">
        <v>0</v>
      </c>
      <c r="Y18" s="565">
        <v>0</v>
      </c>
      <c r="Z18" s="565">
        <v>0</v>
      </c>
      <c r="AA18" s="565">
        <v>0</v>
      </c>
      <c r="AB18" s="565">
        <v>0</v>
      </c>
      <c r="AC18" s="565">
        <v>0</v>
      </c>
      <c r="AD18" s="565"/>
      <c r="AE18" s="565"/>
      <c r="AF18" s="565"/>
      <c r="AG18" s="565"/>
      <c r="AH18" s="565"/>
      <c r="AI18" s="565"/>
      <c r="AJ18" s="84"/>
      <c r="AK18" s="52"/>
      <c r="BM18" s="368" t="e">
        <f>CountryCode &amp; ".T3.F41.S1314.MNAC." &amp; RefVintage</f>
        <v>#VALUE!</v>
      </c>
    </row>
    <row r="19" spans="1:65" s="17" customFormat="1" ht="16.5" customHeight="1">
      <c r="A19" s="204" t="s">
        <v>307</v>
      </c>
      <c r="B19" s="289" t="s">
        <v>707</v>
      </c>
      <c r="C19" s="525" t="s">
        <v>1134</v>
      </c>
      <c r="D19" s="565">
        <v>25</v>
      </c>
      <c r="E19" s="565">
        <v>60</v>
      </c>
      <c r="F19" s="565">
        <v>18</v>
      </c>
      <c r="G19" s="565">
        <v>52</v>
      </c>
      <c r="H19" s="565">
        <v>41</v>
      </c>
      <c r="I19" s="565">
        <v>65</v>
      </c>
      <c r="J19" s="565">
        <v>169</v>
      </c>
      <c r="K19" s="565">
        <v>-93</v>
      </c>
      <c r="L19" s="565">
        <v>47</v>
      </c>
      <c r="M19" s="565">
        <v>70</v>
      </c>
      <c r="N19" s="565">
        <v>41</v>
      </c>
      <c r="O19" s="565">
        <v>31</v>
      </c>
      <c r="P19" s="565">
        <v>-48</v>
      </c>
      <c r="Q19" s="565">
        <v>-58</v>
      </c>
      <c r="R19" s="565">
        <v>-15</v>
      </c>
      <c r="S19" s="565">
        <v>-46</v>
      </c>
      <c r="T19" s="565">
        <v>-80</v>
      </c>
      <c r="U19" s="565">
        <v>-10</v>
      </c>
      <c r="V19" s="565">
        <v>-41</v>
      </c>
      <c r="W19" s="565">
        <v>-2</v>
      </c>
      <c r="X19" s="565">
        <v>-66</v>
      </c>
      <c r="Y19" s="565">
        <v>-49</v>
      </c>
      <c r="Z19" s="565">
        <v>-36</v>
      </c>
      <c r="AA19" s="565">
        <v>-98</v>
      </c>
      <c r="AB19" s="565">
        <v>-14</v>
      </c>
      <c r="AC19" s="565">
        <v>-2</v>
      </c>
      <c r="AD19" s="565"/>
      <c r="AE19" s="565"/>
      <c r="AF19" s="565"/>
      <c r="AG19" s="565"/>
      <c r="AH19" s="565"/>
      <c r="AI19" s="565"/>
      <c r="AJ19" s="84"/>
      <c r="AK19" s="52"/>
      <c r="BM19" s="368" t="e">
        <f>CountryCode &amp; ".T3.F42.S1314.MNAC." &amp; RefVintage</f>
        <v>#VALUE!</v>
      </c>
    </row>
    <row r="20" spans="1:65" s="17" customFormat="1" ht="16.5" customHeight="1">
      <c r="A20" s="204" t="s">
        <v>308</v>
      </c>
      <c r="B20" s="289" t="s">
        <v>708</v>
      </c>
      <c r="C20" s="526" t="s">
        <v>1097</v>
      </c>
      <c r="D20" s="568">
        <v>30</v>
      </c>
      <c r="E20" s="568">
        <v>75</v>
      </c>
      <c r="F20" s="568">
        <v>84</v>
      </c>
      <c r="G20" s="568">
        <v>427</v>
      </c>
      <c r="H20" s="568">
        <v>202</v>
      </c>
      <c r="I20" s="568">
        <v>65</v>
      </c>
      <c r="J20" s="568">
        <v>190</v>
      </c>
      <c r="K20" s="568">
        <v>35.82</v>
      </c>
      <c r="L20" s="568">
        <v>115.753</v>
      </c>
      <c r="M20" s="568">
        <v>138.55000000000001</v>
      </c>
      <c r="N20" s="568">
        <v>169</v>
      </c>
      <c r="O20" s="568">
        <v>1091</v>
      </c>
      <c r="P20" s="568">
        <v>900</v>
      </c>
      <c r="Q20" s="568">
        <v>651</v>
      </c>
      <c r="R20" s="568">
        <v>150</v>
      </c>
      <c r="S20" s="568">
        <v>24</v>
      </c>
      <c r="T20" s="568">
        <v>94</v>
      </c>
      <c r="U20" s="568">
        <v>55</v>
      </c>
      <c r="V20" s="568">
        <v>6</v>
      </c>
      <c r="W20" s="568">
        <v>0</v>
      </c>
      <c r="X20" s="568">
        <v>22.372</v>
      </c>
      <c r="Y20" s="568">
        <v>0</v>
      </c>
      <c r="Z20" s="568">
        <v>20.414321000000001</v>
      </c>
      <c r="AA20" s="568">
        <v>6</v>
      </c>
      <c r="AB20" s="568">
        <v>2</v>
      </c>
      <c r="AC20" s="568">
        <v>9</v>
      </c>
      <c r="AD20" s="568"/>
      <c r="AE20" s="568"/>
      <c r="AF20" s="568"/>
      <c r="AG20" s="568"/>
      <c r="AH20" s="568"/>
      <c r="AI20" s="568"/>
      <c r="AJ20" s="84"/>
      <c r="AK20" s="52"/>
      <c r="BM20" s="368" t="e">
        <f>CountryCode &amp; ".T3.F42ACQ.S1314.MNAC." &amp; RefVintage</f>
        <v>#VALUE!</v>
      </c>
    </row>
    <row r="21" spans="1:65" s="17" customFormat="1" ht="16.5" customHeight="1">
      <c r="A21" s="204" t="s">
        <v>309</v>
      </c>
      <c r="B21" s="289" t="s">
        <v>709</v>
      </c>
      <c r="C21" s="526" t="s">
        <v>1098</v>
      </c>
      <c r="D21" s="569">
        <v>-5</v>
      </c>
      <c r="E21" s="569">
        <v>-15</v>
      </c>
      <c r="F21" s="569">
        <v>-66</v>
      </c>
      <c r="G21" s="569">
        <v>-375</v>
      </c>
      <c r="H21" s="569">
        <v>-161</v>
      </c>
      <c r="I21" s="569">
        <v>0</v>
      </c>
      <c r="J21" s="569">
        <v>-21</v>
      </c>
      <c r="K21" s="569">
        <v>-128.82</v>
      </c>
      <c r="L21" s="569">
        <v>-68.753</v>
      </c>
      <c r="M21" s="569">
        <v>-68.550000000000011</v>
      </c>
      <c r="N21" s="569">
        <v>-128</v>
      </c>
      <c r="O21" s="569">
        <v>-1060</v>
      </c>
      <c r="P21" s="569">
        <v>-948</v>
      </c>
      <c r="Q21" s="569">
        <v>-709</v>
      </c>
      <c r="R21" s="569">
        <v>-165</v>
      </c>
      <c r="S21" s="569">
        <v>-70</v>
      </c>
      <c r="T21" s="569">
        <v>-174</v>
      </c>
      <c r="U21" s="569">
        <v>-65</v>
      </c>
      <c r="V21" s="569">
        <v>-47</v>
      </c>
      <c r="W21" s="569">
        <v>-2</v>
      </c>
      <c r="X21" s="569">
        <v>-88.372</v>
      </c>
      <c r="Y21" s="569">
        <v>-49</v>
      </c>
      <c r="Z21" s="569">
        <v>-56.414321000000001</v>
      </c>
      <c r="AA21" s="569">
        <v>-104</v>
      </c>
      <c r="AB21" s="569">
        <v>-16</v>
      </c>
      <c r="AC21" s="569">
        <v>-11</v>
      </c>
      <c r="AD21" s="569"/>
      <c r="AE21" s="569"/>
      <c r="AF21" s="569"/>
      <c r="AG21" s="569"/>
      <c r="AH21" s="569"/>
      <c r="AI21" s="569"/>
      <c r="AJ21" s="84"/>
      <c r="AK21" s="52"/>
      <c r="BM21" s="368" t="e">
        <f>CountryCode &amp; ".T3.F42DIS.S1314.MNAC." &amp; RefVintage</f>
        <v>#VALUE!</v>
      </c>
    </row>
    <row r="22" spans="1:65" s="17" customFormat="1" ht="16.5" customHeight="1">
      <c r="A22" s="204" t="s">
        <v>310</v>
      </c>
      <c r="B22" s="289" t="s">
        <v>710</v>
      </c>
      <c r="C22" s="523" t="s">
        <v>1135</v>
      </c>
      <c r="D22" s="565">
        <v>13780</v>
      </c>
      <c r="E22" s="565">
        <v>3120</v>
      </c>
      <c r="F22" s="565">
        <v>5208</v>
      </c>
      <c r="G22" s="565">
        <v>-12862</v>
      </c>
      <c r="H22" s="565">
        <v>-66823</v>
      </c>
      <c r="I22" s="565">
        <v>-9804</v>
      </c>
      <c r="J22" s="565">
        <v>-1000</v>
      </c>
      <c r="K22" s="565">
        <v>-100</v>
      </c>
      <c r="L22" s="565">
        <v>0</v>
      </c>
      <c r="M22" s="565">
        <v>0</v>
      </c>
      <c r="N22" s="565">
        <v>0</v>
      </c>
      <c r="O22" s="565">
        <v>0</v>
      </c>
      <c r="P22" s="565">
        <v>0</v>
      </c>
      <c r="Q22" s="565">
        <v>0</v>
      </c>
      <c r="R22" s="565">
        <v>0</v>
      </c>
      <c r="S22" s="565">
        <v>0</v>
      </c>
      <c r="T22" s="565">
        <v>0</v>
      </c>
      <c r="U22" s="565">
        <v>0</v>
      </c>
      <c r="V22" s="565">
        <v>0</v>
      </c>
      <c r="W22" s="565">
        <v>0</v>
      </c>
      <c r="X22" s="565">
        <v>0</v>
      </c>
      <c r="Y22" s="565">
        <v>0</v>
      </c>
      <c r="Z22" s="565">
        <v>0</v>
      </c>
      <c r="AA22" s="565">
        <v>0</v>
      </c>
      <c r="AB22" s="565">
        <v>0</v>
      </c>
      <c r="AC22" s="565">
        <v>0</v>
      </c>
      <c r="AD22" s="565"/>
      <c r="AE22" s="565"/>
      <c r="AF22" s="565"/>
      <c r="AG22" s="565"/>
      <c r="AH22" s="565"/>
      <c r="AI22" s="565"/>
      <c r="AJ22" s="84"/>
      <c r="AK22" s="52"/>
      <c r="BM22" s="368" t="e">
        <f>CountryCode &amp; ".T3.F5.S1314.MNAC." &amp; RefVintage</f>
        <v>#VALUE!</v>
      </c>
    </row>
    <row r="23" spans="1:65" s="17" customFormat="1" ht="16.5" customHeight="1">
      <c r="A23" s="204" t="s">
        <v>311</v>
      </c>
      <c r="B23" s="289" t="s">
        <v>711</v>
      </c>
      <c r="C23" s="525" t="s">
        <v>1102</v>
      </c>
      <c r="D23" s="565">
        <v>0</v>
      </c>
      <c r="E23" s="565">
        <v>0</v>
      </c>
      <c r="F23" s="565">
        <v>0</v>
      </c>
      <c r="G23" s="565">
        <v>0</v>
      </c>
      <c r="H23" s="565">
        <v>0</v>
      </c>
      <c r="I23" s="565">
        <v>0</v>
      </c>
      <c r="J23" s="565">
        <v>0</v>
      </c>
      <c r="K23" s="565">
        <v>0</v>
      </c>
      <c r="L23" s="565">
        <v>0</v>
      </c>
      <c r="M23" s="565">
        <v>0</v>
      </c>
      <c r="N23" s="565">
        <v>0</v>
      </c>
      <c r="O23" s="565">
        <v>0</v>
      </c>
      <c r="P23" s="565">
        <v>0</v>
      </c>
      <c r="Q23" s="565">
        <v>0</v>
      </c>
      <c r="R23" s="565">
        <v>0</v>
      </c>
      <c r="S23" s="565">
        <v>0</v>
      </c>
      <c r="T23" s="565">
        <v>0</v>
      </c>
      <c r="U23" s="565">
        <v>0</v>
      </c>
      <c r="V23" s="565">
        <v>0</v>
      </c>
      <c r="W23" s="565">
        <v>0</v>
      </c>
      <c r="X23" s="565">
        <v>0</v>
      </c>
      <c r="Y23" s="565">
        <v>0</v>
      </c>
      <c r="Z23" s="565">
        <v>0</v>
      </c>
      <c r="AA23" s="565">
        <v>0</v>
      </c>
      <c r="AB23" s="565">
        <v>0</v>
      </c>
      <c r="AC23" s="565">
        <v>0</v>
      </c>
      <c r="AD23" s="565"/>
      <c r="AE23" s="565"/>
      <c r="AF23" s="565"/>
      <c r="AG23" s="565"/>
      <c r="AH23" s="565"/>
      <c r="AI23" s="565"/>
      <c r="AJ23" s="84"/>
      <c r="AK23" s="52"/>
      <c r="BM23" s="368" t="e">
        <f>CountryCode &amp; ".T3.F5PN.S1314.MNAC." &amp; RefVintage</f>
        <v>#VALUE!</v>
      </c>
    </row>
    <row r="24" spans="1:65" s="17" customFormat="1" ht="16.5" customHeight="1">
      <c r="A24" s="204" t="s">
        <v>312</v>
      </c>
      <c r="B24" s="289" t="s">
        <v>712</v>
      </c>
      <c r="C24" s="525" t="s">
        <v>1103</v>
      </c>
      <c r="D24" s="565">
        <v>13780</v>
      </c>
      <c r="E24" s="565">
        <v>3120</v>
      </c>
      <c r="F24" s="565">
        <v>5208</v>
      </c>
      <c r="G24" s="565">
        <v>-12862</v>
      </c>
      <c r="H24" s="565">
        <v>-66823</v>
      </c>
      <c r="I24" s="565">
        <v>-9804</v>
      </c>
      <c r="J24" s="565">
        <v>-1000</v>
      </c>
      <c r="K24" s="565">
        <v>-100</v>
      </c>
      <c r="L24" s="565">
        <v>0</v>
      </c>
      <c r="M24" s="565">
        <v>0</v>
      </c>
      <c r="N24" s="565">
        <v>0</v>
      </c>
      <c r="O24" s="565">
        <v>0</v>
      </c>
      <c r="P24" s="565">
        <v>0</v>
      </c>
      <c r="Q24" s="565">
        <v>0</v>
      </c>
      <c r="R24" s="565">
        <v>0</v>
      </c>
      <c r="S24" s="565">
        <v>0</v>
      </c>
      <c r="T24" s="565">
        <v>0</v>
      </c>
      <c r="U24" s="565">
        <v>0</v>
      </c>
      <c r="V24" s="565">
        <v>0</v>
      </c>
      <c r="W24" s="565">
        <v>0</v>
      </c>
      <c r="X24" s="565">
        <v>0</v>
      </c>
      <c r="Y24" s="565">
        <v>0</v>
      </c>
      <c r="Z24" s="565">
        <v>0</v>
      </c>
      <c r="AA24" s="565">
        <v>0</v>
      </c>
      <c r="AB24" s="565">
        <v>0</v>
      </c>
      <c r="AC24" s="565">
        <v>0</v>
      </c>
      <c r="AD24" s="565"/>
      <c r="AE24" s="565"/>
      <c r="AF24" s="565"/>
      <c r="AG24" s="565"/>
      <c r="AH24" s="565"/>
      <c r="AI24" s="565"/>
      <c r="AJ24" s="84"/>
      <c r="AK24" s="52"/>
      <c r="BM24" s="368" t="e">
        <f>CountryCode &amp; ".T3.F5OP.S1314.MNAC." &amp; RefVintage</f>
        <v>#VALUE!</v>
      </c>
    </row>
    <row r="25" spans="1:65" s="17" customFormat="1" ht="16.5" customHeight="1">
      <c r="A25" s="204" t="s">
        <v>313</v>
      </c>
      <c r="B25" s="289" t="s">
        <v>713</v>
      </c>
      <c r="C25" s="526" t="s">
        <v>1104</v>
      </c>
      <c r="D25" s="570">
        <v>13300</v>
      </c>
      <c r="E25" s="570">
        <v>0</v>
      </c>
      <c r="F25" s="570">
        <v>12000</v>
      </c>
      <c r="G25" s="570">
        <v>2700</v>
      </c>
      <c r="H25" s="570">
        <v>0</v>
      </c>
      <c r="I25" s="570">
        <v>0</v>
      </c>
      <c r="J25" s="570">
        <v>0</v>
      </c>
      <c r="K25" s="570">
        <v>0</v>
      </c>
      <c r="L25" s="570">
        <v>0</v>
      </c>
      <c r="M25" s="570">
        <v>0</v>
      </c>
      <c r="N25" s="570">
        <v>0</v>
      </c>
      <c r="O25" s="570">
        <v>0</v>
      </c>
      <c r="P25" s="570">
        <v>0</v>
      </c>
      <c r="Q25" s="570">
        <v>0</v>
      </c>
      <c r="R25" s="570">
        <v>0</v>
      </c>
      <c r="S25" s="570">
        <v>0</v>
      </c>
      <c r="T25" s="570">
        <v>0</v>
      </c>
      <c r="U25" s="570">
        <v>0</v>
      </c>
      <c r="V25" s="570">
        <v>0</v>
      </c>
      <c r="W25" s="570">
        <v>0</v>
      </c>
      <c r="X25" s="570">
        <v>0</v>
      </c>
      <c r="Y25" s="570">
        <v>0</v>
      </c>
      <c r="Z25" s="570">
        <v>0</v>
      </c>
      <c r="AA25" s="570">
        <v>0</v>
      </c>
      <c r="AB25" s="570">
        <v>0</v>
      </c>
      <c r="AC25" s="570">
        <v>0</v>
      </c>
      <c r="AD25" s="570"/>
      <c r="AE25" s="570"/>
      <c r="AF25" s="570"/>
      <c r="AG25" s="570"/>
      <c r="AH25" s="570"/>
      <c r="AI25" s="570"/>
      <c r="AJ25" s="84"/>
      <c r="AK25" s="52"/>
      <c r="BM25" s="368" t="e">
        <f>CountryCode &amp; ".T3.F5OPACQ.S1314.MNAC." &amp; RefVintage</f>
        <v>#VALUE!</v>
      </c>
    </row>
    <row r="26" spans="1:65" s="17" customFormat="1" ht="16.5" customHeight="1" thickBot="1">
      <c r="A26" s="204" t="s">
        <v>314</v>
      </c>
      <c r="B26" s="289" t="s">
        <v>714</v>
      </c>
      <c r="C26" s="526" t="s">
        <v>1105</v>
      </c>
      <c r="D26" s="570">
        <v>480</v>
      </c>
      <c r="E26" s="570">
        <v>3120</v>
      </c>
      <c r="F26" s="570">
        <v>-6792</v>
      </c>
      <c r="G26" s="570">
        <v>-15562</v>
      </c>
      <c r="H26" s="570">
        <v>-66823</v>
      </c>
      <c r="I26" s="570">
        <v>-9804</v>
      </c>
      <c r="J26" s="570">
        <v>-1000</v>
      </c>
      <c r="K26" s="570">
        <v>-100</v>
      </c>
      <c r="L26" s="570">
        <v>0</v>
      </c>
      <c r="M26" s="570">
        <v>0</v>
      </c>
      <c r="N26" s="570">
        <v>0</v>
      </c>
      <c r="O26" s="570">
        <v>0</v>
      </c>
      <c r="P26" s="570">
        <v>0</v>
      </c>
      <c r="Q26" s="570">
        <v>0</v>
      </c>
      <c r="R26" s="570">
        <v>0</v>
      </c>
      <c r="S26" s="570">
        <v>0</v>
      </c>
      <c r="T26" s="570">
        <v>0</v>
      </c>
      <c r="U26" s="570">
        <v>0</v>
      </c>
      <c r="V26" s="570">
        <v>0</v>
      </c>
      <c r="W26" s="570">
        <v>0</v>
      </c>
      <c r="X26" s="570">
        <v>0</v>
      </c>
      <c r="Y26" s="570">
        <v>0</v>
      </c>
      <c r="Z26" s="570">
        <v>0</v>
      </c>
      <c r="AA26" s="570">
        <v>0</v>
      </c>
      <c r="AB26" s="570">
        <v>0</v>
      </c>
      <c r="AC26" s="570">
        <v>0</v>
      </c>
      <c r="AD26" s="570"/>
      <c r="AE26" s="570"/>
      <c r="AF26" s="570"/>
      <c r="AG26" s="570"/>
      <c r="AH26" s="570"/>
      <c r="AI26" s="570"/>
      <c r="AJ26" s="84"/>
      <c r="AK26" s="52"/>
      <c r="BM26" s="368" t="e">
        <f>CountryCode &amp; ".T3.F5OPDIS.S1314.MNAC." &amp; RefVintage</f>
        <v>#VALUE!</v>
      </c>
    </row>
    <row r="27" spans="1:65" s="17" customFormat="1" ht="16.5" customHeight="1">
      <c r="A27" s="246" t="s">
        <v>356</v>
      </c>
      <c r="B27" s="289" t="s">
        <v>715</v>
      </c>
      <c r="C27" s="523" t="s">
        <v>1106</v>
      </c>
      <c r="D27" s="571">
        <v>0</v>
      </c>
      <c r="E27" s="571">
        <v>0</v>
      </c>
      <c r="F27" s="571">
        <v>0</v>
      </c>
      <c r="G27" s="571">
        <v>0</v>
      </c>
      <c r="H27" s="571">
        <v>0</v>
      </c>
      <c r="I27" s="571">
        <v>0</v>
      </c>
      <c r="J27" s="571">
        <v>0</v>
      </c>
      <c r="K27" s="571">
        <v>0</v>
      </c>
      <c r="L27" s="571">
        <v>0</v>
      </c>
      <c r="M27" s="571">
        <v>0</v>
      </c>
      <c r="N27" s="571">
        <v>0</v>
      </c>
      <c r="O27" s="571">
        <v>0</v>
      </c>
      <c r="P27" s="571">
        <v>0</v>
      </c>
      <c r="Q27" s="571">
        <v>0</v>
      </c>
      <c r="R27" s="571">
        <v>0</v>
      </c>
      <c r="S27" s="571">
        <v>0</v>
      </c>
      <c r="T27" s="571">
        <v>0</v>
      </c>
      <c r="U27" s="571">
        <v>0</v>
      </c>
      <c r="V27" s="571">
        <v>0</v>
      </c>
      <c r="W27" s="571">
        <v>0</v>
      </c>
      <c r="X27" s="571">
        <v>0</v>
      </c>
      <c r="Y27" s="571">
        <v>0</v>
      </c>
      <c r="Z27" s="571">
        <v>0</v>
      </c>
      <c r="AA27" s="571">
        <v>0</v>
      </c>
      <c r="AB27" s="571">
        <v>0</v>
      </c>
      <c r="AC27" s="571">
        <v>0</v>
      </c>
      <c r="AD27" s="571"/>
      <c r="AE27" s="571"/>
      <c r="AF27" s="571"/>
      <c r="AG27" s="571"/>
      <c r="AH27" s="571"/>
      <c r="AI27" s="571"/>
      <c r="AJ27" s="84"/>
      <c r="AK27" s="52"/>
      <c r="BM27" s="368" t="e">
        <f>CountryCode &amp; ".T3.F71.S1314.MNAC." &amp; RefVintage</f>
        <v>#VALUE!</v>
      </c>
    </row>
    <row r="28" spans="1:65" s="17" customFormat="1" ht="16.5" customHeight="1" thickBot="1">
      <c r="A28" s="247" t="s">
        <v>357</v>
      </c>
      <c r="B28" s="289" t="s">
        <v>716</v>
      </c>
      <c r="C28" s="523" t="s">
        <v>1107</v>
      </c>
      <c r="D28" s="571">
        <v>7773</v>
      </c>
      <c r="E28" s="571">
        <v>14686</v>
      </c>
      <c r="F28" s="571">
        <v>24402</v>
      </c>
      <c r="G28" s="571">
        <v>18541</v>
      </c>
      <c r="H28" s="571">
        <v>4749</v>
      </c>
      <c r="I28" s="571">
        <v>32676.000000000004</v>
      </c>
      <c r="J28" s="571">
        <v>17545</v>
      </c>
      <c r="K28" s="571">
        <v>37341</v>
      </c>
      <c r="L28" s="571">
        <v>8576</v>
      </c>
      <c r="M28" s="571">
        <v>20169</v>
      </c>
      <c r="N28" s="571">
        <v>-4960</v>
      </c>
      <c r="O28" s="571">
        <v>43889</v>
      </c>
      <c r="P28" s="571">
        <v>19157</v>
      </c>
      <c r="Q28" s="571">
        <v>-9524</v>
      </c>
      <c r="R28" s="571">
        <v>-15173</v>
      </c>
      <c r="S28" s="571">
        <v>1022</v>
      </c>
      <c r="T28" s="571">
        <v>27330</v>
      </c>
      <c r="U28" s="571">
        <v>28569</v>
      </c>
      <c r="V28" s="571">
        <v>29666</v>
      </c>
      <c r="W28" s="571">
        <v>27862</v>
      </c>
      <c r="X28" s="571">
        <v>25390</v>
      </c>
      <c r="Y28" s="571">
        <v>9396</v>
      </c>
      <c r="Z28" s="571">
        <v>19630</v>
      </c>
      <c r="AA28" s="571">
        <v>15382</v>
      </c>
      <c r="AB28" s="571">
        <v>12983</v>
      </c>
      <c r="AC28" s="571">
        <v>-24635</v>
      </c>
      <c r="AD28" s="571"/>
      <c r="AE28" s="571"/>
      <c r="AF28" s="571"/>
      <c r="AG28" s="571"/>
      <c r="AH28" s="571"/>
      <c r="AI28" s="571"/>
      <c r="AJ28" s="84"/>
      <c r="AK28" s="52"/>
      <c r="BM28" s="368" t="e">
        <f>CountryCode &amp; ".T3.F8.S1314.MNAC." &amp; RefVintage</f>
        <v>#VALUE!</v>
      </c>
    </row>
    <row r="29" spans="1:65" s="17" customFormat="1" ht="16.5" customHeight="1">
      <c r="A29" s="204" t="s">
        <v>315</v>
      </c>
      <c r="B29" s="289" t="s">
        <v>717</v>
      </c>
      <c r="C29" s="523" t="s">
        <v>1108</v>
      </c>
      <c r="D29" s="571">
        <v>0</v>
      </c>
      <c r="E29" s="571">
        <v>0</v>
      </c>
      <c r="F29" s="571">
        <v>0</v>
      </c>
      <c r="G29" s="571">
        <v>0</v>
      </c>
      <c r="H29" s="571">
        <v>0</v>
      </c>
      <c r="I29" s="571">
        <v>0</v>
      </c>
      <c r="J29" s="571">
        <v>0</v>
      </c>
      <c r="K29" s="571">
        <v>0</v>
      </c>
      <c r="L29" s="571">
        <v>0</v>
      </c>
      <c r="M29" s="571">
        <v>0</v>
      </c>
      <c r="N29" s="571">
        <v>0</v>
      </c>
      <c r="O29" s="571">
        <v>0</v>
      </c>
      <c r="P29" s="571">
        <v>0</v>
      </c>
      <c r="Q29" s="571">
        <v>0</v>
      </c>
      <c r="R29" s="571">
        <v>0</v>
      </c>
      <c r="S29" s="571">
        <v>0</v>
      </c>
      <c r="T29" s="571">
        <v>0</v>
      </c>
      <c r="U29" s="571">
        <v>0</v>
      </c>
      <c r="V29" s="571">
        <v>0</v>
      </c>
      <c r="W29" s="571">
        <v>0</v>
      </c>
      <c r="X29" s="571">
        <v>0</v>
      </c>
      <c r="Y29" s="571">
        <v>0</v>
      </c>
      <c r="Z29" s="571">
        <v>0</v>
      </c>
      <c r="AA29" s="571">
        <v>0</v>
      </c>
      <c r="AB29" s="571">
        <v>0</v>
      </c>
      <c r="AC29" s="571">
        <v>0</v>
      </c>
      <c r="AD29" s="571"/>
      <c r="AE29" s="571"/>
      <c r="AF29" s="571"/>
      <c r="AG29" s="571"/>
      <c r="AH29" s="571"/>
      <c r="AI29" s="571"/>
      <c r="AJ29" s="84"/>
      <c r="AK29" s="52"/>
      <c r="BM29" s="368" t="e">
        <f>CountryCode &amp; ".T3.OFA.S1314.MNAC." &amp; RefVintage</f>
        <v>#VALUE!</v>
      </c>
    </row>
    <row r="30" spans="1:65" s="17" customFormat="1" ht="16.5" customHeight="1">
      <c r="A30" s="204"/>
      <c r="B30" s="105"/>
      <c r="C30" s="527"/>
      <c r="D30" s="85"/>
      <c r="E30" s="86"/>
      <c r="F30" s="86"/>
      <c r="G30" s="86"/>
      <c r="H30" s="86"/>
      <c r="I30" s="86"/>
      <c r="J30" s="86"/>
      <c r="K30" s="86"/>
      <c r="L30" s="86"/>
      <c r="M30" s="86"/>
      <c r="N30" s="86"/>
      <c r="O30" s="86"/>
      <c r="P30" s="86"/>
      <c r="Q30" s="86"/>
      <c r="R30" s="86"/>
      <c r="S30" s="86"/>
      <c r="T30" s="86"/>
      <c r="U30" s="86"/>
      <c r="V30" s="86"/>
      <c r="W30" s="86"/>
      <c r="X30" s="86"/>
      <c r="Y30" s="86"/>
      <c r="Z30" s="86"/>
      <c r="AA30" s="86"/>
      <c r="AB30" s="459"/>
      <c r="AC30" s="572"/>
      <c r="AD30" s="572"/>
      <c r="AE30" s="572"/>
      <c r="AF30" s="572"/>
      <c r="AG30" s="572"/>
      <c r="AH30" s="572"/>
      <c r="AI30" s="572"/>
      <c r="AJ30" s="84"/>
      <c r="AK30" s="52"/>
      <c r="BM30" s="368"/>
    </row>
    <row r="31" spans="1:65" s="17" customFormat="1" ht="16.5" customHeight="1">
      <c r="A31" s="204" t="s">
        <v>316</v>
      </c>
      <c r="B31" s="289" t="s">
        <v>718</v>
      </c>
      <c r="C31" s="528" t="s">
        <v>1109</v>
      </c>
      <c r="D31" s="445">
        <f t="shared" ref="D31:Z31" si="37">IF(AND(D32="0",D33="0",D34="0",D36="0",D37="0",D38="0",D40="0",D41="0",D42="0"),"0",IF(AND(D32="M",D33="M",D34="M",D36="M",D37="M",D38="M",D40="M",D41="M",D42="M"),"M",IF(AND(D32="L",D33="L",D34="L",D36="L",D37="L",D38="L",D40="L",D41="L",D42="L"),"L",IF(AND(ISTEXT(D32),ISTEXT(D33),ISTEXT(D34),ISTEXT(D36),ISTEXT(D37),ISTEXT(D38),ISTEXT(D40),ISTEXT(D41),ISTEXT(D42)),"M",SUM(D32:D34)+SUM(D36:D38)+SUM(D40:D42)))))</f>
        <v>1072</v>
      </c>
      <c r="E31" s="445">
        <f t="shared" si="37"/>
        <v>8620</v>
      </c>
      <c r="F31" s="445">
        <f t="shared" si="37"/>
        <v>-3302</v>
      </c>
      <c r="G31" s="445">
        <f t="shared" si="37"/>
        <v>-3093</v>
      </c>
      <c r="H31" s="445">
        <f t="shared" si="37"/>
        <v>-3913</v>
      </c>
      <c r="I31" s="445">
        <f t="shared" si="37"/>
        <v>350</v>
      </c>
      <c r="J31" s="445">
        <f t="shared" si="37"/>
        <v>-8918</v>
      </c>
      <c r="K31" s="445">
        <f t="shared" si="37"/>
        <v>6851</v>
      </c>
      <c r="L31" s="445">
        <f t="shared" si="37"/>
        <v>-9647</v>
      </c>
      <c r="M31" s="445">
        <f t="shared" si="37"/>
        <v>-421</v>
      </c>
      <c r="N31" s="445">
        <f t="shared" si="37"/>
        <v>-21</v>
      </c>
      <c r="O31" s="445">
        <f t="shared" si="37"/>
        <v>-9179</v>
      </c>
      <c r="P31" s="445">
        <f t="shared" si="37"/>
        <v>-1862</v>
      </c>
      <c r="Q31" s="445">
        <f t="shared" si="37"/>
        <v>2666</v>
      </c>
      <c r="R31" s="445">
        <f t="shared" si="37"/>
        <v>-6665</v>
      </c>
      <c r="S31" s="445">
        <f t="shared" si="37"/>
        <v>12168</v>
      </c>
      <c r="T31" s="445">
        <f t="shared" si="37"/>
        <v>-13524</v>
      </c>
      <c r="U31" s="445">
        <f t="shared" si="37"/>
        <v>80.999999999992724</v>
      </c>
      <c r="V31" s="445">
        <f t="shared" si="37"/>
        <v>-3530</v>
      </c>
      <c r="W31" s="445">
        <f t="shared" si="37"/>
        <v>9487</v>
      </c>
      <c r="X31" s="445">
        <f t="shared" si="37"/>
        <v>-75.999999999996362</v>
      </c>
      <c r="Y31" s="445">
        <f t="shared" si="37"/>
        <v>-1688</v>
      </c>
      <c r="Z31" s="445">
        <f t="shared" si="37"/>
        <v>274</v>
      </c>
      <c r="AA31" s="445">
        <f t="shared" ref="AA31:AB31" si="38">IF(AND(AA32="0",AA33="0",AA34="0",AA36="0",AA37="0",AA38="0",AA40="0",AA41="0",AA42="0"),"0",IF(AND(AA32="M",AA33="M",AA34="M",AA36="M",AA37="M",AA38="M",AA40="M",AA41="M",AA42="M"),"M",IF(AND(AA32="L",AA33="L",AA34="L",AA36="L",AA37="L",AA38="L",AA40="L",AA41="L",AA42="L"),"L",IF(AND(ISTEXT(AA32),ISTEXT(AA33),ISTEXT(AA34),ISTEXT(AA36),ISTEXT(AA37),ISTEXT(AA38),ISTEXT(AA40),ISTEXT(AA41),ISTEXT(AA42)),"M",SUM(AA32:AA34)+SUM(AA36:AA38)+SUM(AA40:AA42)))))</f>
        <v>1492</v>
      </c>
      <c r="AB31" s="460">
        <f t="shared" si="38"/>
        <v>-1042</v>
      </c>
      <c r="AC31" s="627">
        <v>-770</v>
      </c>
      <c r="AD31" s="627" t="s">
        <v>1176</v>
      </c>
      <c r="AE31" s="627" t="s">
        <v>1176</v>
      </c>
      <c r="AF31" s="627" t="s">
        <v>1176</v>
      </c>
      <c r="AG31" s="627" t="s">
        <v>1176</v>
      </c>
      <c r="AH31" s="627" t="s">
        <v>1176</v>
      </c>
      <c r="AI31" s="627" t="s">
        <v>1176</v>
      </c>
      <c r="AJ31" s="84"/>
      <c r="AK31" s="52"/>
      <c r="BM31" s="368" t="e">
        <f>CountryCode &amp; ".T3.ADJ.S1314.MNAC." &amp; RefVintage</f>
        <v>#VALUE!</v>
      </c>
    </row>
    <row r="32" spans="1:65" s="17" customFormat="1" ht="16.5" customHeight="1" thickBot="1">
      <c r="A32" s="204" t="s">
        <v>317</v>
      </c>
      <c r="B32" s="289" t="s">
        <v>719</v>
      </c>
      <c r="C32" s="523" t="s">
        <v>1110</v>
      </c>
      <c r="D32" s="571">
        <v>0</v>
      </c>
      <c r="E32" s="571">
        <v>0</v>
      </c>
      <c r="F32" s="571">
        <v>0</v>
      </c>
      <c r="G32" s="571">
        <v>0</v>
      </c>
      <c r="H32" s="571">
        <v>0</v>
      </c>
      <c r="I32" s="571">
        <v>0</v>
      </c>
      <c r="J32" s="571">
        <v>0</v>
      </c>
      <c r="K32" s="571">
        <v>0</v>
      </c>
      <c r="L32" s="571">
        <v>0</v>
      </c>
      <c r="M32" s="571">
        <v>0</v>
      </c>
      <c r="N32" s="571">
        <v>0</v>
      </c>
      <c r="O32" s="571">
        <v>0</v>
      </c>
      <c r="P32" s="571">
        <v>0</v>
      </c>
      <c r="Q32" s="571">
        <v>0</v>
      </c>
      <c r="R32" s="571">
        <v>0</v>
      </c>
      <c r="S32" s="571">
        <v>0</v>
      </c>
      <c r="T32" s="571">
        <v>0</v>
      </c>
      <c r="U32" s="571">
        <v>0</v>
      </c>
      <c r="V32" s="571">
        <v>0</v>
      </c>
      <c r="W32" s="571">
        <v>0</v>
      </c>
      <c r="X32" s="571">
        <v>0</v>
      </c>
      <c r="Y32" s="571">
        <v>0</v>
      </c>
      <c r="Z32" s="571">
        <v>0</v>
      </c>
      <c r="AA32" s="571">
        <v>0</v>
      </c>
      <c r="AB32" s="571">
        <v>0</v>
      </c>
      <c r="AC32" s="571">
        <v>0</v>
      </c>
      <c r="AD32" s="571"/>
      <c r="AE32" s="571"/>
      <c r="AF32" s="571"/>
      <c r="AG32" s="571"/>
      <c r="AH32" s="571"/>
      <c r="AI32" s="571"/>
      <c r="AJ32" s="84"/>
      <c r="AK32" s="52"/>
      <c r="AL32" s="17">
        <v>0</v>
      </c>
      <c r="AM32" s="17">
        <v>0</v>
      </c>
      <c r="BM32" s="368" t="e">
        <f>CountryCode &amp; ".T3.LIA.S1314.MNAC." &amp; RefVintage</f>
        <v>#VALUE!</v>
      </c>
    </row>
    <row r="33" spans="1:65" s="17" customFormat="1" ht="16.5" customHeight="1" thickBot="1">
      <c r="A33" s="192" t="s">
        <v>367</v>
      </c>
      <c r="B33" s="289" t="s">
        <v>720</v>
      </c>
      <c r="C33" s="523" t="s">
        <v>1111</v>
      </c>
      <c r="D33" s="571">
        <v>1072</v>
      </c>
      <c r="E33" s="571">
        <v>8620</v>
      </c>
      <c r="F33" s="571">
        <v>-3302</v>
      </c>
      <c r="G33" s="571">
        <v>-3093</v>
      </c>
      <c r="H33" s="571">
        <v>-3913</v>
      </c>
      <c r="I33" s="571">
        <v>350</v>
      </c>
      <c r="J33" s="571">
        <v>-8918</v>
      </c>
      <c r="K33" s="571">
        <v>6851</v>
      </c>
      <c r="L33" s="571">
        <v>-9647</v>
      </c>
      <c r="M33" s="571">
        <v>-421</v>
      </c>
      <c r="N33" s="571">
        <v>-21</v>
      </c>
      <c r="O33" s="571">
        <v>-9179</v>
      </c>
      <c r="P33" s="571">
        <v>-1862</v>
      </c>
      <c r="Q33" s="571">
        <v>2666</v>
      </c>
      <c r="R33" s="571">
        <v>-6665</v>
      </c>
      <c r="S33" s="571">
        <v>12168</v>
      </c>
      <c r="T33" s="571">
        <v>-13524</v>
      </c>
      <c r="U33" s="571">
        <v>81</v>
      </c>
      <c r="V33" s="571">
        <v>-3530</v>
      </c>
      <c r="W33" s="571">
        <v>9487</v>
      </c>
      <c r="X33" s="571">
        <v>-76</v>
      </c>
      <c r="Y33" s="571">
        <v>-1688</v>
      </c>
      <c r="Z33" s="571">
        <v>274</v>
      </c>
      <c r="AA33" s="571">
        <v>1492</v>
      </c>
      <c r="AB33" s="571">
        <v>-1042</v>
      </c>
      <c r="AC33" s="571">
        <v>-770</v>
      </c>
      <c r="AD33" s="571"/>
      <c r="AE33" s="571"/>
      <c r="AF33" s="571"/>
      <c r="AG33" s="571"/>
      <c r="AH33" s="571"/>
      <c r="AI33" s="571"/>
      <c r="AJ33" s="84"/>
      <c r="AK33" s="52"/>
      <c r="AL33" s="17">
        <v>-2533</v>
      </c>
      <c r="AM33" s="17">
        <v>-40</v>
      </c>
      <c r="BM33" s="368" t="e">
        <f>CountryCode &amp; ".T3.OAP.S1314.MNAC." &amp; RefVintage</f>
        <v>#VALUE!</v>
      </c>
    </row>
    <row r="34" spans="1:65" s="17" customFormat="1" ht="16.5" customHeight="1">
      <c r="A34" s="204" t="s">
        <v>318</v>
      </c>
      <c r="B34" s="289" t="s">
        <v>721</v>
      </c>
      <c r="C34" s="523" t="s">
        <v>1112</v>
      </c>
      <c r="D34" s="571">
        <v>0</v>
      </c>
      <c r="E34" s="571">
        <v>0</v>
      </c>
      <c r="F34" s="571">
        <v>0</v>
      </c>
      <c r="G34" s="571">
        <v>0</v>
      </c>
      <c r="H34" s="571">
        <v>0</v>
      </c>
      <c r="I34" s="571">
        <v>0</v>
      </c>
      <c r="J34" s="571">
        <v>0</v>
      </c>
      <c r="K34" s="571">
        <v>0</v>
      </c>
      <c r="L34" s="571">
        <v>0</v>
      </c>
      <c r="M34" s="571">
        <v>0</v>
      </c>
      <c r="N34" s="571">
        <v>0</v>
      </c>
      <c r="O34" s="571">
        <v>0</v>
      </c>
      <c r="P34" s="571">
        <v>0</v>
      </c>
      <c r="Q34" s="571">
        <v>0</v>
      </c>
      <c r="R34" s="571">
        <v>0</v>
      </c>
      <c r="S34" s="571">
        <v>0</v>
      </c>
      <c r="T34" s="571">
        <v>0</v>
      </c>
      <c r="U34" s="571">
        <v>0</v>
      </c>
      <c r="V34" s="571">
        <v>0</v>
      </c>
      <c r="W34" s="571">
        <v>0</v>
      </c>
      <c r="X34" s="571">
        <v>0</v>
      </c>
      <c r="Y34" s="571">
        <v>0</v>
      </c>
      <c r="Z34" s="571">
        <v>0</v>
      </c>
      <c r="AA34" s="571">
        <v>0</v>
      </c>
      <c r="AB34" s="571">
        <v>0</v>
      </c>
      <c r="AC34" s="571">
        <v>0</v>
      </c>
      <c r="AD34" s="571"/>
      <c r="AE34" s="571"/>
      <c r="AF34" s="571"/>
      <c r="AG34" s="571"/>
      <c r="AH34" s="571"/>
      <c r="AI34" s="571"/>
      <c r="AJ34" s="84"/>
      <c r="AK34" s="52"/>
      <c r="AL34" s="17">
        <v>0</v>
      </c>
      <c r="AM34" s="17">
        <v>0</v>
      </c>
      <c r="BM34" s="368" t="e">
        <f>CountryCode &amp; ".T3.OLIA.S1314.MNAC." &amp; RefVintage</f>
        <v>#VALUE!</v>
      </c>
    </row>
    <row r="35" spans="1:65" s="17" customFormat="1" ht="16.5" customHeight="1">
      <c r="A35" s="204"/>
      <c r="B35" s="105"/>
      <c r="C35" s="529"/>
      <c r="D35" s="573"/>
      <c r="E35" s="572"/>
      <c r="F35" s="572"/>
      <c r="G35" s="572"/>
      <c r="H35" s="572"/>
      <c r="I35" s="572"/>
      <c r="J35" s="572"/>
      <c r="K35" s="572"/>
      <c r="L35" s="572"/>
      <c r="M35" s="572"/>
      <c r="N35" s="572"/>
      <c r="O35" s="572"/>
      <c r="P35" s="572"/>
      <c r="Q35" s="572"/>
      <c r="R35" s="572"/>
      <c r="S35" s="572"/>
      <c r="T35" s="572"/>
      <c r="U35" s="572"/>
      <c r="V35" s="572"/>
      <c r="W35" s="572"/>
      <c r="X35" s="572"/>
      <c r="Y35" s="572"/>
      <c r="Z35" s="572"/>
      <c r="AA35" s="572"/>
      <c r="AB35" s="572"/>
      <c r="AC35" s="572"/>
      <c r="AD35" s="572"/>
      <c r="AE35" s="572"/>
      <c r="AF35" s="572"/>
      <c r="AG35" s="572"/>
      <c r="AH35" s="572"/>
      <c r="AI35" s="572"/>
      <c r="AJ35" s="84"/>
      <c r="AK35" s="52"/>
      <c r="BM35" s="368"/>
    </row>
    <row r="36" spans="1:65" s="17" customFormat="1" ht="16.5" customHeight="1">
      <c r="A36" s="204" t="s">
        <v>319</v>
      </c>
      <c r="B36" s="289" t="s">
        <v>722</v>
      </c>
      <c r="C36" s="523" t="s">
        <v>1113</v>
      </c>
      <c r="D36" s="571">
        <v>0</v>
      </c>
      <c r="E36" s="571">
        <v>0</v>
      </c>
      <c r="F36" s="571">
        <v>0</v>
      </c>
      <c r="G36" s="571">
        <v>0</v>
      </c>
      <c r="H36" s="571">
        <v>0</v>
      </c>
      <c r="I36" s="571">
        <v>0</v>
      </c>
      <c r="J36" s="571">
        <v>0</v>
      </c>
      <c r="K36" s="571">
        <v>0</v>
      </c>
      <c r="L36" s="571">
        <v>0</v>
      </c>
      <c r="M36" s="571">
        <v>0</v>
      </c>
      <c r="N36" s="571">
        <v>0</v>
      </c>
      <c r="O36" s="571">
        <v>0</v>
      </c>
      <c r="P36" s="571">
        <v>0</v>
      </c>
      <c r="Q36" s="571">
        <v>0</v>
      </c>
      <c r="R36" s="571">
        <v>0</v>
      </c>
      <c r="S36" s="571">
        <v>0</v>
      </c>
      <c r="T36" s="571">
        <v>0</v>
      </c>
      <c r="U36" s="571">
        <v>0</v>
      </c>
      <c r="V36" s="571">
        <v>0</v>
      </c>
      <c r="W36" s="571">
        <v>0</v>
      </c>
      <c r="X36" s="571">
        <v>0</v>
      </c>
      <c r="Y36" s="571">
        <v>0</v>
      </c>
      <c r="Z36" s="571">
        <v>0</v>
      </c>
      <c r="AA36" s="571">
        <v>0</v>
      </c>
      <c r="AB36" s="571">
        <v>0</v>
      </c>
      <c r="AC36" s="571">
        <v>0</v>
      </c>
      <c r="AD36" s="571"/>
      <c r="AE36" s="571"/>
      <c r="AF36" s="571"/>
      <c r="AG36" s="571"/>
      <c r="AH36" s="571"/>
      <c r="AI36" s="571"/>
      <c r="AJ36" s="84"/>
      <c r="AK36" s="52"/>
      <c r="AL36" s="17">
        <v>0</v>
      </c>
      <c r="AM36" s="17">
        <v>0</v>
      </c>
      <c r="BM36" s="368" t="e">
        <f>CountryCode &amp; ".T3.ISS_A.S1314.MNAC." &amp; RefVintage</f>
        <v>#VALUE!</v>
      </c>
    </row>
    <row r="37" spans="1:65" s="17" customFormat="1" ht="16.5" customHeight="1">
      <c r="A37" s="204" t="s">
        <v>320</v>
      </c>
      <c r="B37" s="289" t="s">
        <v>723</v>
      </c>
      <c r="C37" s="523" t="s">
        <v>1114</v>
      </c>
      <c r="D37" s="571">
        <v>0</v>
      </c>
      <c r="E37" s="571">
        <v>0</v>
      </c>
      <c r="F37" s="571">
        <v>0</v>
      </c>
      <c r="G37" s="571">
        <v>0</v>
      </c>
      <c r="H37" s="571">
        <v>0</v>
      </c>
      <c r="I37" s="571">
        <v>0</v>
      </c>
      <c r="J37" s="571">
        <v>0</v>
      </c>
      <c r="K37" s="571">
        <v>0</v>
      </c>
      <c r="L37" s="571">
        <v>0</v>
      </c>
      <c r="M37" s="571">
        <v>0</v>
      </c>
      <c r="N37" s="571">
        <v>0</v>
      </c>
      <c r="O37" s="571">
        <v>0</v>
      </c>
      <c r="P37" s="571">
        <v>0</v>
      </c>
      <c r="Q37" s="571">
        <v>0</v>
      </c>
      <c r="R37" s="571">
        <v>0</v>
      </c>
      <c r="S37" s="571">
        <v>0</v>
      </c>
      <c r="T37" s="571">
        <v>0</v>
      </c>
      <c r="U37" s="571">
        <v>0</v>
      </c>
      <c r="V37" s="571">
        <v>0</v>
      </c>
      <c r="W37" s="571">
        <v>0</v>
      </c>
      <c r="X37" s="571">
        <v>0</v>
      </c>
      <c r="Y37" s="571">
        <v>0</v>
      </c>
      <c r="Z37" s="571">
        <v>0</v>
      </c>
      <c r="AA37" s="571">
        <v>0</v>
      </c>
      <c r="AB37" s="571">
        <v>0</v>
      </c>
      <c r="AC37" s="571">
        <v>0</v>
      </c>
      <c r="AD37" s="571"/>
      <c r="AE37" s="571"/>
      <c r="AF37" s="571"/>
      <c r="AG37" s="571"/>
      <c r="AH37" s="571"/>
      <c r="AI37" s="571"/>
      <c r="AJ37" s="84"/>
      <c r="AK37" s="52"/>
      <c r="AL37" s="17">
        <v>0</v>
      </c>
      <c r="AM37" s="17">
        <v>0</v>
      </c>
      <c r="BM37" s="368" t="e">
        <f>CountryCode &amp; ".T3.D41_A.S1314.MNAC." &amp; RefVintage</f>
        <v>#VALUE!</v>
      </c>
    </row>
    <row r="38" spans="1:65" s="139" customFormat="1" ht="16.5" customHeight="1">
      <c r="A38" s="204" t="s">
        <v>321</v>
      </c>
      <c r="B38" s="289" t="s">
        <v>724</v>
      </c>
      <c r="C38" s="530" t="s">
        <v>1115</v>
      </c>
      <c r="D38" s="571">
        <v>0</v>
      </c>
      <c r="E38" s="571">
        <v>0</v>
      </c>
      <c r="F38" s="571">
        <v>0</v>
      </c>
      <c r="G38" s="571">
        <v>0</v>
      </c>
      <c r="H38" s="571">
        <v>0</v>
      </c>
      <c r="I38" s="571">
        <v>0</v>
      </c>
      <c r="J38" s="571">
        <v>0</v>
      </c>
      <c r="K38" s="571">
        <v>0</v>
      </c>
      <c r="L38" s="571">
        <v>0</v>
      </c>
      <c r="M38" s="571">
        <v>0</v>
      </c>
      <c r="N38" s="571">
        <v>0</v>
      </c>
      <c r="O38" s="571">
        <v>0</v>
      </c>
      <c r="P38" s="571">
        <v>0</v>
      </c>
      <c r="Q38" s="571">
        <v>0</v>
      </c>
      <c r="R38" s="571">
        <v>0</v>
      </c>
      <c r="S38" s="571">
        <v>0</v>
      </c>
      <c r="T38" s="571">
        <v>0</v>
      </c>
      <c r="U38" s="571">
        <v>0</v>
      </c>
      <c r="V38" s="571">
        <v>0</v>
      </c>
      <c r="W38" s="571">
        <v>0</v>
      </c>
      <c r="X38" s="571">
        <v>0</v>
      </c>
      <c r="Y38" s="571">
        <v>0</v>
      </c>
      <c r="Z38" s="571">
        <v>0</v>
      </c>
      <c r="AA38" s="571">
        <v>0</v>
      </c>
      <c r="AB38" s="571">
        <v>0</v>
      </c>
      <c r="AC38" s="571">
        <v>0</v>
      </c>
      <c r="AD38" s="571"/>
      <c r="AE38" s="571"/>
      <c r="AF38" s="571"/>
      <c r="AG38" s="571"/>
      <c r="AH38" s="571"/>
      <c r="AI38" s="571"/>
      <c r="AJ38" s="84"/>
      <c r="AK38" s="52"/>
      <c r="AL38" s="139">
        <v>0</v>
      </c>
      <c r="AM38" s="139">
        <v>0</v>
      </c>
      <c r="BM38" s="369" t="e">
        <f>CountryCode &amp; ".T3.RED_A.S1314.MNAC." &amp; RefVintage</f>
        <v>#VALUE!</v>
      </c>
    </row>
    <row r="39" spans="1:65" s="17" customFormat="1" ht="16.5" customHeight="1">
      <c r="A39" s="204"/>
      <c r="B39" s="105"/>
      <c r="C39" s="529"/>
      <c r="D39" s="573"/>
      <c r="E39" s="572"/>
      <c r="F39" s="572"/>
      <c r="G39" s="572"/>
      <c r="H39" s="572"/>
      <c r="I39" s="572"/>
      <c r="J39" s="572"/>
      <c r="K39" s="572"/>
      <c r="L39" s="572"/>
      <c r="M39" s="572"/>
      <c r="N39" s="572"/>
      <c r="O39" s="572"/>
      <c r="P39" s="572"/>
      <c r="Q39" s="572"/>
      <c r="R39" s="572"/>
      <c r="S39" s="572"/>
      <c r="T39" s="572"/>
      <c r="U39" s="572"/>
      <c r="V39" s="572"/>
      <c r="W39" s="572"/>
      <c r="X39" s="572"/>
      <c r="Y39" s="572"/>
      <c r="Z39" s="572"/>
      <c r="AA39" s="572"/>
      <c r="AB39" s="572"/>
      <c r="AC39" s="572"/>
      <c r="AD39" s="572"/>
      <c r="AE39" s="572"/>
      <c r="AF39" s="572"/>
      <c r="AG39" s="572"/>
      <c r="AH39" s="572"/>
      <c r="AI39" s="572"/>
      <c r="AJ39" s="84"/>
      <c r="AK39" s="52"/>
      <c r="BM39" s="368"/>
    </row>
    <row r="40" spans="1:65" s="17" customFormat="1" ht="16.5" customHeight="1">
      <c r="A40" s="204" t="s">
        <v>322</v>
      </c>
      <c r="B40" s="289" t="s">
        <v>725</v>
      </c>
      <c r="C40" s="523" t="s">
        <v>1116</v>
      </c>
      <c r="D40" s="571">
        <v>0</v>
      </c>
      <c r="E40" s="571">
        <v>0</v>
      </c>
      <c r="F40" s="571">
        <v>0</v>
      </c>
      <c r="G40" s="571">
        <v>0</v>
      </c>
      <c r="H40" s="571">
        <v>0</v>
      </c>
      <c r="I40" s="571">
        <v>0</v>
      </c>
      <c r="J40" s="571">
        <v>0</v>
      </c>
      <c r="K40" s="571">
        <v>0</v>
      </c>
      <c r="L40" s="571">
        <v>0</v>
      </c>
      <c r="M40" s="571">
        <v>0</v>
      </c>
      <c r="N40" s="571">
        <v>0</v>
      </c>
      <c r="O40" s="571">
        <v>0</v>
      </c>
      <c r="P40" s="571">
        <v>0</v>
      </c>
      <c r="Q40" s="571">
        <v>0</v>
      </c>
      <c r="R40" s="571">
        <v>0</v>
      </c>
      <c r="S40" s="571">
        <v>0</v>
      </c>
      <c r="T40" s="571">
        <v>0</v>
      </c>
      <c r="U40" s="571">
        <v>-7.2759576141834259E-12</v>
      </c>
      <c r="V40" s="571">
        <v>0</v>
      </c>
      <c r="W40" s="571">
        <v>0</v>
      </c>
      <c r="X40" s="571">
        <v>3.637978807091713E-12</v>
      </c>
      <c r="Y40" s="571">
        <v>0</v>
      </c>
      <c r="Z40" s="571">
        <v>0</v>
      </c>
      <c r="AA40" s="571">
        <v>0</v>
      </c>
      <c r="AB40" s="571">
        <v>0</v>
      </c>
      <c r="AC40" s="571">
        <v>0</v>
      </c>
      <c r="AD40" s="571"/>
      <c r="AE40" s="571"/>
      <c r="AF40" s="571"/>
      <c r="AG40" s="571"/>
      <c r="AH40" s="571"/>
      <c r="AI40" s="571"/>
      <c r="AJ40" s="84"/>
      <c r="AK40" s="52"/>
      <c r="AL40" s="17">
        <v>0</v>
      </c>
      <c r="AM40" s="17">
        <v>0</v>
      </c>
      <c r="BM40" s="368" t="e">
        <f>CountryCode &amp; ".T3.FREV_A.S1314.MNAC." &amp; RefVintage</f>
        <v>#VALUE!</v>
      </c>
    </row>
    <row r="41" spans="1:65" s="17" customFormat="1" ht="16.5" customHeight="1">
      <c r="A41" s="204" t="s">
        <v>383</v>
      </c>
      <c r="B41" s="289" t="s">
        <v>726</v>
      </c>
      <c r="C41" s="523" t="s">
        <v>1117</v>
      </c>
      <c r="D41" s="571">
        <v>0</v>
      </c>
      <c r="E41" s="571">
        <v>0</v>
      </c>
      <c r="F41" s="571">
        <v>0</v>
      </c>
      <c r="G41" s="571">
        <v>0</v>
      </c>
      <c r="H41" s="571">
        <v>0</v>
      </c>
      <c r="I41" s="571">
        <v>0</v>
      </c>
      <c r="J41" s="571">
        <v>0</v>
      </c>
      <c r="K41" s="571">
        <v>0</v>
      </c>
      <c r="L41" s="571">
        <v>0</v>
      </c>
      <c r="M41" s="571">
        <v>0</v>
      </c>
      <c r="N41" s="571">
        <v>0</v>
      </c>
      <c r="O41" s="571">
        <v>0</v>
      </c>
      <c r="P41" s="571">
        <v>0</v>
      </c>
      <c r="Q41" s="571">
        <v>0</v>
      </c>
      <c r="R41" s="571">
        <v>0</v>
      </c>
      <c r="S41" s="571">
        <v>0</v>
      </c>
      <c r="T41" s="571">
        <v>0</v>
      </c>
      <c r="U41" s="571">
        <v>0</v>
      </c>
      <c r="V41" s="571">
        <v>0</v>
      </c>
      <c r="W41" s="571">
        <v>0</v>
      </c>
      <c r="X41" s="571">
        <v>0</v>
      </c>
      <c r="Y41" s="571">
        <v>0</v>
      </c>
      <c r="Z41" s="571">
        <v>0</v>
      </c>
      <c r="AA41" s="571">
        <v>0</v>
      </c>
      <c r="AB41" s="571">
        <v>0</v>
      </c>
      <c r="AC41" s="571">
        <v>0</v>
      </c>
      <c r="AD41" s="571"/>
      <c r="AE41" s="571"/>
      <c r="AF41" s="571"/>
      <c r="AG41" s="571"/>
      <c r="AH41" s="571"/>
      <c r="AI41" s="571"/>
      <c r="AJ41" s="84"/>
      <c r="AK41" s="52"/>
      <c r="AL41" s="17">
        <v>0</v>
      </c>
      <c r="AM41" s="17">
        <v>0</v>
      </c>
      <c r="BM41" s="368" t="e">
        <f>CountryCode &amp; ".T3.K61.S1314.MNAC." &amp; RefVintage</f>
        <v>#VALUE!</v>
      </c>
    </row>
    <row r="42" spans="1:65" s="17" customFormat="1" ht="16.5" customHeight="1">
      <c r="A42" s="204" t="s">
        <v>323</v>
      </c>
      <c r="B42" s="289" t="s">
        <v>727</v>
      </c>
      <c r="C42" s="523" t="s">
        <v>1118</v>
      </c>
      <c r="D42" s="571">
        <v>0</v>
      </c>
      <c r="E42" s="571">
        <v>0</v>
      </c>
      <c r="F42" s="571">
        <v>0</v>
      </c>
      <c r="G42" s="571">
        <v>0</v>
      </c>
      <c r="H42" s="571">
        <v>0</v>
      </c>
      <c r="I42" s="571">
        <v>0</v>
      </c>
      <c r="J42" s="571">
        <v>0</v>
      </c>
      <c r="K42" s="571">
        <v>0</v>
      </c>
      <c r="L42" s="571">
        <v>0</v>
      </c>
      <c r="M42" s="571">
        <v>0</v>
      </c>
      <c r="N42" s="571">
        <v>0</v>
      </c>
      <c r="O42" s="571">
        <v>0</v>
      </c>
      <c r="P42" s="571">
        <v>0</v>
      </c>
      <c r="Q42" s="571">
        <v>0</v>
      </c>
      <c r="R42" s="571">
        <v>0</v>
      </c>
      <c r="S42" s="571">
        <v>0</v>
      </c>
      <c r="T42" s="571">
        <v>0</v>
      </c>
      <c r="U42" s="571">
        <v>0</v>
      </c>
      <c r="V42" s="571">
        <v>0</v>
      </c>
      <c r="W42" s="571">
        <v>0</v>
      </c>
      <c r="X42" s="571">
        <v>0</v>
      </c>
      <c r="Y42" s="571">
        <v>0</v>
      </c>
      <c r="Z42" s="571">
        <v>0</v>
      </c>
      <c r="AA42" s="571">
        <v>0</v>
      </c>
      <c r="AB42" s="571">
        <v>0</v>
      </c>
      <c r="AC42" s="571">
        <v>0</v>
      </c>
      <c r="AD42" s="571"/>
      <c r="AE42" s="571"/>
      <c r="AF42" s="571"/>
      <c r="AG42" s="571"/>
      <c r="AH42" s="571"/>
      <c r="AI42" s="571"/>
      <c r="AJ42" s="84"/>
      <c r="AK42" s="52"/>
      <c r="AL42" s="17">
        <v>0</v>
      </c>
      <c r="AM42" s="17">
        <v>0</v>
      </c>
      <c r="BM42" s="368" t="e">
        <f>CountryCode &amp; ".T3.OCVO_A.S1314.MNAC." &amp; RefVintage</f>
        <v>#VALUE!</v>
      </c>
    </row>
    <row r="43" spans="1:65" s="17" customFormat="1" ht="16.5" customHeight="1">
      <c r="A43" s="204"/>
      <c r="B43" s="105"/>
      <c r="C43" s="529"/>
      <c r="D43" s="573"/>
      <c r="E43" s="572"/>
      <c r="F43" s="572"/>
      <c r="G43" s="572"/>
      <c r="H43" s="572"/>
      <c r="I43" s="572"/>
      <c r="J43" s="572"/>
      <c r="K43" s="572"/>
      <c r="L43" s="572"/>
      <c r="M43" s="572"/>
      <c r="N43" s="572"/>
      <c r="O43" s="572"/>
      <c r="P43" s="572"/>
      <c r="Q43" s="572"/>
      <c r="R43" s="572"/>
      <c r="S43" s="572"/>
      <c r="T43" s="572"/>
      <c r="U43" s="572"/>
      <c r="V43" s="572"/>
      <c r="W43" s="572"/>
      <c r="X43" s="572"/>
      <c r="Y43" s="572"/>
      <c r="Z43" s="572"/>
      <c r="AA43" s="572"/>
      <c r="AB43" s="572"/>
      <c r="AC43" s="572"/>
      <c r="AD43" s="572"/>
      <c r="AE43" s="572"/>
      <c r="AF43" s="572"/>
      <c r="AG43" s="572"/>
      <c r="AH43" s="572"/>
      <c r="AI43" s="572"/>
      <c r="AJ43" s="84"/>
      <c r="AK43" s="52"/>
      <c r="BM43" s="368"/>
    </row>
    <row r="44" spans="1:65" s="17" customFormat="1" ht="16.5" customHeight="1">
      <c r="A44" s="204" t="s">
        <v>324</v>
      </c>
      <c r="B44" s="289" t="s">
        <v>728</v>
      </c>
      <c r="C44" s="528" t="s">
        <v>1119</v>
      </c>
      <c r="D44" s="571">
        <v>25686</v>
      </c>
      <c r="E44" s="571">
        <v>-35647</v>
      </c>
      <c r="F44" s="571">
        <v>-7657</v>
      </c>
      <c r="G44" s="571">
        <v>8491</v>
      </c>
      <c r="H44" s="571">
        <v>12905.000000000007</v>
      </c>
      <c r="I44" s="571">
        <v>1245.9970000000721</v>
      </c>
      <c r="J44" s="571">
        <v>6946.0000000000218</v>
      </c>
      <c r="K44" s="571">
        <v>-23866.000000000015</v>
      </c>
      <c r="L44" s="571">
        <v>5599</v>
      </c>
      <c r="M44" s="571">
        <v>-24881.999999999971</v>
      </c>
      <c r="N44" s="571">
        <v>8745.9999999999927</v>
      </c>
      <c r="O44" s="571">
        <v>-2223.9999999999418</v>
      </c>
      <c r="P44" s="571">
        <v>-10252</v>
      </c>
      <c r="Q44" s="571">
        <v>1160.0000000000073</v>
      </c>
      <c r="R44" s="571">
        <v>-2239.0000000000073</v>
      </c>
      <c r="S44" s="571">
        <v>51.000000000007276</v>
      </c>
      <c r="T44" s="571">
        <v>-11718.999999999996</v>
      </c>
      <c r="U44" s="571">
        <v>3240</v>
      </c>
      <c r="V44" s="571">
        <v>416</v>
      </c>
      <c r="W44" s="571">
        <v>4627.5</v>
      </c>
      <c r="X44" s="571">
        <v>-1192.5640000004423</v>
      </c>
      <c r="Y44" s="571">
        <v>215.17648299966822</v>
      </c>
      <c r="Z44" s="571">
        <v>-9210.0423370002463</v>
      </c>
      <c r="AA44" s="571">
        <v>-1131.5493659999993</v>
      </c>
      <c r="AB44" s="571">
        <v>1895.9999999999854</v>
      </c>
      <c r="AC44" s="571">
        <v>260.13500000000931</v>
      </c>
      <c r="AD44" s="571"/>
      <c r="AE44" s="571"/>
      <c r="AF44" s="571"/>
      <c r="AG44" s="571"/>
      <c r="AH44" s="571"/>
      <c r="AI44" s="571"/>
      <c r="AJ44" s="84"/>
      <c r="AK44" s="52"/>
      <c r="BM44" s="368" t="e">
        <f>CountryCode &amp; ".T3.SD.S1314.MNAC." &amp; RefVintage</f>
        <v>#VALUE!</v>
      </c>
    </row>
    <row r="45" spans="1:65" s="17" customFormat="1" ht="16.5" customHeight="1">
      <c r="A45" s="204" t="s">
        <v>325</v>
      </c>
      <c r="B45" s="289" t="s">
        <v>729</v>
      </c>
      <c r="C45" s="523" t="s">
        <v>1120</v>
      </c>
      <c r="D45" s="571">
        <v>25686</v>
      </c>
      <c r="E45" s="571">
        <v>-35647</v>
      </c>
      <c r="F45" s="571">
        <v>-7657</v>
      </c>
      <c r="G45" s="571">
        <v>8491</v>
      </c>
      <c r="H45" s="571">
        <v>12905.000000000007</v>
      </c>
      <c r="I45" s="571">
        <v>1245.9970000000721</v>
      </c>
      <c r="J45" s="571">
        <v>6946.0000000000218</v>
      </c>
      <c r="K45" s="571">
        <v>-23866.000000000015</v>
      </c>
      <c r="L45" s="571">
        <v>5599</v>
      </c>
      <c r="M45" s="571">
        <v>-24881.999999999971</v>
      </c>
      <c r="N45" s="571">
        <v>8745.9999999999927</v>
      </c>
      <c r="O45" s="571">
        <v>-2223.9999999999418</v>
      </c>
      <c r="P45" s="571">
        <v>-10252</v>
      </c>
      <c r="Q45" s="571">
        <v>1160.0000000000073</v>
      </c>
      <c r="R45" s="571">
        <v>-2239.0000000000073</v>
      </c>
      <c r="S45" s="571">
        <v>51.000000000007276</v>
      </c>
      <c r="T45" s="571">
        <v>-11718.999999999996</v>
      </c>
      <c r="U45" s="571">
        <v>3240</v>
      </c>
      <c r="V45" s="571">
        <v>416</v>
      </c>
      <c r="W45" s="571">
        <v>4627.5</v>
      </c>
      <c r="X45" s="571">
        <v>-1192.5640000004423</v>
      </c>
      <c r="Y45" s="571">
        <v>215.17648299966822</v>
      </c>
      <c r="Z45" s="571">
        <v>-9210.0423370002463</v>
      </c>
      <c r="AA45" s="571">
        <v>-1131.5493659999993</v>
      </c>
      <c r="AB45" s="571">
        <v>1895.9999999999854</v>
      </c>
      <c r="AC45" s="571">
        <v>260.13500000000931</v>
      </c>
      <c r="AD45" s="571"/>
      <c r="AE45" s="571"/>
      <c r="AF45" s="571"/>
      <c r="AG45" s="571"/>
      <c r="AH45" s="571"/>
      <c r="AI45" s="571"/>
      <c r="AJ45" s="84"/>
      <c r="AK45" s="52"/>
      <c r="BM45" s="368" t="e">
        <f>CountryCode &amp; ".T3.B9_SD.S1314.MNAC." &amp; RefVintage</f>
        <v>#VALUE!</v>
      </c>
    </row>
    <row r="46" spans="1:65" s="17" customFormat="1" ht="16.5" customHeight="1">
      <c r="A46" s="204" t="s">
        <v>326</v>
      </c>
      <c r="B46" s="289" t="s">
        <v>730</v>
      </c>
      <c r="C46" s="523" t="s">
        <v>1121</v>
      </c>
      <c r="D46" s="571">
        <v>0</v>
      </c>
      <c r="E46" s="571">
        <v>0</v>
      </c>
      <c r="F46" s="571">
        <v>0</v>
      </c>
      <c r="G46" s="571">
        <v>0</v>
      </c>
      <c r="H46" s="571">
        <v>0</v>
      </c>
      <c r="I46" s="571">
        <v>0</v>
      </c>
      <c r="J46" s="571">
        <v>0</v>
      </c>
      <c r="K46" s="571">
        <v>0</v>
      </c>
      <c r="L46" s="571">
        <v>0</v>
      </c>
      <c r="M46" s="571">
        <v>0</v>
      </c>
      <c r="N46" s="571">
        <v>0</v>
      </c>
      <c r="O46" s="571">
        <v>0</v>
      </c>
      <c r="P46" s="571">
        <v>0</v>
      </c>
      <c r="Q46" s="571">
        <v>0</v>
      </c>
      <c r="R46" s="571">
        <v>0</v>
      </c>
      <c r="S46" s="571">
        <v>0</v>
      </c>
      <c r="T46" s="571">
        <v>0</v>
      </c>
      <c r="U46" s="571">
        <v>0</v>
      </c>
      <c r="V46" s="571">
        <v>0</v>
      </c>
      <c r="W46" s="571">
        <v>0</v>
      </c>
      <c r="X46" s="571">
        <v>0</v>
      </c>
      <c r="Y46" s="571">
        <v>0</v>
      </c>
      <c r="Z46" s="571">
        <v>0</v>
      </c>
      <c r="AA46" s="571">
        <v>0</v>
      </c>
      <c r="AB46" s="571">
        <v>0</v>
      </c>
      <c r="AC46" s="571">
        <v>0</v>
      </c>
      <c r="AD46" s="571"/>
      <c r="AE46" s="571"/>
      <c r="AF46" s="571"/>
      <c r="AG46" s="571"/>
      <c r="AH46" s="571"/>
      <c r="AI46" s="571"/>
      <c r="AJ46" s="84"/>
      <c r="AK46" s="52"/>
      <c r="BM46" s="368" t="e">
        <f>CountryCode &amp; ".T3.OSD.S1314.MNAC." &amp; RefVintage</f>
        <v>#VALUE!</v>
      </c>
    </row>
    <row r="47" spans="1:65" s="17" customFormat="1" thickBot="1">
      <c r="A47" s="204"/>
      <c r="B47" s="105"/>
      <c r="C47" s="527"/>
      <c r="D47" s="574"/>
      <c r="E47" s="575"/>
      <c r="F47" s="575"/>
      <c r="G47" s="575"/>
      <c r="H47" s="575"/>
      <c r="I47" s="575"/>
      <c r="J47" s="575"/>
      <c r="K47" s="575"/>
      <c r="L47" s="575"/>
      <c r="M47" s="575"/>
      <c r="N47" s="575"/>
      <c r="O47" s="575"/>
      <c r="P47" s="575"/>
      <c r="Q47" s="575"/>
      <c r="R47" s="575"/>
      <c r="S47" s="575"/>
      <c r="T47" s="575"/>
      <c r="U47" s="575"/>
      <c r="V47" s="575"/>
      <c r="W47" s="575"/>
      <c r="X47" s="575"/>
      <c r="Y47" s="575"/>
      <c r="Z47" s="575"/>
      <c r="AA47" s="575"/>
      <c r="AB47" s="575"/>
      <c r="AC47" s="575"/>
      <c r="AD47" s="575"/>
      <c r="AE47" s="575"/>
      <c r="AF47" s="575"/>
      <c r="AG47" s="575"/>
      <c r="AH47" s="575"/>
      <c r="AI47" s="575"/>
      <c r="AJ47" s="87"/>
      <c r="AK47" s="52"/>
      <c r="BM47" s="368"/>
    </row>
    <row r="48" spans="1:65" s="17" customFormat="1" ht="19.5" customHeight="1" thickTop="1" thickBot="1">
      <c r="A48" s="204" t="s">
        <v>327</v>
      </c>
      <c r="B48" s="289" t="s">
        <v>731</v>
      </c>
      <c r="C48" s="500" t="s">
        <v>1158</v>
      </c>
      <c r="D48" s="571">
        <v>44000</v>
      </c>
      <c r="E48" s="571">
        <v>-51970</v>
      </c>
      <c r="F48" s="571">
        <v>12125</v>
      </c>
      <c r="G48" s="571">
        <v>37075</v>
      </c>
      <c r="H48" s="571">
        <v>-41825.999999999993</v>
      </c>
      <c r="I48" s="571">
        <v>38911</v>
      </c>
      <c r="J48" s="571">
        <v>-55747.000000000007</v>
      </c>
      <c r="K48" s="571">
        <v>71484.999999999985</v>
      </c>
      <c r="L48" s="571">
        <v>251009</v>
      </c>
      <c r="M48" s="571">
        <v>57708.000000000029</v>
      </c>
      <c r="N48" s="571">
        <v>39283.999999999993</v>
      </c>
      <c r="O48" s="571">
        <v>-338587.99999999994</v>
      </c>
      <c r="P48" s="571">
        <v>-130406</v>
      </c>
      <c r="Q48" s="571">
        <v>65121.000000000007</v>
      </c>
      <c r="R48" s="571">
        <v>64098.999999999993</v>
      </c>
      <c r="S48" s="571">
        <v>-35254.999999999993</v>
      </c>
      <c r="T48" s="571">
        <v>-8504.9999999999964</v>
      </c>
      <c r="U48" s="571">
        <v>27453.999999999993</v>
      </c>
      <c r="V48" s="571">
        <v>-111779</v>
      </c>
      <c r="W48" s="571">
        <v>4882</v>
      </c>
      <c r="X48" s="571">
        <v>25892.000000000004</v>
      </c>
      <c r="Y48" s="571">
        <v>57937</v>
      </c>
      <c r="Z48" s="571">
        <v>41727.000000000007</v>
      </c>
      <c r="AA48" s="571">
        <v>-60990.000000000007</v>
      </c>
      <c r="AB48" s="571">
        <v>127134.99999999999</v>
      </c>
      <c r="AC48" s="571">
        <v>430915</v>
      </c>
      <c r="AD48" s="571"/>
      <c r="AE48" s="571"/>
      <c r="AF48" s="571"/>
      <c r="AG48" s="571"/>
      <c r="AH48" s="571"/>
      <c r="AI48" s="571"/>
      <c r="AJ48" s="5"/>
      <c r="AK48" s="52"/>
      <c r="BM48" s="368" t="e">
        <f>CountryCode &amp; ".T3.CHDEBT.S1314.MNAC." &amp; RefVintage</f>
        <v>#VALUE!</v>
      </c>
    </row>
    <row r="49" spans="1:65" ht="17.25" thickTop="1" thickBot="1">
      <c r="A49" s="204"/>
      <c r="B49" s="105"/>
      <c r="C49" s="533"/>
      <c r="D49" s="72"/>
      <c r="E49" s="72"/>
      <c r="F49" s="72"/>
      <c r="G49" s="72"/>
      <c r="H49" s="72"/>
      <c r="I49" s="72"/>
      <c r="J49" s="72"/>
      <c r="K49" s="72"/>
      <c r="L49" s="72"/>
      <c r="M49" s="72"/>
      <c r="N49" s="72"/>
      <c r="O49" s="72"/>
      <c r="P49" s="72"/>
      <c r="Q49" s="72"/>
      <c r="R49" s="72"/>
      <c r="S49" s="72"/>
      <c r="T49" s="72"/>
      <c r="U49" s="72"/>
      <c r="V49" s="72"/>
      <c r="W49" s="72"/>
      <c r="X49" s="72"/>
      <c r="Y49" s="72"/>
      <c r="Z49" s="72"/>
      <c r="AA49" s="72"/>
      <c r="AB49" s="462"/>
      <c r="AC49" s="579"/>
      <c r="AD49" s="579"/>
      <c r="AE49" s="579"/>
      <c r="AF49" s="579"/>
      <c r="AG49" s="579"/>
      <c r="AH49" s="579"/>
      <c r="AI49" s="579"/>
      <c r="AJ49" s="7"/>
      <c r="AK49" s="41"/>
    </row>
    <row r="50" spans="1:65" ht="17.25" thickTop="1" thickBot="1">
      <c r="A50" s="204"/>
      <c r="B50" s="105"/>
      <c r="C50" s="534"/>
      <c r="D50" s="73"/>
      <c r="E50" s="74"/>
      <c r="F50" s="74"/>
      <c r="G50" s="74"/>
      <c r="H50" s="74"/>
      <c r="I50" s="74"/>
      <c r="J50" s="74"/>
      <c r="K50" s="74"/>
      <c r="L50" s="74"/>
      <c r="M50" s="74"/>
      <c r="N50" s="74"/>
      <c r="O50" s="74"/>
      <c r="P50" s="74"/>
      <c r="Q50" s="74"/>
      <c r="R50" s="74"/>
      <c r="S50" s="74"/>
      <c r="T50" s="74"/>
      <c r="U50" s="74"/>
      <c r="V50" s="74"/>
      <c r="W50" s="74"/>
      <c r="X50" s="74"/>
      <c r="Y50" s="74"/>
      <c r="Z50" s="74"/>
      <c r="AA50" s="74"/>
      <c r="AB50" s="463"/>
      <c r="AC50" s="581"/>
      <c r="AD50" s="581"/>
      <c r="AE50" s="581"/>
      <c r="AF50" s="581"/>
      <c r="AG50" s="581"/>
      <c r="AH50" s="581"/>
      <c r="AI50" s="581"/>
      <c r="AJ50" s="8"/>
      <c r="AK50" s="41"/>
    </row>
    <row r="51" spans="1:65" ht="17.25" thickTop="1" thickBot="1">
      <c r="A51" s="204" t="s">
        <v>328</v>
      </c>
      <c r="B51" s="289" t="s">
        <v>732</v>
      </c>
      <c r="C51" s="500" t="s">
        <v>1159</v>
      </c>
      <c r="D51" s="576">
        <v>109558</v>
      </c>
      <c r="E51" s="577">
        <v>57110</v>
      </c>
      <c r="F51" s="577">
        <v>67215</v>
      </c>
      <c r="G51" s="577">
        <v>112830</v>
      </c>
      <c r="H51" s="577">
        <v>78504</v>
      </c>
      <c r="I51" s="577">
        <v>117415</v>
      </c>
      <c r="J51" s="577">
        <v>61668</v>
      </c>
      <c r="K51" s="577">
        <v>133153</v>
      </c>
      <c r="L51" s="577">
        <v>379583</v>
      </c>
      <c r="M51" s="577">
        <v>436191</v>
      </c>
      <c r="N51" s="577">
        <v>477320</v>
      </c>
      <c r="O51" s="577">
        <v>132884</v>
      </c>
      <c r="P51" s="577">
        <v>-37294</v>
      </c>
      <c r="Q51" s="577">
        <v>37446</v>
      </c>
      <c r="R51" s="577">
        <v>123274</v>
      </c>
      <c r="S51" s="577">
        <v>89334</v>
      </c>
      <c r="T51" s="577">
        <v>83624</v>
      </c>
      <c r="U51" s="577">
        <v>119579</v>
      </c>
      <c r="V51" s="577">
        <v>9302</v>
      </c>
      <c r="W51" s="577">
        <v>8736</v>
      </c>
      <c r="X51" s="577">
        <v>29894</v>
      </c>
      <c r="Y51" s="577">
        <v>73597</v>
      </c>
      <c r="Z51" s="577">
        <v>120133</v>
      </c>
      <c r="AA51" s="577">
        <v>59164</v>
      </c>
      <c r="AB51" s="577">
        <v>209613</v>
      </c>
      <c r="AC51" s="577">
        <v>640669</v>
      </c>
      <c r="AD51" s="577"/>
      <c r="AE51" s="577"/>
      <c r="AF51" s="577"/>
      <c r="AG51" s="577"/>
      <c r="AH51" s="577"/>
      <c r="AI51" s="577"/>
      <c r="AJ51" s="3"/>
      <c r="AK51" s="41"/>
      <c r="BM51" t="e">
        <f>CountryCode &amp; ".T3.CTDEBT.S1314.MNAC." &amp; RefVintage</f>
        <v>#VALUE!</v>
      </c>
    </row>
    <row r="52" spans="1:65" ht="15.75" thickTop="1">
      <c r="A52" s="204" t="s">
        <v>329</v>
      </c>
      <c r="B52" s="289" t="s">
        <v>733</v>
      </c>
      <c r="C52" s="523" t="s">
        <v>1160</v>
      </c>
      <c r="D52" s="578">
        <v>123100</v>
      </c>
      <c r="E52" s="578">
        <v>71130</v>
      </c>
      <c r="F52" s="578">
        <v>83255</v>
      </c>
      <c r="G52" s="578">
        <v>120330</v>
      </c>
      <c r="H52" s="578">
        <v>78504</v>
      </c>
      <c r="I52" s="578">
        <v>117415</v>
      </c>
      <c r="J52" s="578">
        <v>61668</v>
      </c>
      <c r="K52" s="578">
        <v>133153</v>
      </c>
      <c r="L52" s="578">
        <v>384162</v>
      </c>
      <c r="M52" s="578">
        <v>441870</v>
      </c>
      <c r="N52" s="578">
        <v>481154</v>
      </c>
      <c r="O52" s="578">
        <v>142566</v>
      </c>
      <c r="P52" s="578">
        <v>12160</v>
      </c>
      <c r="Q52" s="578">
        <v>77281</v>
      </c>
      <c r="R52" s="578">
        <v>141380</v>
      </c>
      <c r="S52" s="578">
        <v>106125</v>
      </c>
      <c r="T52" s="578">
        <v>97620</v>
      </c>
      <c r="U52" s="578">
        <v>125074</v>
      </c>
      <c r="V52" s="578">
        <v>13295</v>
      </c>
      <c r="W52" s="578">
        <v>18177</v>
      </c>
      <c r="X52" s="578">
        <v>44069</v>
      </c>
      <c r="Y52" s="578">
        <v>102006</v>
      </c>
      <c r="Z52" s="578">
        <v>143733</v>
      </c>
      <c r="AA52" s="578">
        <v>82743</v>
      </c>
      <c r="AB52" s="578">
        <v>209878</v>
      </c>
      <c r="AC52" s="578">
        <v>640793</v>
      </c>
      <c r="AD52" s="578"/>
      <c r="AE52" s="578"/>
      <c r="AF52" s="578"/>
      <c r="AG52" s="578"/>
      <c r="AH52" s="578"/>
      <c r="AI52" s="578"/>
      <c r="AJ52" s="352"/>
      <c r="AK52" s="41"/>
      <c r="BM52" t="e">
        <f>CountryCode &amp; ".T3.DEBT.S1314.MNAC." &amp; RefVintage</f>
        <v>#VALUE!</v>
      </c>
    </row>
    <row r="53" spans="1:65" ht="28.5">
      <c r="A53" s="204" t="s">
        <v>330</v>
      </c>
      <c r="B53" s="289" t="s">
        <v>734</v>
      </c>
      <c r="C53" s="536" t="s">
        <v>1161</v>
      </c>
      <c r="D53" s="571">
        <v>13542.000000000002</v>
      </c>
      <c r="E53" s="571">
        <v>14020</v>
      </c>
      <c r="F53" s="571">
        <v>16040</v>
      </c>
      <c r="G53" s="571">
        <v>7500</v>
      </c>
      <c r="H53" s="571">
        <v>0</v>
      </c>
      <c r="I53" s="571">
        <v>0</v>
      </c>
      <c r="J53" s="571">
        <v>0</v>
      </c>
      <c r="K53" s="571">
        <v>0</v>
      </c>
      <c r="L53" s="571">
        <v>4579</v>
      </c>
      <c r="M53" s="571">
        <v>5679</v>
      </c>
      <c r="N53" s="571">
        <v>3834</v>
      </c>
      <c r="O53" s="571">
        <v>9682</v>
      </c>
      <c r="P53" s="571">
        <v>49454</v>
      </c>
      <c r="Q53" s="571">
        <v>39835</v>
      </c>
      <c r="R53" s="571">
        <v>18106</v>
      </c>
      <c r="S53" s="571">
        <v>16791</v>
      </c>
      <c r="T53" s="571">
        <v>13996</v>
      </c>
      <c r="U53" s="571">
        <v>5495</v>
      </c>
      <c r="V53" s="571">
        <v>3993</v>
      </c>
      <c r="W53" s="571">
        <v>9441</v>
      </c>
      <c r="X53" s="571">
        <v>14175</v>
      </c>
      <c r="Y53" s="571">
        <v>28409</v>
      </c>
      <c r="Z53" s="571">
        <v>23600</v>
      </c>
      <c r="AA53" s="571">
        <v>23579</v>
      </c>
      <c r="AB53" s="571">
        <v>265</v>
      </c>
      <c r="AC53" s="571">
        <v>124</v>
      </c>
      <c r="AD53" s="571"/>
      <c r="AE53" s="571"/>
      <c r="AF53" s="571"/>
      <c r="AG53" s="571"/>
      <c r="AH53" s="571"/>
      <c r="AI53" s="571"/>
      <c r="AJ53" s="96"/>
      <c r="AK53" s="41"/>
      <c r="BM53" t="e">
        <f>CountryCode &amp; ".T3.HOLD.S1314.MNAC." &amp; RefVintage</f>
        <v>#VALUE!</v>
      </c>
    </row>
    <row r="54" spans="1:65" ht="15.75" thickBot="1">
      <c r="A54" s="106"/>
      <c r="B54" s="105"/>
      <c r="C54" s="119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632"/>
      <c r="AD54" s="632"/>
      <c r="AE54" s="632"/>
      <c r="AF54" s="632"/>
      <c r="AG54" s="632"/>
      <c r="AH54" s="632"/>
      <c r="AI54" s="632"/>
      <c r="AJ54" s="59"/>
      <c r="AK54" s="41"/>
    </row>
    <row r="55" spans="1:65" ht="20.25" thickTop="1" thickBot="1">
      <c r="A55" s="106"/>
      <c r="B55" s="105"/>
      <c r="C55" s="255" t="str">
        <f>'3A Tábla'!$C$50</f>
        <v>*Kérjük, hogy figyeljen a nettó hitelfelvételnél / nettó hitelnyújtás előjelére, amely konvenció szerint az 1. és 2. táblákban eltérő.</v>
      </c>
      <c r="D55" s="248"/>
      <c r="E55" s="248"/>
      <c r="F55" s="248"/>
      <c r="G55" s="248"/>
      <c r="H55" s="248"/>
      <c r="I55" s="248"/>
      <c r="J55" s="248"/>
      <c r="K55" s="248"/>
      <c r="L55" s="248"/>
      <c r="M55" s="248"/>
      <c r="N55" s="248"/>
      <c r="O55" s="248"/>
      <c r="P55" s="248"/>
      <c r="Q55" s="248"/>
      <c r="R55" s="248"/>
      <c r="S55" s="248"/>
      <c r="T55" s="248"/>
      <c r="U55" s="248"/>
      <c r="V55" s="248"/>
      <c r="W55" s="248"/>
      <c r="X55" s="248"/>
      <c r="Y55" s="248"/>
      <c r="Z55" s="248"/>
      <c r="AA55" s="248"/>
      <c r="AB55" s="248"/>
      <c r="AC55" s="636"/>
      <c r="AD55" s="636"/>
      <c r="AE55" s="636"/>
      <c r="AF55" s="636"/>
      <c r="AG55" s="636"/>
      <c r="AH55" s="636"/>
      <c r="AI55" s="636"/>
      <c r="AJ55" s="249"/>
      <c r="AK55" s="41"/>
      <c r="AM55" s="12"/>
    </row>
    <row r="56" spans="1:65" ht="18.75" thickTop="1">
      <c r="A56" s="106"/>
      <c r="B56" s="105"/>
      <c r="C56" s="121"/>
      <c r="D56" s="56"/>
      <c r="E56" s="64"/>
      <c r="F56" s="64"/>
      <c r="G56" s="64"/>
      <c r="H56" s="64"/>
      <c r="I56" s="64"/>
      <c r="J56" s="64"/>
      <c r="K56" s="64"/>
      <c r="L56" s="64"/>
      <c r="M56" s="64"/>
      <c r="N56" s="64"/>
      <c r="O56" s="64"/>
      <c r="P56" s="64"/>
      <c r="Q56" s="64"/>
      <c r="R56" s="64"/>
      <c r="S56" s="64"/>
      <c r="T56" s="64"/>
      <c r="U56" s="64"/>
      <c r="V56" s="64"/>
      <c r="W56" s="64"/>
      <c r="X56" s="64"/>
      <c r="Y56" s="64"/>
      <c r="Z56" s="64"/>
      <c r="AA56" s="64"/>
      <c r="AB56" s="64"/>
      <c r="AC56" s="630"/>
      <c r="AD56" s="630"/>
      <c r="AE56" s="630"/>
      <c r="AF56" s="630"/>
      <c r="AG56" s="630"/>
      <c r="AH56" s="630"/>
      <c r="AI56" s="630"/>
      <c r="AJ56" s="64"/>
      <c r="AK56" s="41"/>
      <c r="AM56" s="12"/>
    </row>
    <row r="57" spans="1:65" ht="15.75">
      <c r="A57" s="106"/>
      <c r="B57" s="105"/>
      <c r="C57" s="126"/>
      <c r="D57" s="12"/>
      <c r="E57" s="19"/>
      <c r="F57" s="19"/>
      <c r="G57" s="19"/>
      <c r="H57" s="19"/>
      <c r="I57" s="19"/>
      <c r="J57" s="19"/>
      <c r="K57" s="19"/>
      <c r="L57" s="19"/>
      <c r="M57" s="19"/>
      <c r="N57" s="19"/>
      <c r="O57" s="19"/>
      <c r="P57" s="19"/>
      <c r="Q57" s="19"/>
      <c r="R57" s="19"/>
      <c r="S57" s="19"/>
      <c r="T57" s="19"/>
      <c r="U57" s="19"/>
      <c r="V57" s="19"/>
      <c r="W57" s="19"/>
      <c r="X57" s="19"/>
      <c r="Y57" s="19"/>
      <c r="Z57" s="19"/>
      <c r="AA57" s="19"/>
      <c r="AB57" s="19"/>
      <c r="AC57" s="618"/>
      <c r="AD57" s="618"/>
      <c r="AE57" s="618"/>
      <c r="AF57" s="618"/>
      <c r="AG57" s="618"/>
      <c r="AH57" s="618"/>
      <c r="AI57" s="618"/>
      <c r="AJ57" s="19"/>
      <c r="AK57" s="41"/>
      <c r="AM57" s="12"/>
    </row>
    <row r="58" spans="1:65" ht="15.75">
      <c r="A58" s="106"/>
      <c r="B58" s="105"/>
      <c r="C58" s="537" t="s">
        <v>1124</v>
      </c>
      <c r="D58" s="146"/>
      <c r="E58" s="161"/>
      <c r="F58" s="161"/>
      <c r="G58" s="161"/>
      <c r="H58" s="161"/>
      <c r="I58" s="161"/>
      <c r="J58" s="161"/>
      <c r="K58" s="161"/>
      <c r="L58" s="161"/>
      <c r="M58" s="161"/>
      <c r="N58" s="161"/>
      <c r="O58" s="161"/>
      <c r="P58" s="161"/>
      <c r="Q58" s="161"/>
      <c r="R58" s="161"/>
      <c r="S58" s="161"/>
      <c r="T58" s="161"/>
      <c r="U58" s="161"/>
      <c r="V58" s="161"/>
      <c r="W58" s="161"/>
      <c r="X58" s="161"/>
      <c r="Y58" s="161"/>
      <c r="Z58" s="161"/>
      <c r="AA58" s="161"/>
      <c r="AB58" s="161"/>
      <c r="AC58" s="606"/>
      <c r="AD58" s="606"/>
      <c r="AE58" s="606"/>
      <c r="AF58" s="606"/>
      <c r="AG58" s="606"/>
      <c r="AH58" s="606"/>
      <c r="AI58" s="606"/>
      <c r="AJ58" s="161"/>
      <c r="AK58" s="41"/>
      <c r="AM58" s="12"/>
    </row>
    <row r="59" spans="1:65" ht="15.75">
      <c r="A59" s="106"/>
      <c r="B59" s="105"/>
      <c r="C59" s="537" t="s">
        <v>1140</v>
      </c>
      <c r="D59" s="146"/>
      <c r="E59" s="161"/>
      <c r="F59" s="161"/>
      <c r="G59" s="161"/>
      <c r="H59" s="161"/>
      <c r="I59" s="161"/>
      <c r="J59" s="161"/>
      <c r="K59" s="161"/>
      <c r="L59" s="161"/>
      <c r="M59" s="161"/>
      <c r="N59" s="161"/>
      <c r="O59" s="161"/>
      <c r="P59" s="161"/>
      <c r="Q59" s="161"/>
      <c r="R59" s="161"/>
      <c r="S59" s="161"/>
      <c r="T59" s="161"/>
      <c r="U59" s="161"/>
      <c r="V59" s="161"/>
      <c r="W59" s="161"/>
      <c r="X59" s="161"/>
      <c r="Y59" s="161"/>
      <c r="Z59" s="161"/>
      <c r="AA59" s="161"/>
      <c r="AB59" s="161"/>
      <c r="AC59" s="606"/>
      <c r="AD59" s="606"/>
      <c r="AE59" s="606"/>
      <c r="AF59" s="606"/>
      <c r="AG59" s="606"/>
      <c r="AH59" s="606"/>
      <c r="AI59" s="606"/>
      <c r="AJ59" s="161"/>
      <c r="AK59" s="41"/>
      <c r="AM59" s="12"/>
    </row>
    <row r="60" spans="1:65" ht="16.5" customHeight="1">
      <c r="A60" s="106"/>
      <c r="B60" s="105"/>
      <c r="C60" s="465" t="s">
        <v>1126</v>
      </c>
      <c r="D60" s="109"/>
      <c r="E60" s="161"/>
      <c r="F60" s="161"/>
      <c r="G60" s="161"/>
      <c r="H60" s="161"/>
      <c r="I60" s="161"/>
      <c r="J60" s="161"/>
      <c r="K60" s="161"/>
      <c r="L60" s="161"/>
      <c r="M60" s="161"/>
      <c r="N60" s="161"/>
      <c r="O60" s="161"/>
      <c r="P60" s="161"/>
      <c r="Q60" s="161"/>
      <c r="R60" s="161"/>
      <c r="S60" s="161"/>
      <c r="T60" s="161"/>
      <c r="U60" s="161"/>
      <c r="V60" s="161"/>
      <c r="W60" s="161"/>
      <c r="X60" s="161"/>
      <c r="Y60" s="161"/>
      <c r="Z60" s="161"/>
      <c r="AA60" s="161"/>
      <c r="AB60" s="161"/>
      <c r="AC60" s="606"/>
      <c r="AD60" s="606"/>
      <c r="AE60" s="606"/>
      <c r="AF60" s="606"/>
      <c r="AG60" s="606"/>
      <c r="AH60" s="606"/>
      <c r="AI60" s="606"/>
      <c r="AJ60" s="161"/>
      <c r="AK60" s="41"/>
      <c r="AM60" s="12"/>
    </row>
    <row r="61" spans="1:65" ht="16.5" thickBot="1">
      <c r="A61" s="123"/>
      <c r="B61" s="118"/>
      <c r="C61" s="259"/>
      <c r="D61" s="260"/>
      <c r="E61" s="258"/>
      <c r="F61" s="258"/>
      <c r="G61" s="258"/>
      <c r="H61" s="258"/>
      <c r="I61" s="258"/>
      <c r="J61" s="258"/>
      <c r="K61" s="258"/>
      <c r="L61" s="258"/>
      <c r="M61" s="258"/>
      <c r="N61" s="258"/>
      <c r="O61" s="258"/>
      <c r="P61" s="258"/>
      <c r="Q61" s="258"/>
      <c r="R61" s="258"/>
      <c r="S61" s="258"/>
      <c r="T61" s="258"/>
      <c r="U61" s="258"/>
      <c r="V61" s="258"/>
      <c r="W61" s="258"/>
      <c r="X61" s="258"/>
      <c r="Y61" s="258"/>
      <c r="Z61" s="258"/>
      <c r="AA61" s="258"/>
      <c r="AB61" s="258"/>
      <c r="AC61" s="637"/>
      <c r="AD61" s="637"/>
      <c r="AE61" s="637"/>
      <c r="AF61" s="637"/>
      <c r="AG61" s="637"/>
      <c r="AH61" s="637"/>
      <c r="AI61" s="637"/>
      <c r="AJ61" s="258"/>
      <c r="AK61" s="43"/>
      <c r="AM61" s="12"/>
    </row>
    <row r="62" spans="1:65" ht="16.5" hidden="1" thickTop="1">
      <c r="B62" s="158"/>
      <c r="C62" s="23"/>
      <c r="D62" s="62"/>
      <c r="E62" s="62"/>
      <c r="F62" s="62"/>
      <c r="G62" s="62"/>
      <c r="H62" s="62"/>
      <c r="I62" s="62"/>
      <c r="J62" s="62"/>
      <c r="K62" s="62"/>
      <c r="L62" s="62"/>
      <c r="M62" s="62"/>
      <c r="N62" s="62"/>
      <c r="O62" s="62"/>
      <c r="P62" s="62"/>
      <c r="Q62" s="62"/>
      <c r="R62" s="62"/>
      <c r="S62" s="62"/>
      <c r="T62" s="62"/>
      <c r="U62" s="62"/>
      <c r="V62" s="62"/>
      <c r="W62" s="62"/>
      <c r="X62" s="62"/>
      <c r="Y62" s="62"/>
      <c r="Z62" s="62"/>
      <c r="AA62" s="62"/>
      <c r="AB62" s="62"/>
      <c r="AC62" s="638"/>
      <c r="AD62" s="638"/>
      <c r="AE62" s="638"/>
      <c r="AF62" s="638"/>
      <c r="AG62" s="638"/>
      <c r="AH62" s="638"/>
      <c r="AI62" s="638"/>
      <c r="AJ62" s="62"/>
      <c r="AK62" s="12"/>
      <c r="AL62" s="12"/>
      <c r="AM62" s="12"/>
    </row>
    <row r="63" spans="1:65" ht="15.75" hidden="1" thickTop="1">
      <c r="D63" s="65"/>
      <c r="E63" s="65"/>
      <c r="F63" s="65"/>
      <c r="G63" s="65"/>
      <c r="H63" s="65"/>
      <c r="I63" s="65"/>
      <c r="J63" s="65"/>
      <c r="K63" s="65"/>
      <c r="L63" s="65"/>
      <c r="M63" s="65"/>
      <c r="N63" s="65"/>
      <c r="O63" s="65"/>
      <c r="P63" s="65"/>
      <c r="Q63" s="65"/>
      <c r="R63" s="65"/>
      <c r="S63" s="65"/>
      <c r="T63" s="65"/>
      <c r="U63" s="65"/>
      <c r="V63" s="65"/>
      <c r="W63" s="65"/>
      <c r="X63" s="65"/>
      <c r="Y63" s="65"/>
      <c r="Z63" s="65"/>
      <c r="AA63" s="65"/>
      <c r="AB63" s="65"/>
      <c r="AC63" s="639"/>
      <c r="AD63" s="639"/>
      <c r="AE63" s="639"/>
      <c r="AF63" s="639"/>
      <c r="AG63" s="639"/>
      <c r="AH63" s="639"/>
      <c r="AI63" s="639"/>
      <c r="AJ63" s="65"/>
    </row>
    <row r="64" spans="1:65" s="20" customFormat="1" ht="30" hidden="1" customHeight="1">
      <c r="A64" s="21"/>
      <c r="B64" s="19"/>
      <c r="C64" s="228" t="s">
        <v>13</v>
      </c>
      <c r="D64" s="720" t="str">
        <f>IF(COUNTA(D10:Z10,D12:Z29,D31:Z34,D36:Z38,D40:Z42,D44:Z46,D48:Z48,D51:Z53)/612*100=100,"OK - Table 3E is fully completed","WARNING - Table 3E is not fully completed, please fill in figure, L, M or 0")</f>
        <v>WARNING - Table 3E is not fully completed, please fill in figure, L, M or 0</v>
      </c>
      <c r="E64" s="720"/>
      <c r="F64" s="720"/>
      <c r="G64" s="720"/>
      <c r="H64" s="720"/>
      <c r="I64" s="720"/>
      <c r="J64" s="720"/>
      <c r="K64" s="720"/>
      <c r="L64" s="720"/>
      <c r="M64" s="720"/>
      <c r="N64" s="720"/>
      <c r="O64" s="720"/>
      <c r="P64" s="720"/>
      <c r="Q64" s="720"/>
      <c r="R64" s="720"/>
      <c r="S64" s="720"/>
      <c r="T64" s="720"/>
      <c r="U64" s="720"/>
      <c r="V64" s="720"/>
      <c r="W64" s="720"/>
      <c r="X64" s="720"/>
      <c r="Y64" s="720"/>
      <c r="Z64" s="720"/>
      <c r="AA64" s="450"/>
      <c r="AB64" s="440"/>
      <c r="AC64" s="548" t="s">
        <v>1177</v>
      </c>
      <c r="AD64" s="548" t="s">
        <v>1177</v>
      </c>
      <c r="AE64" s="548" t="s">
        <v>1177</v>
      </c>
      <c r="AF64" s="548" t="s">
        <v>1177</v>
      </c>
      <c r="AG64" s="548" t="s">
        <v>1177</v>
      </c>
      <c r="AH64" s="548" t="s">
        <v>1177</v>
      </c>
      <c r="AI64" s="548" t="s">
        <v>1177</v>
      </c>
      <c r="AJ64" s="221"/>
      <c r="AK64" s="143"/>
      <c r="AL64" s="25"/>
      <c r="BM64" s="220"/>
    </row>
    <row r="65" spans="1:65" s="20" customFormat="1" ht="15.75" hidden="1" thickTop="1">
      <c r="A65" s="21"/>
      <c r="B65" s="19"/>
      <c r="C65" s="144" t="s">
        <v>14</v>
      </c>
      <c r="D65"/>
      <c r="E65"/>
      <c r="F65"/>
      <c r="G65"/>
      <c r="H65"/>
      <c r="I65"/>
      <c r="J65"/>
      <c r="K65"/>
      <c r="L65"/>
      <c r="M65"/>
      <c r="N65"/>
      <c r="O65"/>
      <c r="P65"/>
      <c r="Q65"/>
      <c r="R65"/>
      <c r="S65"/>
      <c r="T65"/>
      <c r="U65"/>
      <c r="V65"/>
      <c r="W65"/>
      <c r="X65"/>
      <c r="Y65"/>
      <c r="Z65"/>
      <c r="AA65"/>
      <c r="AB65"/>
      <c r="AC65" s="562">
        <v>2020</v>
      </c>
      <c r="AD65" s="562">
        <v>2021</v>
      </c>
      <c r="AE65" s="562">
        <v>2022</v>
      </c>
      <c r="AF65" s="562">
        <v>2023</v>
      </c>
      <c r="AG65" s="562">
        <v>2024</v>
      </c>
      <c r="AH65" s="562">
        <v>2025</v>
      </c>
      <c r="AI65" s="562">
        <v>2026</v>
      </c>
      <c r="AJ65"/>
      <c r="AK65" s="145"/>
      <c r="AL65" s="25"/>
      <c r="BM65" s="220"/>
    </row>
    <row r="66" spans="1:65" s="20" customFormat="1" ht="16.5" hidden="1" thickTop="1">
      <c r="A66" s="21"/>
      <c r="B66" s="19"/>
      <c r="C66" s="222" t="s">
        <v>44</v>
      </c>
      <c r="D66" s="223">
        <f>IF(D48="M",0,D48)-IF(D10="M",0,D10)-IF(D12="M",0,D12)-IF(D31="M",0,D31)-IF(D44="M",0,D44)</f>
        <v>0</v>
      </c>
      <c r="E66" s="223">
        <f t="shared" ref="E66:AB66" si="39">IF(E48="M",0,E48)-IF(E10="M",0,E10)-IF(E12="M",0,E12)-IF(E31="M",0,E31)-IF(E44="M",0,E44)</f>
        <v>0</v>
      </c>
      <c r="F66" s="223">
        <f t="shared" si="39"/>
        <v>0</v>
      </c>
      <c r="G66" s="223">
        <f t="shared" si="39"/>
        <v>0</v>
      </c>
      <c r="H66" s="223">
        <f t="shared" si="39"/>
        <v>0</v>
      </c>
      <c r="I66" s="223">
        <f t="shared" si="39"/>
        <v>0</v>
      </c>
      <c r="J66" s="223">
        <f t="shared" si="39"/>
        <v>0</v>
      </c>
      <c r="K66" s="223">
        <f t="shared" si="39"/>
        <v>0</v>
      </c>
      <c r="L66" s="223">
        <f t="shared" si="39"/>
        <v>0</v>
      </c>
      <c r="M66" s="223">
        <f t="shared" si="39"/>
        <v>0</v>
      </c>
      <c r="N66" s="223">
        <f t="shared" si="39"/>
        <v>0</v>
      </c>
      <c r="O66" s="223">
        <f t="shared" si="39"/>
        <v>0</v>
      </c>
      <c r="P66" s="223">
        <f t="shared" si="39"/>
        <v>0</v>
      </c>
      <c r="Q66" s="223">
        <f t="shared" si="39"/>
        <v>0</v>
      </c>
      <c r="R66" s="223">
        <f t="shared" si="39"/>
        <v>0</v>
      </c>
      <c r="S66" s="223">
        <f t="shared" si="39"/>
        <v>0</v>
      </c>
      <c r="T66" s="223">
        <f t="shared" si="39"/>
        <v>0</v>
      </c>
      <c r="U66" s="223">
        <f t="shared" si="39"/>
        <v>0</v>
      </c>
      <c r="V66" s="223">
        <f t="shared" si="39"/>
        <v>0</v>
      </c>
      <c r="W66" s="223">
        <f t="shared" si="39"/>
        <v>0</v>
      </c>
      <c r="X66" s="223">
        <f t="shared" si="39"/>
        <v>0</v>
      </c>
      <c r="Y66" s="223">
        <f t="shared" si="39"/>
        <v>0</v>
      </c>
      <c r="Z66" s="223">
        <f t="shared" si="39"/>
        <v>0</v>
      </c>
      <c r="AA66" s="223"/>
      <c r="AB66" s="223">
        <f t="shared" si="39"/>
        <v>0</v>
      </c>
      <c r="AC66" s="607">
        <v>0</v>
      </c>
      <c r="AD66" s="607">
        <v>0</v>
      </c>
      <c r="AE66" s="607">
        <v>0</v>
      </c>
      <c r="AF66" s="607">
        <v>0</v>
      </c>
      <c r="AG66" s="607">
        <v>0</v>
      </c>
      <c r="AH66" s="607">
        <v>0</v>
      </c>
      <c r="AI66" s="607">
        <v>0</v>
      </c>
      <c r="AJ66" s="250"/>
      <c r="AK66" s="145"/>
      <c r="AL66" s="25"/>
      <c r="BM66" s="220"/>
    </row>
    <row r="67" spans="1:65" s="20" customFormat="1" ht="16.5" hidden="1" thickTop="1">
      <c r="A67" s="21"/>
      <c r="B67" s="19"/>
      <c r="C67" s="222" t="s">
        <v>384</v>
      </c>
      <c r="D67" s="223">
        <f>IF(D12="M",0,D12)-IF(D13="M",0,D13)-IF(D14="M",0,D14)-IF(D15="M",0,D15)-IF(D22="M",0,D22)-IF(D27="M",0,D27)-IF(D28="M",0,D28)-IF(D29="M",0,D29)</f>
        <v>0</v>
      </c>
      <c r="E67" s="223">
        <f t="shared" ref="E67:AB67" si="40">IF(E12="M",0,E12)-IF(E13="M",0,E13)-IF(E14="M",0,E14)-IF(E15="M",0,E15)-IF(E22="M",0,E22)-IF(E27="M",0,E27)-IF(E28="M",0,E28)-IF(E29="M",0,E29)</f>
        <v>0</v>
      </c>
      <c r="F67" s="223">
        <f t="shared" si="40"/>
        <v>0</v>
      </c>
      <c r="G67" s="223">
        <f t="shared" si="40"/>
        <v>0</v>
      </c>
      <c r="H67" s="223">
        <f t="shared" si="40"/>
        <v>0</v>
      </c>
      <c r="I67" s="223">
        <f t="shared" si="40"/>
        <v>0</v>
      </c>
      <c r="J67" s="223">
        <f t="shared" si="40"/>
        <v>0</v>
      </c>
      <c r="K67" s="223">
        <f t="shared" si="40"/>
        <v>0</v>
      </c>
      <c r="L67" s="223">
        <f t="shared" si="40"/>
        <v>0</v>
      </c>
      <c r="M67" s="223">
        <f t="shared" si="40"/>
        <v>0</v>
      </c>
      <c r="N67" s="223">
        <f t="shared" si="40"/>
        <v>0</v>
      </c>
      <c r="O67" s="223">
        <f t="shared" si="40"/>
        <v>0</v>
      </c>
      <c r="P67" s="223">
        <f t="shared" si="40"/>
        <v>0</v>
      </c>
      <c r="Q67" s="223">
        <f t="shared" si="40"/>
        <v>0</v>
      </c>
      <c r="R67" s="223">
        <f t="shared" si="40"/>
        <v>0</v>
      </c>
      <c r="S67" s="223">
        <f t="shared" si="40"/>
        <v>0</v>
      </c>
      <c r="T67" s="223">
        <f t="shared" si="40"/>
        <v>0</v>
      </c>
      <c r="U67" s="223">
        <f t="shared" si="40"/>
        <v>0</v>
      </c>
      <c r="V67" s="223">
        <f t="shared" si="40"/>
        <v>0</v>
      </c>
      <c r="W67" s="223">
        <f t="shared" si="40"/>
        <v>0</v>
      </c>
      <c r="X67" s="223">
        <f t="shared" si="40"/>
        <v>0</v>
      </c>
      <c r="Y67" s="223">
        <f t="shared" si="40"/>
        <v>0</v>
      </c>
      <c r="Z67" s="223">
        <f t="shared" si="40"/>
        <v>0</v>
      </c>
      <c r="AA67" s="223"/>
      <c r="AB67" s="223">
        <f t="shared" si="40"/>
        <v>0</v>
      </c>
      <c r="AC67" s="607">
        <v>0</v>
      </c>
      <c r="AD67" s="607">
        <v>0</v>
      </c>
      <c r="AE67" s="607">
        <v>0</v>
      </c>
      <c r="AF67" s="607">
        <v>0</v>
      </c>
      <c r="AG67" s="607">
        <v>0</v>
      </c>
      <c r="AH67" s="607">
        <v>0</v>
      </c>
      <c r="AI67" s="607">
        <v>0</v>
      </c>
      <c r="AJ67" s="250"/>
      <c r="AK67" s="145"/>
      <c r="AL67" s="25"/>
      <c r="BM67" s="220"/>
    </row>
    <row r="68" spans="1:65" s="20" customFormat="1" ht="16.5" hidden="1" thickTop="1">
      <c r="A68" s="21"/>
      <c r="B68" s="19"/>
      <c r="C68" s="252" t="s">
        <v>45</v>
      </c>
      <c r="D68" s="223">
        <f>IF(D15="M",0,D15)-IF(D18="M",0,D18)-IF(D19="M",0,D19)</f>
        <v>0</v>
      </c>
      <c r="E68" s="223">
        <f t="shared" ref="E68:AB68" si="41">IF(E15="M",0,E15)-IF(E18="M",0,E18)-IF(E19="M",0,E19)</f>
        <v>0</v>
      </c>
      <c r="F68" s="223">
        <f t="shared" si="41"/>
        <v>0</v>
      </c>
      <c r="G68" s="223">
        <f t="shared" si="41"/>
        <v>0</v>
      </c>
      <c r="H68" s="223">
        <f t="shared" si="41"/>
        <v>0</v>
      </c>
      <c r="I68" s="223">
        <f t="shared" si="41"/>
        <v>0</v>
      </c>
      <c r="J68" s="223">
        <f t="shared" si="41"/>
        <v>0</v>
      </c>
      <c r="K68" s="223">
        <f t="shared" si="41"/>
        <v>0</v>
      </c>
      <c r="L68" s="223">
        <f t="shared" si="41"/>
        <v>0</v>
      </c>
      <c r="M68" s="223">
        <f t="shared" si="41"/>
        <v>0</v>
      </c>
      <c r="N68" s="223">
        <f t="shared" si="41"/>
        <v>0</v>
      </c>
      <c r="O68" s="223">
        <f t="shared" si="41"/>
        <v>0</v>
      </c>
      <c r="P68" s="223">
        <f t="shared" si="41"/>
        <v>0</v>
      </c>
      <c r="Q68" s="223">
        <f t="shared" si="41"/>
        <v>0</v>
      </c>
      <c r="R68" s="223">
        <f t="shared" si="41"/>
        <v>0</v>
      </c>
      <c r="S68" s="223">
        <f t="shared" si="41"/>
        <v>0</v>
      </c>
      <c r="T68" s="223">
        <f t="shared" si="41"/>
        <v>0</v>
      </c>
      <c r="U68" s="223">
        <f t="shared" si="41"/>
        <v>0</v>
      </c>
      <c r="V68" s="223">
        <f t="shared" si="41"/>
        <v>0</v>
      </c>
      <c r="W68" s="223">
        <f t="shared" si="41"/>
        <v>0</v>
      </c>
      <c r="X68" s="223">
        <f t="shared" si="41"/>
        <v>0</v>
      </c>
      <c r="Y68" s="223">
        <f t="shared" si="41"/>
        <v>0</v>
      </c>
      <c r="Z68" s="223">
        <f t="shared" si="41"/>
        <v>0</v>
      </c>
      <c r="AA68" s="223"/>
      <c r="AB68" s="223">
        <f t="shared" si="41"/>
        <v>0</v>
      </c>
      <c r="AC68" s="607">
        <v>0</v>
      </c>
      <c r="AD68" s="607">
        <v>0</v>
      </c>
      <c r="AE68" s="607">
        <v>0</v>
      </c>
      <c r="AF68" s="607">
        <v>0</v>
      </c>
      <c r="AG68" s="607">
        <v>0</v>
      </c>
      <c r="AH68" s="607">
        <v>0</v>
      </c>
      <c r="AI68" s="607">
        <v>0</v>
      </c>
      <c r="AJ68" s="250"/>
      <c r="AK68" s="145"/>
      <c r="AL68" s="25"/>
      <c r="BM68" s="220"/>
    </row>
    <row r="69" spans="1:65" s="20" customFormat="1" ht="16.5" hidden="1" thickTop="1">
      <c r="A69" s="21"/>
      <c r="B69" s="19"/>
      <c r="C69" s="222" t="s">
        <v>46</v>
      </c>
      <c r="D69" s="223">
        <f>IF(D15="M",0,D15)-IF(D16="M",0,D16)-IF(D17="M",0,D17)</f>
        <v>0</v>
      </c>
      <c r="E69" s="223">
        <f t="shared" ref="E69:AB69" si="42">IF(E15="M",0,E15)-IF(E16="M",0,E16)-IF(E17="M",0,E17)</f>
        <v>0</v>
      </c>
      <c r="F69" s="223">
        <f t="shared" si="42"/>
        <v>0</v>
      </c>
      <c r="G69" s="223">
        <f t="shared" si="42"/>
        <v>0</v>
      </c>
      <c r="H69" s="223">
        <f t="shared" si="42"/>
        <v>0</v>
      </c>
      <c r="I69" s="223">
        <f t="shared" si="42"/>
        <v>0</v>
      </c>
      <c r="J69" s="223">
        <f t="shared" si="42"/>
        <v>0</v>
      </c>
      <c r="K69" s="223">
        <f t="shared" si="42"/>
        <v>0</v>
      </c>
      <c r="L69" s="223">
        <f t="shared" si="42"/>
        <v>0</v>
      </c>
      <c r="M69" s="223">
        <f t="shared" si="42"/>
        <v>0</v>
      </c>
      <c r="N69" s="223">
        <f t="shared" si="42"/>
        <v>0</v>
      </c>
      <c r="O69" s="223">
        <f t="shared" si="42"/>
        <v>0</v>
      </c>
      <c r="P69" s="223">
        <f t="shared" si="42"/>
        <v>0</v>
      </c>
      <c r="Q69" s="223">
        <f t="shared" si="42"/>
        <v>0</v>
      </c>
      <c r="R69" s="223">
        <f t="shared" si="42"/>
        <v>0</v>
      </c>
      <c r="S69" s="223">
        <f t="shared" si="42"/>
        <v>0</v>
      </c>
      <c r="T69" s="223">
        <f t="shared" si="42"/>
        <v>0</v>
      </c>
      <c r="U69" s="223">
        <f t="shared" si="42"/>
        <v>0</v>
      </c>
      <c r="V69" s="223">
        <f t="shared" si="42"/>
        <v>0</v>
      </c>
      <c r="W69" s="223">
        <f t="shared" si="42"/>
        <v>0</v>
      </c>
      <c r="X69" s="223">
        <f t="shared" si="42"/>
        <v>0</v>
      </c>
      <c r="Y69" s="223">
        <f t="shared" si="42"/>
        <v>0</v>
      </c>
      <c r="Z69" s="223">
        <f t="shared" si="42"/>
        <v>0</v>
      </c>
      <c r="AA69" s="223"/>
      <c r="AB69" s="223">
        <f t="shared" si="42"/>
        <v>0</v>
      </c>
      <c r="AC69" s="607">
        <v>0</v>
      </c>
      <c r="AD69" s="607">
        <v>0</v>
      </c>
      <c r="AE69" s="607">
        <v>0</v>
      </c>
      <c r="AF69" s="607">
        <v>0</v>
      </c>
      <c r="AG69" s="607">
        <v>0</v>
      </c>
      <c r="AH69" s="607">
        <v>0</v>
      </c>
      <c r="AI69" s="607">
        <v>0</v>
      </c>
      <c r="AJ69" s="250"/>
      <c r="AK69" s="145"/>
      <c r="AL69" s="25"/>
      <c r="BM69" s="220"/>
    </row>
    <row r="70" spans="1:65" s="20" customFormat="1" ht="16.5" hidden="1" thickTop="1">
      <c r="A70" s="21"/>
      <c r="B70" s="19"/>
      <c r="C70" s="222" t="s">
        <v>47</v>
      </c>
      <c r="D70" s="223">
        <f>IF(D19="M",0,D19)-IF(D20="M",0,D20)-IF(D21="M",0,D21)</f>
        <v>0</v>
      </c>
      <c r="E70" s="223">
        <f t="shared" ref="E70:AB70" si="43">IF(E19="M",0,E19)-IF(E20="M",0,E20)-IF(E21="M",0,E21)</f>
        <v>0</v>
      </c>
      <c r="F70" s="223">
        <f t="shared" si="43"/>
        <v>0</v>
      </c>
      <c r="G70" s="223">
        <f t="shared" si="43"/>
        <v>0</v>
      </c>
      <c r="H70" s="223">
        <f t="shared" si="43"/>
        <v>0</v>
      </c>
      <c r="I70" s="223">
        <f t="shared" si="43"/>
        <v>0</v>
      </c>
      <c r="J70" s="223">
        <f t="shared" si="43"/>
        <v>0</v>
      </c>
      <c r="K70" s="223">
        <f t="shared" si="43"/>
        <v>0</v>
      </c>
      <c r="L70" s="223">
        <f t="shared" si="43"/>
        <v>0</v>
      </c>
      <c r="M70" s="223">
        <f t="shared" si="43"/>
        <v>0</v>
      </c>
      <c r="N70" s="223">
        <f t="shared" si="43"/>
        <v>0</v>
      </c>
      <c r="O70" s="223">
        <f t="shared" si="43"/>
        <v>0</v>
      </c>
      <c r="P70" s="223">
        <f t="shared" si="43"/>
        <v>0</v>
      </c>
      <c r="Q70" s="223">
        <f t="shared" si="43"/>
        <v>0</v>
      </c>
      <c r="R70" s="223">
        <f t="shared" si="43"/>
        <v>0</v>
      </c>
      <c r="S70" s="223">
        <f t="shared" si="43"/>
        <v>0</v>
      </c>
      <c r="T70" s="223">
        <f t="shared" si="43"/>
        <v>0</v>
      </c>
      <c r="U70" s="223">
        <f t="shared" si="43"/>
        <v>0</v>
      </c>
      <c r="V70" s="223">
        <f t="shared" si="43"/>
        <v>0</v>
      </c>
      <c r="W70" s="223">
        <f t="shared" si="43"/>
        <v>0</v>
      </c>
      <c r="X70" s="223">
        <f t="shared" si="43"/>
        <v>0</v>
      </c>
      <c r="Y70" s="223">
        <f t="shared" si="43"/>
        <v>0</v>
      </c>
      <c r="Z70" s="223">
        <f t="shared" si="43"/>
        <v>0</v>
      </c>
      <c r="AA70" s="223"/>
      <c r="AB70" s="223">
        <f t="shared" si="43"/>
        <v>0</v>
      </c>
      <c r="AC70" s="607">
        <v>0</v>
      </c>
      <c r="AD70" s="607">
        <v>0</v>
      </c>
      <c r="AE70" s="607">
        <v>0</v>
      </c>
      <c r="AF70" s="607">
        <v>0</v>
      </c>
      <c r="AG70" s="607">
        <v>0</v>
      </c>
      <c r="AH70" s="607">
        <v>0</v>
      </c>
      <c r="AI70" s="607">
        <v>0</v>
      </c>
      <c r="AJ70" s="250"/>
      <c r="AK70" s="145"/>
      <c r="AL70" s="25"/>
      <c r="BM70" s="220"/>
    </row>
    <row r="71" spans="1:65" s="20" customFormat="1" ht="16.5" hidden="1" thickTop="1">
      <c r="A71" s="21"/>
      <c r="B71" s="19"/>
      <c r="C71" s="222" t="s">
        <v>48</v>
      </c>
      <c r="D71" s="223">
        <f>IF(D22="M",0,D22)-IF(D23="M",0,D23)-IF(D24="M",0,D24)</f>
        <v>0</v>
      </c>
      <c r="E71" s="223">
        <f t="shared" ref="E71:AB71" si="44">IF(E22="M",0,E22)-IF(E23="M",0,E23)-IF(E24="M",0,E24)</f>
        <v>0</v>
      </c>
      <c r="F71" s="223">
        <f t="shared" si="44"/>
        <v>0</v>
      </c>
      <c r="G71" s="223">
        <f t="shared" si="44"/>
        <v>0</v>
      </c>
      <c r="H71" s="223">
        <f t="shared" si="44"/>
        <v>0</v>
      </c>
      <c r="I71" s="223">
        <f t="shared" si="44"/>
        <v>0</v>
      </c>
      <c r="J71" s="223">
        <f t="shared" si="44"/>
        <v>0</v>
      </c>
      <c r="K71" s="223">
        <f t="shared" si="44"/>
        <v>0</v>
      </c>
      <c r="L71" s="223">
        <f t="shared" si="44"/>
        <v>0</v>
      </c>
      <c r="M71" s="223">
        <f t="shared" si="44"/>
        <v>0</v>
      </c>
      <c r="N71" s="223">
        <f t="shared" si="44"/>
        <v>0</v>
      </c>
      <c r="O71" s="223">
        <f t="shared" si="44"/>
        <v>0</v>
      </c>
      <c r="P71" s="223">
        <f t="shared" si="44"/>
        <v>0</v>
      </c>
      <c r="Q71" s="223">
        <f t="shared" si="44"/>
        <v>0</v>
      </c>
      <c r="R71" s="223">
        <f t="shared" si="44"/>
        <v>0</v>
      </c>
      <c r="S71" s="223">
        <f t="shared" si="44"/>
        <v>0</v>
      </c>
      <c r="T71" s="223">
        <f t="shared" si="44"/>
        <v>0</v>
      </c>
      <c r="U71" s="223">
        <f t="shared" si="44"/>
        <v>0</v>
      </c>
      <c r="V71" s="223">
        <f t="shared" si="44"/>
        <v>0</v>
      </c>
      <c r="W71" s="223">
        <f t="shared" si="44"/>
        <v>0</v>
      </c>
      <c r="X71" s="223">
        <f t="shared" si="44"/>
        <v>0</v>
      </c>
      <c r="Y71" s="223">
        <f t="shared" si="44"/>
        <v>0</v>
      </c>
      <c r="Z71" s="223">
        <f t="shared" si="44"/>
        <v>0</v>
      </c>
      <c r="AA71" s="223"/>
      <c r="AB71" s="223">
        <f t="shared" si="44"/>
        <v>0</v>
      </c>
      <c r="AC71" s="607">
        <v>0</v>
      </c>
      <c r="AD71" s="607">
        <v>0</v>
      </c>
      <c r="AE71" s="607">
        <v>0</v>
      </c>
      <c r="AF71" s="607">
        <v>0</v>
      </c>
      <c r="AG71" s="607">
        <v>0</v>
      </c>
      <c r="AH71" s="607">
        <v>0</v>
      </c>
      <c r="AI71" s="607">
        <v>0</v>
      </c>
      <c r="AJ71" s="250"/>
      <c r="AK71" s="145"/>
      <c r="AL71" s="25"/>
      <c r="BM71" s="220"/>
    </row>
    <row r="72" spans="1:65" s="20" customFormat="1" ht="16.5" hidden="1" thickTop="1">
      <c r="A72" s="21"/>
      <c r="B72" s="19"/>
      <c r="C72" s="222" t="s">
        <v>49</v>
      </c>
      <c r="D72" s="223">
        <f>IF(D24="M",0,D24)-IF(D25="M",0,D25)-IF(D26="M",0,D26)</f>
        <v>0</v>
      </c>
      <c r="E72" s="223">
        <f t="shared" ref="E72:AB72" si="45">IF(E24="M",0,E24)-IF(E25="M",0,E25)-IF(E26="M",0,E26)</f>
        <v>0</v>
      </c>
      <c r="F72" s="223">
        <f t="shared" si="45"/>
        <v>0</v>
      </c>
      <c r="G72" s="223">
        <f t="shared" si="45"/>
        <v>0</v>
      </c>
      <c r="H72" s="223">
        <f t="shared" si="45"/>
        <v>0</v>
      </c>
      <c r="I72" s="223">
        <f t="shared" si="45"/>
        <v>0</v>
      </c>
      <c r="J72" s="223">
        <f t="shared" si="45"/>
        <v>0</v>
      </c>
      <c r="K72" s="223">
        <f t="shared" si="45"/>
        <v>0</v>
      </c>
      <c r="L72" s="223">
        <f t="shared" si="45"/>
        <v>0</v>
      </c>
      <c r="M72" s="223">
        <f t="shared" si="45"/>
        <v>0</v>
      </c>
      <c r="N72" s="223">
        <f t="shared" si="45"/>
        <v>0</v>
      </c>
      <c r="O72" s="223">
        <f t="shared" si="45"/>
        <v>0</v>
      </c>
      <c r="P72" s="223">
        <f t="shared" si="45"/>
        <v>0</v>
      </c>
      <c r="Q72" s="223">
        <f t="shared" si="45"/>
        <v>0</v>
      </c>
      <c r="R72" s="223">
        <f t="shared" si="45"/>
        <v>0</v>
      </c>
      <c r="S72" s="223">
        <f t="shared" si="45"/>
        <v>0</v>
      </c>
      <c r="T72" s="223">
        <f t="shared" si="45"/>
        <v>0</v>
      </c>
      <c r="U72" s="223">
        <f t="shared" si="45"/>
        <v>0</v>
      </c>
      <c r="V72" s="223">
        <f t="shared" si="45"/>
        <v>0</v>
      </c>
      <c r="W72" s="223">
        <f t="shared" si="45"/>
        <v>0</v>
      </c>
      <c r="X72" s="223">
        <f t="shared" si="45"/>
        <v>0</v>
      </c>
      <c r="Y72" s="223">
        <f t="shared" si="45"/>
        <v>0</v>
      </c>
      <c r="Z72" s="223">
        <f t="shared" si="45"/>
        <v>0</v>
      </c>
      <c r="AA72" s="223"/>
      <c r="AB72" s="223">
        <f t="shared" si="45"/>
        <v>0</v>
      </c>
      <c r="AC72" s="607">
        <v>0</v>
      </c>
      <c r="AD72" s="607">
        <v>0</v>
      </c>
      <c r="AE72" s="607">
        <v>0</v>
      </c>
      <c r="AF72" s="607">
        <v>0</v>
      </c>
      <c r="AG72" s="607">
        <v>0</v>
      </c>
      <c r="AH72" s="607">
        <v>0</v>
      </c>
      <c r="AI72" s="607">
        <v>0</v>
      </c>
      <c r="AJ72" s="250"/>
      <c r="AK72" s="145"/>
      <c r="AL72" s="25"/>
      <c r="BM72" s="220"/>
    </row>
    <row r="73" spans="1:65" s="20" customFormat="1" ht="24" hidden="1" thickTop="1">
      <c r="A73" s="21"/>
      <c r="B73" s="19"/>
      <c r="C73" s="222" t="s">
        <v>385</v>
      </c>
      <c r="D73" s="223">
        <f>IF(D31="M",0,D31)-IF(D32="M",0,D32)-IF(D33="M",0,D33)-IF(D34="M",0,D34)-IF(D36="M",0,D36)-IF(D37="M",0,D37)-IF(D38="M",0,D38)-IF(D40="M",0,D40)-IF(D41="M",0,D41)-IF(D42="M",0,D42)</f>
        <v>0</v>
      </c>
      <c r="E73" s="223">
        <f t="shared" ref="E73:AB73" si="46">IF(E31="M",0,E31)-IF(E32="M",0,E32)-IF(E33="M",0,E33)-IF(E34="M",0,E34)-IF(E36="M",0,E36)-IF(E37="M",0,E37)-IF(E38="M",0,E38)-IF(E40="M",0,E40)-IF(E41="M",0,E41)-IF(E42="M",0,E42)</f>
        <v>0</v>
      </c>
      <c r="F73" s="223">
        <f t="shared" si="46"/>
        <v>0</v>
      </c>
      <c r="G73" s="223">
        <f t="shared" si="46"/>
        <v>0</v>
      </c>
      <c r="H73" s="223">
        <f t="shared" si="46"/>
        <v>0</v>
      </c>
      <c r="I73" s="223">
        <f t="shared" si="46"/>
        <v>0</v>
      </c>
      <c r="J73" s="223">
        <f t="shared" si="46"/>
        <v>0</v>
      </c>
      <c r="K73" s="223">
        <f t="shared" si="46"/>
        <v>0</v>
      </c>
      <c r="L73" s="223">
        <f t="shared" si="46"/>
        <v>0</v>
      </c>
      <c r="M73" s="223">
        <f t="shared" si="46"/>
        <v>0</v>
      </c>
      <c r="N73" s="223">
        <f t="shared" si="46"/>
        <v>0</v>
      </c>
      <c r="O73" s="223">
        <f t="shared" si="46"/>
        <v>0</v>
      </c>
      <c r="P73" s="223">
        <f t="shared" si="46"/>
        <v>0</v>
      </c>
      <c r="Q73" s="223">
        <f t="shared" si="46"/>
        <v>0</v>
      </c>
      <c r="R73" s="223">
        <f t="shared" si="46"/>
        <v>0</v>
      </c>
      <c r="S73" s="223">
        <f t="shared" si="46"/>
        <v>0</v>
      </c>
      <c r="T73" s="223">
        <f t="shared" si="46"/>
        <v>0</v>
      </c>
      <c r="U73" s="223">
        <f t="shared" si="46"/>
        <v>0</v>
      </c>
      <c r="V73" s="223">
        <f t="shared" si="46"/>
        <v>0</v>
      </c>
      <c r="W73" s="223">
        <f t="shared" si="46"/>
        <v>0</v>
      </c>
      <c r="X73" s="223">
        <f t="shared" si="46"/>
        <v>0</v>
      </c>
      <c r="Y73" s="223">
        <f t="shared" si="46"/>
        <v>0</v>
      </c>
      <c r="Z73" s="223">
        <f t="shared" si="46"/>
        <v>0</v>
      </c>
      <c r="AA73" s="223"/>
      <c r="AB73" s="223">
        <f t="shared" si="46"/>
        <v>0</v>
      </c>
      <c r="AC73" s="607">
        <v>0</v>
      </c>
      <c r="AD73" s="607">
        <v>0</v>
      </c>
      <c r="AE73" s="607">
        <v>0</v>
      </c>
      <c r="AF73" s="607">
        <v>0</v>
      </c>
      <c r="AG73" s="607">
        <v>0</v>
      </c>
      <c r="AH73" s="607">
        <v>0</v>
      </c>
      <c r="AI73" s="607">
        <v>0</v>
      </c>
      <c r="AJ73" s="250"/>
      <c r="AK73" s="145"/>
      <c r="AL73" s="25"/>
      <c r="BM73" s="220"/>
    </row>
    <row r="74" spans="1:65" s="20" customFormat="1" ht="16.5" hidden="1" thickTop="1">
      <c r="A74" s="21"/>
      <c r="B74" s="19"/>
      <c r="C74" s="222" t="s">
        <v>50</v>
      </c>
      <c r="D74" s="223">
        <f>IF(D44="M",0,D44)-IF(D45="M",0,D45)-IF(D46="M",0,D46)</f>
        <v>0</v>
      </c>
      <c r="E74" s="223">
        <f t="shared" ref="E74:AB74" si="47">IF(E44="M",0,E44)-IF(E45="M",0,E45)-IF(E46="M",0,E46)</f>
        <v>0</v>
      </c>
      <c r="F74" s="223">
        <f t="shared" si="47"/>
        <v>0</v>
      </c>
      <c r="G74" s="223">
        <f t="shared" si="47"/>
        <v>0</v>
      </c>
      <c r="H74" s="223">
        <f t="shared" si="47"/>
        <v>0</v>
      </c>
      <c r="I74" s="223">
        <f t="shared" si="47"/>
        <v>0</v>
      </c>
      <c r="J74" s="223">
        <f t="shared" si="47"/>
        <v>0</v>
      </c>
      <c r="K74" s="223">
        <f t="shared" si="47"/>
        <v>0</v>
      </c>
      <c r="L74" s="223">
        <f t="shared" si="47"/>
        <v>0</v>
      </c>
      <c r="M74" s="223">
        <f t="shared" si="47"/>
        <v>0</v>
      </c>
      <c r="N74" s="223">
        <f t="shared" si="47"/>
        <v>0</v>
      </c>
      <c r="O74" s="223">
        <f t="shared" si="47"/>
        <v>0</v>
      </c>
      <c r="P74" s="223">
        <f t="shared" si="47"/>
        <v>0</v>
      </c>
      <c r="Q74" s="223">
        <f t="shared" si="47"/>
        <v>0</v>
      </c>
      <c r="R74" s="223">
        <f t="shared" si="47"/>
        <v>0</v>
      </c>
      <c r="S74" s="223">
        <f t="shared" si="47"/>
        <v>0</v>
      </c>
      <c r="T74" s="223">
        <f t="shared" si="47"/>
        <v>0</v>
      </c>
      <c r="U74" s="223">
        <f t="shared" si="47"/>
        <v>0</v>
      </c>
      <c r="V74" s="223">
        <f t="shared" si="47"/>
        <v>0</v>
      </c>
      <c r="W74" s="223">
        <f t="shared" si="47"/>
        <v>0</v>
      </c>
      <c r="X74" s="223">
        <f t="shared" si="47"/>
        <v>0</v>
      </c>
      <c r="Y74" s="223">
        <f t="shared" si="47"/>
        <v>0</v>
      </c>
      <c r="Z74" s="223">
        <f t="shared" si="47"/>
        <v>0</v>
      </c>
      <c r="AA74" s="223"/>
      <c r="AB74" s="223">
        <f t="shared" si="47"/>
        <v>0</v>
      </c>
      <c r="AC74" s="607">
        <v>0</v>
      </c>
      <c r="AD74" s="607">
        <v>0</v>
      </c>
      <c r="AE74" s="607">
        <v>0</v>
      </c>
      <c r="AF74" s="607">
        <v>0</v>
      </c>
      <c r="AG74" s="607">
        <v>0</v>
      </c>
      <c r="AH74" s="607">
        <v>0</v>
      </c>
      <c r="AI74" s="607">
        <v>0</v>
      </c>
      <c r="AJ74"/>
      <c r="AK74" s="145"/>
      <c r="BM74" s="220"/>
    </row>
    <row r="75" spans="1:65" s="20" customFormat="1" ht="16.5" hidden="1" thickTop="1">
      <c r="A75" s="21"/>
      <c r="B75" s="19"/>
      <c r="C75" s="222" t="s">
        <v>37</v>
      </c>
      <c r="D75" s="223">
        <f>IF(D51="M",0,D51)-IF(D52="M",0,D52)+IF(D53="M",0,D53)</f>
        <v>0</v>
      </c>
      <c r="E75" s="223">
        <f t="shared" ref="E75:AB75" si="48">IF(E51="M",0,E51)-IF(E52="M",0,E52)+IF(E53="M",0,E53)</f>
        <v>0</v>
      </c>
      <c r="F75" s="223">
        <f t="shared" si="48"/>
        <v>0</v>
      </c>
      <c r="G75" s="223">
        <f t="shared" si="48"/>
        <v>0</v>
      </c>
      <c r="H75" s="223">
        <f t="shared" si="48"/>
        <v>0</v>
      </c>
      <c r="I75" s="223">
        <f t="shared" si="48"/>
        <v>0</v>
      </c>
      <c r="J75" s="223">
        <f t="shared" si="48"/>
        <v>0</v>
      </c>
      <c r="K75" s="223">
        <f t="shared" si="48"/>
        <v>0</v>
      </c>
      <c r="L75" s="223">
        <f t="shared" si="48"/>
        <v>0</v>
      </c>
      <c r="M75" s="223">
        <f t="shared" si="48"/>
        <v>0</v>
      </c>
      <c r="N75" s="223">
        <f t="shared" si="48"/>
        <v>0</v>
      </c>
      <c r="O75" s="223">
        <f t="shared" si="48"/>
        <v>0</v>
      </c>
      <c r="P75" s="223">
        <f t="shared" si="48"/>
        <v>0</v>
      </c>
      <c r="Q75" s="223">
        <f t="shared" si="48"/>
        <v>0</v>
      </c>
      <c r="R75" s="223">
        <f t="shared" si="48"/>
        <v>0</v>
      </c>
      <c r="S75" s="223">
        <f t="shared" si="48"/>
        <v>0</v>
      </c>
      <c r="T75" s="223">
        <f t="shared" si="48"/>
        <v>0</v>
      </c>
      <c r="U75" s="223">
        <f t="shared" si="48"/>
        <v>0</v>
      </c>
      <c r="V75" s="223">
        <f t="shared" si="48"/>
        <v>0</v>
      </c>
      <c r="W75" s="223">
        <f t="shared" si="48"/>
        <v>0</v>
      </c>
      <c r="X75" s="223">
        <f t="shared" si="48"/>
        <v>0</v>
      </c>
      <c r="Y75" s="223">
        <f t="shared" si="48"/>
        <v>0</v>
      </c>
      <c r="Z75" s="223">
        <f t="shared" si="48"/>
        <v>0</v>
      </c>
      <c r="AA75" s="223"/>
      <c r="AB75" s="223">
        <f t="shared" si="48"/>
        <v>0</v>
      </c>
      <c r="AC75" s="607">
        <v>0</v>
      </c>
      <c r="AD75" s="607">
        <v>0</v>
      </c>
      <c r="AE75" s="607">
        <v>0</v>
      </c>
      <c r="AF75" s="607">
        <v>0</v>
      </c>
      <c r="AG75" s="607">
        <v>0</v>
      </c>
      <c r="AH75" s="607">
        <v>0</v>
      </c>
      <c r="AI75" s="607">
        <v>0</v>
      </c>
      <c r="AJ75"/>
      <c r="AK75" s="145"/>
      <c r="BM75" s="220"/>
    </row>
    <row r="76" spans="1:65" s="20" customFormat="1" ht="16.5" hidden="1" thickTop="1">
      <c r="A76" s="21"/>
      <c r="B76" s="19"/>
      <c r="C76" s="224" t="s">
        <v>20</v>
      </c>
      <c r="D76" s="147"/>
      <c r="E76" s="147"/>
      <c r="F76" s="147"/>
      <c r="G76" s="147"/>
      <c r="H76" s="147"/>
      <c r="I76" s="147"/>
      <c r="J76" s="147"/>
      <c r="K76" s="147"/>
      <c r="L76" s="147"/>
      <c r="M76" s="147"/>
      <c r="N76" s="147"/>
      <c r="O76" s="147"/>
      <c r="P76" s="147"/>
      <c r="Q76" s="147"/>
      <c r="R76" s="147"/>
      <c r="S76" s="147"/>
      <c r="T76" s="147"/>
      <c r="U76" s="147"/>
      <c r="V76" s="147"/>
      <c r="W76" s="147"/>
      <c r="X76" s="147"/>
      <c r="Y76" s="147"/>
      <c r="Z76" s="147"/>
      <c r="AA76" s="147"/>
      <c r="AB76" s="147"/>
      <c r="AC76" s="608"/>
      <c r="AD76" s="608"/>
      <c r="AE76" s="608"/>
      <c r="AF76" s="608"/>
      <c r="AG76" s="608"/>
      <c r="AH76" s="608"/>
      <c r="AI76" s="608"/>
      <c r="AJ76"/>
      <c r="AK76" s="145"/>
      <c r="BM76" s="220"/>
    </row>
    <row r="77" spans="1:65" s="20" customFormat="1" ht="16.5" hidden="1" thickTop="1">
      <c r="A77" s="21"/>
      <c r="B77" s="19"/>
      <c r="C77" s="225" t="s">
        <v>51</v>
      </c>
      <c r="D77" s="150">
        <f>IF('1. Tábla'!E14="M",0,'1. Tábla'!E14)+IF(D10="M",0,D10)</f>
        <v>0</v>
      </c>
      <c r="E77" s="150">
        <f>IF('1. Tábla'!F14="M",0,'1. Tábla'!F14)+IF(E10="M",0,E10)</f>
        <v>0</v>
      </c>
      <c r="F77" s="150">
        <f>IF('1. Tábla'!G14="M",0,'1. Tábla'!G14)+IF(F10="M",0,F10)</f>
        <v>0</v>
      </c>
      <c r="G77" s="150">
        <f>IF('1. Tábla'!H14="M",0,'1. Tábla'!H14)+IF(G10="M",0,G10)</f>
        <v>0</v>
      </c>
      <c r="H77" s="150">
        <f>IF('1. Tábla'!I14="M",0,'1. Tábla'!I14)+IF(H10="M",0,H10)</f>
        <v>0</v>
      </c>
      <c r="I77" s="150">
        <f>IF('1. Tábla'!J14="M",0,'1. Tábla'!J14)+IF(I10="M",0,I10)</f>
        <v>0</v>
      </c>
      <c r="J77" s="150">
        <f>IF('1. Tábla'!K14="M",0,'1. Tábla'!K14)+IF(J10="M",0,J10)</f>
        <v>0</v>
      </c>
      <c r="K77" s="150">
        <f>IF('1. Tábla'!L14="M",0,'1. Tábla'!L14)+IF(K10="M",0,K10)</f>
        <v>0</v>
      </c>
      <c r="L77" s="150">
        <f>IF('1. Tábla'!M14="M",0,'1. Tábla'!M14)+IF(L10="M",0,L10)</f>
        <v>0</v>
      </c>
      <c r="M77" s="150">
        <f>IF('1. Tábla'!N14="M",0,'1. Tábla'!N14)+IF(M10="M",0,M10)</f>
        <v>0</v>
      </c>
      <c r="N77" s="150">
        <f>IF('1. Tábla'!O14="M",0,'1. Tábla'!O14)+IF(N10="M",0,N10)</f>
        <v>0</v>
      </c>
      <c r="O77" s="150">
        <f>IF('1. Tábla'!P14="M",0,'1. Tábla'!P14)+IF(O10="M",0,O10)</f>
        <v>0</v>
      </c>
      <c r="P77" s="150">
        <f>IF('1. Tábla'!Q14="M",0,'1. Tábla'!Q14)+IF(P10="M",0,P10)</f>
        <v>0</v>
      </c>
      <c r="Q77" s="150">
        <f>IF('1. Tábla'!R14="M",0,'1. Tábla'!R14)+IF(Q10="M",0,Q10)</f>
        <v>0</v>
      </c>
      <c r="R77" s="150">
        <f>IF('1. Tábla'!S14="M",0,'1. Tábla'!S14)+IF(R10="M",0,R10)</f>
        <v>0</v>
      </c>
      <c r="S77" s="150">
        <f>IF('1. Tábla'!T14="M",0,'1. Tábla'!T14)+IF(S10="M",0,S10)</f>
        <v>0</v>
      </c>
      <c r="T77" s="150">
        <f>IF('1. Tábla'!U14="M",0,'1. Tábla'!U14)+IF(T10="M",0,T10)</f>
        <v>0</v>
      </c>
      <c r="U77" s="150">
        <f>IF('1. Tábla'!V14="M",0,'1. Tábla'!V14)+IF(U10="M",0,U10)</f>
        <v>0</v>
      </c>
      <c r="V77" s="150">
        <f>IF('1. Tábla'!W14="M",0,'1. Tábla'!W14)+IF(V10="M",0,V10)</f>
        <v>0</v>
      </c>
      <c r="W77" s="150">
        <f>IF('1. Tábla'!X14="M",0,'1. Tábla'!X14)+IF(W10="M",0,W10)</f>
        <v>0</v>
      </c>
      <c r="X77" s="150">
        <f>IF('1. Tábla'!Y14="M",0,'1. Tábla'!Y14)+IF(X10="M",0,X10)</f>
        <v>0</v>
      </c>
      <c r="Y77" s="150">
        <f>IF('1. Tábla'!Z14="M",0,'1. Tábla'!Z14)+IF(Y10="M",0,Y10)</f>
        <v>0</v>
      </c>
      <c r="Z77" s="150">
        <f>IF('1. Tábla'!AA14="M",0,'1. Tábla'!AA14)+IF(Z10="M",0,Z10)</f>
        <v>0</v>
      </c>
      <c r="AA77" s="150"/>
      <c r="AB77" s="150">
        <f>IF('1. Tábla'!AC14="M",0,'1. Tábla'!AC14)+IF(AB10="M",0,AB10)</f>
        <v>0</v>
      </c>
      <c r="AC77" s="609">
        <v>0</v>
      </c>
      <c r="AD77" s="609">
        <v>0</v>
      </c>
      <c r="AE77" s="609">
        <v>0</v>
      </c>
      <c r="AF77" s="609">
        <v>0</v>
      </c>
      <c r="AG77" s="609">
        <v>0</v>
      </c>
      <c r="AH77" s="609">
        <v>0</v>
      </c>
      <c r="AI77" s="609">
        <v>0</v>
      </c>
      <c r="AJ77" s="226"/>
      <c r="AK77" s="227"/>
      <c r="BM77" s="220"/>
    </row>
    <row r="78" spans="1:65" ht="15.75" thickTop="1"/>
  </sheetData>
  <sheetProtection formatColumns="0" formatRows="0" insertHyperlinks="0"/>
  <mergeCells count="2">
    <mergeCell ref="D64:Z64"/>
    <mergeCell ref="D6:AC6"/>
  </mergeCells>
  <phoneticPr fontId="33" type="noConversion"/>
  <conditionalFormatting sqref="D64">
    <cfRule type="expression" dxfId="37" priority="470" stopIfTrue="1">
      <formula>COUNTA(D10:Z10,D12:Z29,D31:Z34,D36:Z38,D40:Z42,D44:Z46,D48:Z48,D51:Z53)/612*100&lt;&gt;100</formula>
    </cfRule>
  </conditionalFormatting>
  <conditionalFormatting sqref="AB64">
    <cfRule type="expression" dxfId="36" priority="135" stopIfTrue="1">
      <formula>COUNTA(AB10:AZ10,AB12:AZ29,AB31:AZ34,AB36:AZ38,AB40:AZ42,AB44:AZ46,AB48:AZ48,AB51:AZ53)/612*100&lt;&gt;100</formula>
    </cfRule>
  </conditionalFormatting>
  <conditionalFormatting sqref="U51:AB53">
    <cfRule type="expression" dxfId="35" priority="7">
      <formula>LEN(U$7)=0</formula>
    </cfRule>
  </conditionalFormatting>
  <conditionalFormatting sqref="D10:T10">
    <cfRule type="cellIs" dxfId="34" priority="18" operator="equal">
      <formula>""</formula>
    </cfRule>
  </conditionalFormatting>
  <conditionalFormatting sqref="U10:AB10">
    <cfRule type="cellIs" dxfId="33" priority="17" operator="equal">
      <formula>""</formula>
    </cfRule>
  </conditionalFormatting>
  <conditionalFormatting sqref="U10:AB10">
    <cfRule type="expression" dxfId="32" priority="16">
      <formula>LEN(U$7)=0</formula>
    </cfRule>
  </conditionalFormatting>
  <conditionalFormatting sqref="D13:T29">
    <cfRule type="cellIs" dxfId="31" priority="15" operator="equal">
      <formula>""</formula>
    </cfRule>
  </conditionalFormatting>
  <conditionalFormatting sqref="U13:AB29">
    <cfRule type="cellIs" dxfId="30" priority="14" operator="equal">
      <formula>""</formula>
    </cfRule>
  </conditionalFormatting>
  <conditionalFormatting sqref="U13:AB29">
    <cfRule type="expression" dxfId="29" priority="13">
      <formula>LEN(U$7)=0</formula>
    </cfRule>
  </conditionalFormatting>
  <conditionalFormatting sqref="D32:T34 D36:T38 D40:T42 D44:T46 D48:T48">
    <cfRule type="cellIs" dxfId="28" priority="12" operator="equal">
      <formula>""</formula>
    </cfRule>
  </conditionalFormatting>
  <conditionalFormatting sqref="U32:AB34 U36:AB38 U40:AB42 U44:AB46 U48:AB48">
    <cfRule type="cellIs" dxfId="27" priority="11" operator="equal">
      <formula>""</formula>
    </cfRule>
  </conditionalFormatting>
  <conditionalFormatting sqref="U32:AB34 U36:AB38 U40:AB42 U44:AB46 U48:AB48">
    <cfRule type="expression" dxfId="26" priority="10">
      <formula>LEN(U$7)=0</formula>
    </cfRule>
  </conditionalFormatting>
  <conditionalFormatting sqref="D51:T53">
    <cfRule type="cellIs" dxfId="25" priority="9" operator="equal">
      <formula>""</formula>
    </cfRule>
  </conditionalFormatting>
  <conditionalFormatting sqref="U51:AB53">
    <cfRule type="cellIs" dxfId="24" priority="8" operator="equal">
      <formula>""</formula>
    </cfRule>
  </conditionalFormatting>
  <conditionalFormatting sqref="E64:Y64">
    <cfRule type="expression" dxfId="23" priority="791" stopIfTrue="1">
      <formula>COUNTA(E10:AJ10,E12:AJ29,E31:AJ34,E36:AJ38,E40:AJ42,E44:AJ46,E48:AJ48,E51:AJ53)/612*100&lt;&gt;100</formula>
    </cfRule>
  </conditionalFormatting>
  <conditionalFormatting sqref="Z64:AA64">
    <cfRule type="expression" dxfId="22" priority="792" stopIfTrue="1">
      <formula>COUNTA(Z10:AY10,Z12:AY29,Z31:AY34,Z36:AY38,Z40:AY42,Z44:AY46,Z48:AY48,Z51:AY53)/612*100&lt;&gt;100</formula>
    </cfRule>
  </conditionalFormatting>
  <conditionalFormatting sqref="AD7:AI7 AC10:AI10 AC12:AI29 AC31:AI34 AC36:AI38 AC40:AI42 AC44:AI46 AC48:AI48 AC51:AI53">
    <cfRule type="expression" dxfId="21" priority="2">
      <formula>LEN(AC$7)=0</formula>
    </cfRule>
  </conditionalFormatting>
  <conditionalFormatting sqref="AC64:AI64">
    <cfRule type="containsText" dxfId="20" priority="1" operator="containsText" text="NOT">
      <formula>NOT(ISERROR(SEARCH("NOT",AC64)))</formula>
    </cfRule>
  </conditionalFormatting>
  <conditionalFormatting sqref="AC10:AI10 AC32:AI34 AC36:AI38 AC40:AI42 AC44:AI46 AC51:AI53 AC48:AI48 AC13:AI29">
    <cfRule type="cellIs" dxfId="19" priority="3" operator="equal">
      <formula>""</formula>
    </cfRule>
  </conditionalFormatting>
  <printOptions horizontalCentered="1" verticalCentered="1"/>
  <pageMargins left="0.31496062992125984" right="0.31496062992125984" top="0.19685039370078741" bottom="0.15748031496062992" header="0" footer="0"/>
  <pageSetup paperSize="9" scale="33" orientation="landscape" r:id="rId1"/>
  <headerFooter alignWithMargins="0"/>
  <ignoredErrors>
    <ignoredError sqref="D11:AB12 D30:AB31" unlockedFormula="1"/>
  </ignoredError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transitionEvaluation="1" codeName="Sheet2">
    <tabColor rgb="FF00FF00"/>
    <pageSetUpPr fitToPage="1"/>
  </sheetPr>
  <dimension ref="A1:BL46"/>
  <sheetViews>
    <sheetView showGridLines="0" defaultGridColor="0" topLeftCell="P1" colorId="22" zoomScaleNormal="100" zoomScaleSheetLayoutView="80" workbookViewId="0">
      <selection activeCell="AE3" sqref="AE3"/>
    </sheetView>
  </sheetViews>
  <sheetFormatPr defaultColWidth="9.77734375" defaultRowHeight="15.75"/>
  <cols>
    <col min="1" max="1" width="30.88671875" style="157" hidden="1" customWidth="1"/>
    <col min="2" max="2" width="35.6640625" style="157" hidden="1" customWidth="1"/>
    <col min="3" max="3" width="10.33203125" style="12" customWidth="1"/>
    <col min="4" max="4" width="40.77734375" style="12" customWidth="1"/>
    <col min="5" max="5" width="20" style="12" customWidth="1"/>
    <col min="6" max="30" width="10.88671875" style="12" customWidth="1"/>
    <col min="31" max="37" width="10.77734375" style="549" customWidth="1"/>
    <col min="38" max="40" width="9.77734375" style="12"/>
    <col min="41" max="41" width="13.109375" style="12" customWidth="1"/>
    <col min="42" max="42" width="9.33203125" style="12" customWidth="1"/>
    <col min="43" max="63" width="9.77734375" style="12"/>
    <col min="64" max="64" width="9.77734375" style="146"/>
    <col min="65" max="16384" width="9.77734375" style="12"/>
  </cols>
  <sheetData>
    <row r="1" spans="1:64">
      <c r="A1" s="307" t="s">
        <v>333</v>
      </c>
      <c r="B1" s="307"/>
      <c r="AL1" s="160" t="str">
        <f>Fedőlap!$N$1</f>
        <v>Oct.2016</v>
      </c>
      <c r="AM1" s="308" t="s">
        <v>334</v>
      </c>
      <c r="AN1" s="308">
        <v>5</v>
      </c>
      <c r="AO1" s="308">
        <v>6</v>
      </c>
      <c r="AP1" s="308">
        <v>7</v>
      </c>
      <c r="AQ1" s="308">
        <v>8</v>
      </c>
      <c r="AR1" s="308">
        <v>9</v>
      </c>
      <c r="AS1" s="160">
        <f>AR1+1</f>
        <v>10</v>
      </c>
      <c r="AT1" s="160">
        <f t="shared" ref="AT1:BE1" si="0">AS1+1</f>
        <v>11</v>
      </c>
      <c r="AU1" s="160">
        <f t="shared" si="0"/>
        <v>12</v>
      </c>
      <c r="AV1" s="160">
        <f t="shared" si="0"/>
        <v>13</v>
      </c>
      <c r="AW1" s="160">
        <f t="shared" si="0"/>
        <v>14</v>
      </c>
      <c r="AX1" s="160">
        <f t="shared" si="0"/>
        <v>15</v>
      </c>
      <c r="AY1" s="160">
        <f t="shared" si="0"/>
        <v>16</v>
      </c>
      <c r="AZ1" s="160">
        <f t="shared" si="0"/>
        <v>17</v>
      </c>
      <c r="BA1" s="160">
        <f t="shared" si="0"/>
        <v>18</v>
      </c>
      <c r="BB1" s="160">
        <f t="shared" si="0"/>
        <v>19</v>
      </c>
      <c r="BC1" s="160">
        <f t="shared" si="0"/>
        <v>20</v>
      </c>
      <c r="BD1" s="160">
        <f t="shared" si="0"/>
        <v>21</v>
      </c>
      <c r="BE1" s="160">
        <f t="shared" si="0"/>
        <v>22</v>
      </c>
    </row>
    <row r="2" spans="1:64" ht="18.75">
      <c r="A2" s="307"/>
      <c r="B2" s="307"/>
      <c r="C2" s="309" t="s">
        <v>1162</v>
      </c>
      <c r="D2" s="146"/>
      <c r="E2" s="310"/>
      <c r="F2" s="146"/>
      <c r="G2" s="146"/>
      <c r="H2" s="146"/>
      <c r="I2" s="146"/>
      <c r="J2" s="146"/>
      <c r="K2" s="146"/>
      <c r="L2" s="146"/>
      <c r="M2" s="146"/>
      <c r="N2" s="146"/>
      <c r="O2" s="146"/>
      <c r="P2" s="146"/>
      <c r="Q2" s="146"/>
      <c r="R2" s="146"/>
      <c r="S2" s="146"/>
      <c r="T2" s="146"/>
      <c r="U2" s="146"/>
      <c r="V2" s="146"/>
      <c r="W2" s="146"/>
      <c r="X2" s="146"/>
      <c r="Y2" s="146"/>
      <c r="Z2" s="146"/>
      <c r="AA2" s="146"/>
      <c r="AB2" s="146"/>
      <c r="AC2" s="146"/>
      <c r="AD2" s="146"/>
      <c r="AE2" s="550"/>
      <c r="AF2" s="550"/>
      <c r="AG2" s="550"/>
      <c r="AH2" s="550"/>
      <c r="AI2" s="550"/>
      <c r="AJ2" s="550"/>
      <c r="AK2" s="550"/>
      <c r="AM2" s="308" t="s">
        <v>335</v>
      </c>
    </row>
    <row r="3" spans="1:64" ht="16.5" thickBot="1">
      <c r="A3" s="307"/>
      <c r="B3" s="307"/>
      <c r="C3" s="146"/>
      <c r="D3" s="146"/>
      <c r="E3" s="146"/>
      <c r="F3" s="146"/>
      <c r="G3" s="146"/>
      <c r="H3" s="146"/>
      <c r="I3" s="146"/>
      <c r="J3" s="146"/>
      <c r="K3" s="146"/>
      <c r="L3" s="146"/>
      <c r="M3" s="146"/>
      <c r="N3" s="146"/>
      <c r="O3" s="146"/>
      <c r="P3" s="146"/>
      <c r="Q3" s="146"/>
      <c r="R3" s="146"/>
      <c r="S3" s="146"/>
      <c r="T3" s="146"/>
      <c r="U3" s="146"/>
      <c r="V3" s="146"/>
      <c r="W3" s="146"/>
      <c r="X3" s="146"/>
      <c r="Y3" s="146"/>
      <c r="Z3" s="146"/>
      <c r="AA3" s="146"/>
      <c r="AB3" s="146"/>
      <c r="AC3" s="146"/>
      <c r="AD3" s="146"/>
      <c r="AE3" s="550"/>
      <c r="AF3" s="550"/>
      <c r="AG3" s="550"/>
      <c r="AH3" s="550"/>
      <c r="AI3" s="550"/>
      <c r="AJ3" s="550"/>
      <c r="AK3" s="550"/>
      <c r="AM3" s="308" t="s">
        <v>336</v>
      </c>
    </row>
    <row r="4" spans="1:64" ht="16.5" thickTop="1">
      <c r="A4" s="311"/>
      <c r="B4" s="312"/>
      <c r="C4" s="262"/>
      <c r="D4" s="169"/>
      <c r="E4" s="169"/>
      <c r="F4" s="169"/>
      <c r="G4" s="169"/>
      <c r="H4" s="169"/>
      <c r="I4" s="169"/>
      <c r="J4" s="169"/>
      <c r="K4" s="169"/>
      <c r="L4" s="169"/>
      <c r="M4" s="169"/>
      <c r="N4" s="169"/>
      <c r="O4" s="169"/>
      <c r="P4" s="169"/>
      <c r="Q4" s="169"/>
      <c r="R4" s="169"/>
      <c r="S4" s="169"/>
      <c r="T4" s="169"/>
      <c r="U4" s="169"/>
      <c r="V4" s="169"/>
      <c r="W4" s="169"/>
      <c r="X4" s="169"/>
      <c r="Y4" s="169"/>
      <c r="Z4" s="169"/>
      <c r="AA4" s="169"/>
      <c r="AB4" s="169"/>
      <c r="AC4" s="169"/>
      <c r="AD4" s="169"/>
      <c r="AE4" s="551"/>
      <c r="AF4" s="551"/>
      <c r="AG4" s="551"/>
      <c r="AH4" s="551"/>
      <c r="AI4" s="551"/>
      <c r="AJ4" s="551"/>
      <c r="AK4" s="551"/>
    </row>
    <row r="5" spans="1:64">
      <c r="A5" s="181"/>
      <c r="B5" s="313"/>
      <c r="C5" s="263"/>
      <c r="D5" s="487" t="s">
        <v>919</v>
      </c>
      <c r="E5" s="146"/>
      <c r="F5" s="722" t="s">
        <v>0</v>
      </c>
      <c r="G5" s="723"/>
      <c r="H5" s="723"/>
      <c r="I5" s="723"/>
      <c r="J5" s="723"/>
      <c r="K5" s="723"/>
      <c r="L5" s="723"/>
      <c r="M5" s="723"/>
      <c r="N5" s="723"/>
      <c r="O5" s="723"/>
      <c r="P5" s="723"/>
      <c r="Q5" s="723"/>
      <c r="R5" s="723"/>
      <c r="S5" s="723"/>
      <c r="T5" s="723"/>
      <c r="U5" s="723"/>
      <c r="V5" s="723"/>
      <c r="W5" s="723"/>
      <c r="X5" s="723"/>
      <c r="Y5" s="723"/>
      <c r="Z5" s="723"/>
      <c r="AA5" s="723"/>
      <c r="AB5" s="723"/>
      <c r="AC5" s="723"/>
      <c r="AD5" s="723"/>
      <c r="AE5" s="724"/>
      <c r="AF5" s="547"/>
      <c r="AG5" s="547"/>
      <c r="AH5" s="547"/>
      <c r="AI5" s="547"/>
      <c r="AJ5" s="547"/>
      <c r="AK5" s="547"/>
    </row>
    <row r="6" spans="1:64">
      <c r="A6" s="181"/>
      <c r="B6" s="291" t="s">
        <v>347</v>
      </c>
      <c r="C6" s="263"/>
      <c r="D6" s="487" t="s">
        <v>920</v>
      </c>
      <c r="E6" s="314"/>
      <c r="F6" s="213">
        <f>'1. Tábla'!E5</f>
        <v>1995</v>
      </c>
      <c r="G6" s="213">
        <f>F6+1</f>
        <v>1996</v>
      </c>
      <c r="H6" s="213">
        <f t="shared" ref="H6:K6" si="1">G6+1</f>
        <v>1997</v>
      </c>
      <c r="I6" s="213">
        <f t="shared" si="1"/>
        <v>1998</v>
      </c>
      <c r="J6" s="213">
        <f t="shared" si="1"/>
        <v>1999</v>
      </c>
      <c r="K6" s="213">
        <f t="shared" si="1"/>
        <v>2000</v>
      </c>
      <c r="L6" s="213">
        <f t="shared" ref="L6" si="2">K6+1</f>
        <v>2001</v>
      </c>
      <c r="M6" s="213">
        <f t="shared" ref="M6" si="3">L6+1</f>
        <v>2002</v>
      </c>
      <c r="N6" s="213">
        <f t="shared" ref="N6" si="4">M6+1</f>
        <v>2003</v>
      </c>
      <c r="O6" s="213">
        <f t="shared" ref="O6" si="5">N6+1</f>
        <v>2004</v>
      </c>
      <c r="P6" s="213">
        <f t="shared" ref="P6" si="6">O6+1</f>
        <v>2005</v>
      </c>
      <c r="Q6" s="213">
        <f t="shared" ref="Q6" si="7">P6+1</f>
        <v>2006</v>
      </c>
      <c r="R6" s="213">
        <f t="shared" ref="R6" si="8">Q6+1</f>
        <v>2007</v>
      </c>
      <c r="S6" s="213">
        <f t="shared" ref="S6" si="9">R6+1</f>
        <v>2008</v>
      </c>
      <c r="T6" s="213">
        <f t="shared" ref="T6" si="10">S6+1</f>
        <v>2009</v>
      </c>
      <c r="U6" s="213">
        <f t="shared" ref="U6:V6" si="11">T6+1</f>
        <v>2010</v>
      </c>
      <c r="V6" s="213">
        <f t="shared" si="11"/>
        <v>2011</v>
      </c>
      <c r="W6" s="213">
        <f t="shared" ref="W6" si="12">V6+1</f>
        <v>2012</v>
      </c>
      <c r="X6" s="213">
        <v>2013</v>
      </c>
      <c r="Y6" s="213">
        <v>2014</v>
      </c>
      <c r="Z6" s="213">
        <v>2015</v>
      </c>
      <c r="AA6" s="213">
        <v>2016</v>
      </c>
      <c r="AB6" s="213">
        <v>2017</v>
      </c>
      <c r="AC6" s="213">
        <v>2018</v>
      </c>
      <c r="AD6" s="213">
        <v>2019</v>
      </c>
      <c r="AE6" s="213">
        <v>2020</v>
      </c>
      <c r="AF6" s="552" t="s">
        <v>1176</v>
      </c>
      <c r="AG6" s="552" t="s">
        <v>1176</v>
      </c>
      <c r="AH6" s="552" t="s">
        <v>1176</v>
      </c>
      <c r="AI6" s="552" t="s">
        <v>1176</v>
      </c>
      <c r="AJ6" s="552" t="s">
        <v>1176</v>
      </c>
      <c r="AK6" s="552" t="s">
        <v>1176</v>
      </c>
    </row>
    <row r="7" spans="1:64">
      <c r="A7" s="181"/>
      <c r="B7" s="315"/>
      <c r="C7" s="263"/>
      <c r="D7" s="466" t="str">
        <f>Fedőlap!E15</f>
        <v>Dátum: 2025.10.10.</v>
      </c>
      <c r="E7" s="316"/>
      <c r="F7" s="301" t="s">
        <v>923</v>
      </c>
      <c r="G7" s="301" t="s">
        <v>923</v>
      </c>
      <c r="H7" s="301" t="s">
        <v>923</v>
      </c>
      <c r="I7" s="301" t="s">
        <v>923</v>
      </c>
      <c r="J7" s="301" t="s">
        <v>923</v>
      </c>
      <c r="K7" s="301" t="s">
        <v>923</v>
      </c>
      <c r="L7" s="301" t="s">
        <v>923</v>
      </c>
      <c r="M7" s="301" t="s">
        <v>923</v>
      </c>
      <c r="N7" s="301" t="s">
        <v>923</v>
      </c>
      <c r="O7" s="301" t="s">
        <v>923</v>
      </c>
      <c r="P7" s="301" t="s">
        <v>923</v>
      </c>
      <c r="Q7" s="301" t="s">
        <v>923</v>
      </c>
      <c r="R7" s="301" t="s">
        <v>923</v>
      </c>
      <c r="S7" s="301" t="s">
        <v>923</v>
      </c>
      <c r="T7" s="301" t="s">
        <v>923</v>
      </c>
      <c r="U7" s="301" t="s">
        <v>923</v>
      </c>
      <c r="V7" s="301" t="s">
        <v>923</v>
      </c>
      <c r="W7" s="301" t="s">
        <v>923</v>
      </c>
      <c r="X7" s="301" t="s">
        <v>923</v>
      </c>
      <c r="Y7" s="301" t="s">
        <v>923</v>
      </c>
      <c r="Z7" s="301" t="s">
        <v>923</v>
      </c>
      <c r="AA7" s="301" t="s">
        <v>923</v>
      </c>
      <c r="AB7" s="301" t="s">
        <v>923</v>
      </c>
      <c r="AC7" s="301" t="s">
        <v>923</v>
      </c>
      <c r="AD7" s="301" t="s">
        <v>923</v>
      </c>
      <c r="AE7" s="301" t="s">
        <v>923</v>
      </c>
      <c r="AF7" s="553" t="s">
        <v>1</v>
      </c>
      <c r="AG7" s="553" t="s">
        <v>1</v>
      </c>
      <c r="AH7" s="553" t="s">
        <v>1</v>
      </c>
      <c r="AI7" s="553" t="s">
        <v>1</v>
      </c>
      <c r="AJ7" s="553" t="s">
        <v>1</v>
      </c>
      <c r="AK7" s="553" t="s">
        <v>1</v>
      </c>
    </row>
    <row r="8" spans="1:64" ht="16.5" thickBot="1">
      <c r="A8" s="181"/>
      <c r="B8" s="313"/>
      <c r="C8" s="264" t="s">
        <v>1163</v>
      </c>
      <c r="D8" s="317"/>
      <c r="E8" s="318"/>
      <c r="F8" s="367">
        <f t="shared" ref="F8:U8" si="13">IFERROR(VLOOKUP(F7,StatusTable,2,FALSE), -1)</f>
        <v>-1</v>
      </c>
      <c r="G8" s="367">
        <f t="shared" si="13"/>
        <v>-1</v>
      </c>
      <c r="H8" s="367">
        <f t="shared" si="13"/>
        <v>-1</v>
      </c>
      <c r="I8" s="367">
        <f t="shared" si="13"/>
        <v>-1</v>
      </c>
      <c r="J8" s="367">
        <f t="shared" si="13"/>
        <v>-1</v>
      </c>
      <c r="K8" s="367">
        <f t="shared" si="13"/>
        <v>-1</v>
      </c>
      <c r="L8" s="367">
        <f t="shared" si="13"/>
        <v>-1</v>
      </c>
      <c r="M8" s="367">
        <f t="shared" si="13"/>
        <v>-1</v>
      </c>
      <c r="N8" s="367">
        <f t="shared" si="13"/>
        <v>-1</v>
      </c>
      <c r="O8" s="367">
        <f t="shared" si="13"/>
        <v>-1</v>
      </c>
      <c r="P8" s="367">
        <f t="shared" si="13"/>
        <v>-1</v>
      </c>
      <c r="Q8" s="367">
        <f t="shared" si="13"/>
        <v>-1</v>
      </c>
      <c r="R8" s="367">
        <f t="shared" si="13"/>
        <v>-1</v>
      </c>
      <c r="S8" s="367">
        <f t="shared" si="13"/>
        <v>-1</v>
      </c>
      <c r="T8" s="367">
        <f t="shared" si="13"/>
        <v>-1</v>
      </c>
      <c r="U8" s="367">
        <f t="shared" si="13"/>
        <v>-1</v>
      </c>
      <c r="V8" s="367"/>
      <c r="W8" s="367">
        <f t="shared" ref="W8" si="14">IFERROR(VLOOKUP(W7,StatusTable,2,FALSE), -1)</f>
        <v>-1</v>
      </c>
      <c r="X8" s="367"/>
      <c r="Y8" s="367">
        <f t="shared" ref="Y8" si="15">IFERROR(VLOOKUP(Y7,StatusTable,2,FALSE), -1)</f>
        <v>-1</v>
      </c>
      <c r="Z8" s="367"/>
      <c r="AA8" s="367"/>
      <c r="AB8" s="367"/>
      <c r="AC8" s="367"/>
      <c r="AD8" s="367"/>
      <c r="AE8" s="367"/>
      <c r="AF8" s="554"/>
      <c r="AG8" s="554"/>
      <c r="AH8" s="554"/>
      <c r="AI8" s="554"/>
      <c r="AJ8" s="554"/>
      <c r="AK8" s="554"/>
      <c r="BL8" s="146" t="e">
        <f>CountryCode &amp; ".T4.STATUS.S13.MNAC." &amp; RefVintage</f>
        <v>#VALUE!</v>
      </c>
    </row>
    <row r="9" spans="1:64" ht="16.5" thickBot="1">
      <c r="A9" s="181"/>
      <c r="B9" s="313"/>
      <c r="C9" s="264" t="s">
        <v>1164</v>
      </c>
      <c r="D9" s="319"/>
      <c r="E9" s="320"/>
      <c r="F9" s="320"/>
      <c r="G9" s="320"/>
      <c r="H9" s="320"/>
      <c r="I9" s="320"/>
      <c r="J9" s="320"/>
      <c r="K9" s="320"/>
      <c r="L9" s="320"/>
      <c r="M9" s="320"/>
      <c r="N9" s="320"/>
      <c r="O9" s="320"/>
      <c r="P9" s="320"/>
      <c r="Q9" s="320"/>
      <c r="R9" s="320"/>
      <c r="S9" s="320"/>
      <c r="T9" s="320"/>
      <c r="U9" s="320"/>
      <c r="V9" s="320"/>
      <c r="W9" s="320"/>
      <c r="X9" s="320"/>
      <c r="Y9" s="320"/>
      <c r="Z9" s="320"/>
      <c r="AA9" s="320"/>
      <c r="AB9" s="320"/>
      <c r="AC9" s="320"/>
      <c r="AD9" s="320"/>
      <c r="AE9" s="555"/>
      <c r="AF9" s="555"/>
      <c r="AG9" s="555"/>
      <c r="AH9" s="555"/>
      <c r="AI9" s="555"/>
      <c r="AJ9" s="555"/>
      <c r="AK9" s="555"/>
    </row>
    <row r="10" spans="1:64" ht="16.5" thickBot="1">
      <c r="A10" s="321" t="s">
        <v>374</v>
      </c>
      <c r="B10" s="294" t="s">
        <v>807</v>
      </c>
      <c r="C10" s="265">
        <v>2</v>
      </c>
      <c r="D10" s="538" t="s">
        <v>1165</v>
      </c>
      <c r="E10" s="322"/>
      <c r="F10" s="546">
        <v>29388</v>
      </c>
      <c r="G10" s="546">
        <v>21210</v>
      </c>
      <c r="H10" s="546">
        <v>35718</v>
      </c>
      <c r="I10" s="546">
        <v>53515</v>
      </c>
      <c r="J10" s="546">
        <v>62908</v>
      </c>
      <c r="K10" s="546">
        <v>71781</v>
      </c>
      <c r="L10" s="546">
        <v>128223.99999999999</v>
      </c>
      <c r="M10" s="546">
        <v>137113</v>
      </c>
      <c r="N10" s="546">
        <v>185318</v>
      </c>
      <c r="O10" s="546">
        <v>211885</v>
      </c>
      <c r="P10" s="546">
        <v>234844</v>
      </c>
      <c r="Q10" s="546">
        <v>299386</v>
      </c>
      <c r="R10" s="546">
        <v>287876</v>
      </c>
      <c r="S10" s="546">
        <v>268060</v>
      </c>
      <c r="T10" s="546">
        <v>409684</v>
      </c>
      <c r="U10" s="546">
        <v>380375</v>
      </c>
      <c r="V10" s="546">
        <v>404937</v>
      </c>
      <c r="W10" s="546">
        <v>461406</v>
      </c>
      <c r="X10" s="546">
        <v>483495</v>
      </c>
      <c r="Y10" s="546">
        <v>542611</v>
      </c>
      <c r="Z10" s="546">
        <v>377810</v>
      </c>
      <c r="AA10" s="546">
        <v>522068.99999999994</v>
      </c>
      <c r="AB10" s="546">
        <v>682875</v>
      </c>
      <c r="AC10" s="546">
        <v>751446</v>
      </c>
      <c r="AD10" s="546">
        <v>878459</v>
      </c>
      <c r="AE10" s="706">
        <v>783274</v>
      </c>
      <c r="AF10" s="546"/>
      <c r="AG10" s="546"/>
      <c r="AH10" s="546"/>
      <c r="AI10" s="546"/>
      <c r="AJ10" s="546"/>
      <c r="AK10" s="546"/>
      <c r="BL10" s="146" t="e">
        <f>CountryCode &amp; ".T4.AF81L.S13.MNAC." &amp; RefVintage</f>
        <v>#VALUE!</v>
      </c>
    </row>
    <row r="11" spans="1:64" ht="16.5" thickBot="1">
      <c r="A11" s="181"/>
      <c r="B11" s="294"/>
      <c r="C11" s="265"/>
      <c r="D11" s="537"/>
      <c r="F11" s="302"/>
      <c r="G11" s="302"/>
      <c r="H11" s="302"/>
      <c r="I11" s="302"/>
      <c r="J11" s="302"/>
      <c r="K11" s="302"/>
      <c r="L11" s="302"/>
      <c r="M11" s="302"/>
      <c r="N11" s="302"/>
      <c r="O11" s="302"/>
      <c r="P11" s="302"/>
      <c r="Q11" s="302"/>
      <c r="R11" s="302"/>
      <c r="S11" s="302"/>
      <c r="T11" s="302"/>
      <c r="U11" s="302"/>
      <c r="V11" s="302"/>
      <c r="W11" s="302"/>
      <c r="X11" s="302"/>
      <c r="Y11" s="302"/>
      <c r="Z11" s="302"/>
      <c r="AA11" s="302"/>
      <c r="AB11" s="302"/>
      <c r="AC11" s="302"/>
      <c r="AD11" s="302"/>
      <c r="AE11" s="556"/>
      <c r="AF11" s="556"/>
      <c r="AG11" s="556"/>
      <c r="AH11" s="556"/>
      <c r="AI11" s="556"/>
      <c r="AJ11" s="556"/>
      <c r="AK11" s="556"/>
    </row>
    <row r="12" spans="1:64">
      <c r="A12" s="181"/>
      <c r="B12" s="294"/>
      <c r="C12" s="265"/>
      <c r="D12" s="539"/>
      <c r="E12" s="320"/>
      <c r="F12" s="303"/>
      <c r="G12" s="303"/>
      <c r="H12" s="303"/>
      <c r="I12" s="303"/>
      <c r="J12" s="303"/>
      <c r="K12" s="303"/>
      <c r="L12" s="303"/>
      <c r="M12" s="303"/>
      <c r="N12" s="303"/>
      <c r="O12" s="303"/>
      <c r="P12" s="303"/>
      <c r="Q12" s="303"/>
      <c r="R12" s="303"/>
      <c r="S12" s="303"/>
      <c r="T12" s="303"/>
      <c r="U12" s="303"/>
      <c r="V12" s="303"/>
      <c r="W12" s="303"/>
      <c r="X12" s="303"/>
      <c r="Y12" s="303"/>
      <c r="Z12" s="303"/>
      <c r="AA12" s="303"/>
      <c r="AB12" s="303"/>
      <c r="AC12" s="303"/>
      <c r="AD12" s="303"/>
      <c r="AE12" s="557"/>
      <c r="AF12" s="557"/>
      <c r="AG12" s="557"/>
      <c r="AH12" s="557"/>
      <c r="AI12" s="557"/>
      <c r="AJ12" s="557"/>
      <c r="AK12" s="557"/>
    </row>
    <row r="13" spans="1:64">
      <c r="A13" s="181"/>
      <c r="B13" s="294"/>
      <c r="C13" s="265">
        <v>3</v>
      </c>
      <c r="D13" s="538" t="s">
        <v>1166</v>
      </c>
      <c r="E13" s="322"/>
      <c r="F13" s="302"/>
      <c r="G13" s="302"/>
      <c r="H13" s="302"/>
      <c r="I13" s="302"/>
      <c r="J13" s="302"/>
      <c r="K13" s="302"/>
      <c r="L13" s="302"/>
      <c r="M13" s="302"/>
      <c r="N13" s="302"/>
      <c r="O13" s="302"/>
      <c r="P13" s="302"/>
      <c r="Q13" s="302"/>
      <c r="R13" s="302"/>
      <c r="S13" s="302"/>
      <c r="T13" s="302"/>
      <c r="U13" s="302"/>
      <c r="V13" s="302"/>
      <c r="W13" s="302"/>
      <c r="X13" s="302"/>
      <c r="Y13" s="302"/>
      <c r="Z13" s="302"/>
      <c r="AA13" s="302"/>
      <c r="AB13" s="302"/>
      <c r="AC13" s="302"/>
      <c r="AD13" s="302"/>
      <c r="AE13" s="556"/>
      <c r="AF13" s="556"/>
      <c r="AG13" s="556"/>
      <c r="AH13" s="556"/>
      <c r="AI13" s="556"/>
      <c r="AJ13" s="556"/>
      <c r="AK13" s="556"/>
    </row>
    <row r="14" spans="1:64">
      <c r="A14" s="181"/>
      <c r="B14" s="294"/>
      <c r="C14" s="127"/>
      <c r="D14" s="540"/>
      <c r="F14" s="302"/>
      <c r="G14" s="302"/>
      <c r="H14" s="302"/>
      <c r="I14" s="302"/>
      <c r="J14" s="302"/>
      <c r="K14" s="302"/>
      <c r="L14" s="302"/>
      <c r="M14" s="302"/>
      <c r="N14" s="302"/>
      <c r="O14" s="302"/>
      <c r="P14" s="302"/>
      <c r="Q14" s="302"/>
      <c r="R14" s="302"/>
      <c r="S14" s="302"/>
      <c r="T14" s="302"/>
      <c r="U14" s="302"/>
      <c r="V14" s="302"/>
      <c r="W14" s="302"/>
      <c r="X14" s="302"/>
      <c r="Y14" s="302"/>
      <c r="Z14" s="302"/>
      <c r="AA14" s="302"/>
      <c r="AB14" s="302"/>
      <c r="AC14" s="302"/>
      <c r="AD14" s="302"/>
      <c r="AE14" s="556"/>
      <c r="AF14" s="556"/>
      <c r="AG14" s="556"/>
      <c r="AH14" s="556"/>
      <c r="AI14" s="556"/>
      <c r="AJ14" s="556"/>
      <c r="AK14" s="556"/>
    </row>
    <row r="15" spans="1:64">
      <c r="A15" s="181"/>
      <c r="B15" s="294"/>
      <c r="C15" s="127"/>
      <c r="D15" s="540"/>
      <c r="F15" s="302"/>
      <c r="G15" s="302"/>
      <c r="H15" s="302"/>
      <c r="I15" s="302"/>
      <c r="J15" s="302"/>
      <c r="K15" s="302"/>
      <c r="L15" s="302"/>
      <c r="M15" s="302"/>
      <c r="N15" s="302"/>
      <c r="O15" s="302"/>
      <c r="P15" s="302"/>
      <c r="Q15" s="302"/>
      <c r="R15" s="302"/>
      <c r="S15" s="302"/>
      <c r="T15" s="302"/>
      <c r="U15" s="302"/>
      <c r="V15" s="302"/>
      <c r="W15" s="302"/>
      <c r="X15" s="302"/>
      <c r="Y15" s="302"/>
      <c r="Z15" s="302"/>
      <c r="AA15" s="302"/>
      <c r="AB15" s="302"/>
      <c r="AC15" s="302"/>
      <c r="AD15" s="302"/>
      <c r="AE15" s="556"/>
      <c r="AF15" s="556"/>
      <c r="AG15" s="556"/>
      <c r="AH15" s="556"/>
      <c r="AI15" s="556"/>
      <c r="AJ15" s="556"/>
      <c r="AK15" s="556"/>
    </row>
    <row r="16" spans="1:64">
      <c r="A16" s="181" t="s">
        <v>331</v>
      </c>
      <c r="B16" s="294" t="s">
        <v>808</v>
      </c>
      <c r="C16" s="127"/>
      <c r="D16" s="541" t="s">
        <v>1167</v>
      </c>
      <c r="E16" s="49"/>
      <c r="F16" s="546" t="s">
        <v>832</v>
      </c>
      <c r="G16" s="546" t="s">
        <v>832</v>
      </c>
      <c r="H16" s="546" t="s">
        <v>832</v>
      </c>
      <c r="I16" s="546" t="s">
        <v>832</v>
      </c>
      <c r="J16" s="546" t="s">
        <v>832</v>
      </c>
      <c r="K16" s="546" t="s">
        <v>832</v>
      </c>
      <c r="L16" s="546" t="s">
        <v>832</v>
      </c>
      <c r="M16" s="546" t="s">
        <v>832</v>
      </c>
      <c r="N16" s="546" t="s">
        <v>832</v>
      </c>
      <c r="O16" s="546" t="s">
        <v>832</v>
      </c>
      <c r="P16" s="546" t="s">
        <v>832</v>
      </c>
      <c r="Q16" s="546" t="s">
        <v>832</v>
      </c>
      <c r="R16" s="546" t="s">
        <v>832</v>
      </c>
      <c r="S16" s="546" t="s">
        <v>832</v>
      </c>
      <c r="T16" s="546" t="s">
        <v>832</v>
      </c>
      <c r="U16" s="546" t="s">
        <v>832</v>
      </c>
      <c r="V16" s="546" t="s">
        <v>832</v>
      </c>
      <c r="W16" s="546" t="s">
        <v>832</v>
      </c>
      <c r="X16" s="546" t="s">
        <v>832</v>
      </c>
      <c r="Y16" s="546" t="s">
        <v>832</v>
      </c>
      <c r="Z16" s="546" t="s">
        <v>832</v>
      </c>
      <c r="AA16" s="546" t="s">
        <v>832</v>
      </c>
      <c r="AB16" s="546" t="s">
        <v>832</v>
      </c>
      <c r="AC16" s="546" t="s">
        <v>832</v>
      </c>
      <c r="AD16" s="546" t="s">
        <v>832</v>
      </c>
      <c r="AE16" s="706" t="s">
        <v>832</v>
      </c>
      <c r="AF16" s="546"/>
      <c r="AG16" s="546"/>
      <c r="AH16" s="546"/>
      <c r="AI16" s="546"/>
      <c r="AJ16" s="546"/>
      <c r="AK16" s="546"/>
      <c r="BL16" s="146" t="e">
        <f>CountryCode &amp; ".T4.FPU.S13.MNAC." &amp; RefVintage</f>
        <v>#VALUE!</v>
      </c>
    </row>
    <row r="17" spans="1:37">
      <c r="A17" s="181"/>
      <c r="B17" s="294"/>
      <c r="C17" s="127"/>
      <c r="D17" s="540"/>
      <c r="F17" s="302"/>
      <c r="G17" s="302"/>
      <c r="H17" s="302"/>
      <c r="I17" s="302"/>
      <c r="J17" s="302"/>
      <c r="K17" s="302"/>
      <c r="L17" s="302"/>
      <c r="M17" s="302"/>
      <c r="N17" s="302"/>
      <c r="O17" s="302"/>
      <c r="P17" s="302"/>
      <c r="Q17" s="302"/>
      <c r="R17" s="302"/>
      <c r="S17" s="302"/>
      <c r="T17" s="302"/>
      <c r="U17" s="302"/>
      <c r="V17" s="302"/>
      <c r="W17" s="302"/>
      <c r="X17" s="302"/>
      <c r="Y17" s="302"/>
      <c r="Z17" s="302"/>
      <c r="AA17" s="302"/>
      <c r="AB17" s="302"/>
      <c r="AC17" s="302"/>
      <c r="AD17" s="302"/>
      <c r="AE17" s="556"/>
      <c r="AF17" s="556"/>
      <c r="AG17" s="556"/>
      <c r="AH17" s="556"/>
      <c r="AI17" s="556"/>
      <c r="AJ17" s="556"/>
      <c r="AK17" s="556"/>
    </row>
    <row r="18" spans="1:37">
      <c r="A18" s="181"/>
      <c r="B18" s="294"/>
      <c r="C18" s="127"/>
      <c r="D18" s="541" t="s">
        <v>1168</v>
      </c>
      <c r="E18" s="49"/>
      <c r="F18" s="304"/>
      <c r="G18" s="304"/>
      <c r="H18" s="304"/>
      <c r="I18" s="304"/>
      <c r="J18" s="304"/>
      <c r="K18" s="304"/>
      <c r="L18" s="304"/>
      <c r="M18" s="304"/>
      <c r="N18" s="304"/>
      <c r="O18" s="304"/>
      <c r="P18" s="304"/>
      <c r="Q18" s="304"/>
      <c r="R18" s="304"/>
      <c r="S18" s="304"/>
      <c r="T18" s="304"/>
      <c r="U18" s="304"/>
      <c r="V18" s="304"/>
      <c r="W18" s="304"/>
      <c r="X18" s="304"/>
      <c r="Y18" s="304"/>
      <c r="Z18" s="304"/>
      <c r="AA18" s="304"/>
      <c r="AB18" s="304"/>
      <c r="AC18" s="304"/>
      <c r="AD18" s="304"/>
      <c r="AE18" s="558"/>
      <c r="AF18" s="558"/>
      <c r="AG18" s="558"/>
      <c r="AH18" s="558"/>
      <c r="AI18" s="558"/>
      <c r="AJ18" s="558"/>
      <c r="AK18" s="558"/>
    </row>
    <row r="19" spans="1:37">
      <c r="A19" s="181"/>
      <c r="B19" s="294"/>
      <c r="C19" s="127"/>
      <c r="D19" s="541"/>
      <c r="E19" s="49"/>
      <c r="F19" s="304"/>
      <c r="G19" s="304"/>
      <c r="H19" s="304"/>
      <c r="I19" s="304"/>
      <c r="J19" s="304"/>
      <c r="K19" s="304"/>
      <c r="L19" s="304"/>
      <c r="M19" s="304"/>
      <c r="N19" s="304"/>
      <c r="O19" s="304"/>
      <c r="P19" s="304"/>
      <c r="Q19" s="304"/>
      <c r="R19" s="304"/>
      <c r="S19" s="304"/>
      <c r="T19" s="304"/>
      <c r="U19" s="304"/>
      <c r="V19" s="304"/>
      <c r="W19" s="304"/>
      <c r="X19" s="304"/>
      <c r="Y19" s="304"/>
      <c r="Z19" s="304"/>
      <c r="AA19" s="304"/>
      <c r="AB19" s="304"/>
      <c r="AC19" s="304"/>
      <c r="AD19" s="304"/>
      <c r="AE19" s="558"/>
      <c r="AF19" s="558"/>
      <c r="AG19" s="558"/>
      <c r="AH19" s="558"/>
      <c r="AI19" s="558"/>
      <c r="AJ19" s="558"/>
      <c r="AK19" s="558"/>
    </row>
    <row r="20" spans="1:37">
      <c r="A20" s="181"/>
      <c r="B20" s="294"/>
      <c r="C20" s="127"/>
      <c r="D20" s="541"/>
      <c r="E20" s="49"/>
      <c r="F20" s="304"/>
      <c r="G20" s="304"/>
      <c r="H20" s="304"/>
      <c r="I20" s="304"/>
      <c r="J20" s="304"/>
      <c r="K20" s="304"/>
      <c r="L20" s="304"/>
      <c r="M20" s="304"/>
      <c r="N20" s="304"/>
      <c r="O20" s="304"/>
      <c r="P20" s="304"/>
      <c r="Q20" s="304"/>
      <c r="R20" s="304"/>
      <c r="S20" s="304"/>
      <c r="T20" s="304"/>
      <c r="U20" s="304"/>
      <c r="V20" s="304"/>
      <c r="W20" s="304"/>
      <c r="X20" s="304"/>
      <c r="Y20" s="304"/>
      <c r="Z20" s="304"/>
      <c r="AA20" s="304"/>
      <c r="AB20" s="304"/>
      <c r="AC20" s="304"/>
      <c r="AD20" s="304"/>
      <c r="AE20" s="558"/>
      <c r="AF20" s="558"/>
      <c r="AG20" s="558"/>
      <c r="AH20" s="558"/>
      <c r="AI20" s="558"/>
      <c r="AJ20" s="558"/>
      <c r="AK20" s="558"/>
    </row>
    <row r="21" spans="1:37">
      <c r="A21" s="181"/>
      <c r="B21" s="294"/>
      <c r="C21" s="127"/>
      <c r="D21" s="541"/>
      <c r="E21" s="49"/>
      <c r="F21" s="304"/>
      <c r="G21" s="304"/>
      <c r="H21" s="304"/>
      <c r="I21" s="304"/>
      <c r="J21" s="304"/>
      <c r="K21" s="304"/>
      <c r="L21" s="304"/>
      <c r="M21" s="304"/>
      <c r="N21" s="304"/>
      <c r="O21" s="304"/>
      <c r="P21" s="304"/>
      <c r="Q21" s="304"/>
      <c r="R21" s="304"/>
      <c r="S21" s="304"/>
      <c r="T21" s="304"/>
      <c r="U21" s="304"/>
      <c r="V21" s="304"/>
      <c r="W21" s="304"/>
      <c r="X21" s="304"/>
      <c r="Y21" s="304"/>
      <c r="Z21" s="304"/>
      <c r="AA21" s="304"/>
      <c r="AB21" s="304"/>
      <c r="AC21" s="304"/>
      <c r="AD21" s="304"/>
      <c r="AE21" s="558"/>
      <c r="AF21" s="558"/>
      <c r="AG21" s="558"/>
      <c r="AH21" s="558"/>
      <c r="AI21" s="558"/>
      <c r="AJ21" s="558"/>
      <c r="AK21" s="558"/>
    </row>
    <row r="22" spans="1:37">
      <c r="A22" s="181"/>
      <c r="B22" s="294"/>
      <c r="C22" s="127"/>
      <c r="D22" s="540"/>
      <c r="F22" s="304"/>
      <c r="G22" s="304"/>
      <c r="H22" s="304"/>
      <c r="I22" s="304"/>
      <c r="J22" s="304"/>
      <c r="K22" s="304"/>
      <c r="L22" s="304"/>
      <c r="M22" s="304"/>
      <c r="N22" s="304"/>
      <c r="O22" s="304"/>
      <c r="P22" s="304"/>
      <c r="Q22" s="304"/>
      <c r="R22" s="304"/>
      <c r="S22" s="304"/>
      <c r="T22" s="304"/>
      <c r="U22" s="304"/>
      <c r="V22" s="304"/>
      <c r="W22" s="304"/>
      <c r="X22" s="304"/>
      <c r="Y22" s="304"/>
      <c r="Z22" s="304"/>
      <c r="AA22" s="304"/>
      <c r="AB22" s="304"/>
      <c r="AC22" s="304"/>
      <c r="AD22" s="304"/>
      <c r="AE22" s="558"/>
      <c r="AF22" s="558"/>
      <c r="AG22" s="558"/>
      <c r="AH22" s="558"/>
      <c r="AI22" s="558"/>
      <c r="AJ22" s="558"/>
      <c r="AK22" s="558"/>
    </row>
    <row r="23" spans="1:37">
      <c r="A23" s="181"/>
      <c r="B23" s="294"/>
      <c r="C23" s="127"/>
      <c r="D23" s="540"/>
      <c r="F23" s="304"/>
      <c r="G23" s="304"/>
      <c r="H23" s="304"/>
      <c r="I23" s="304"/>
      <c r="J23" s="304"/>
      <c r="K23" s="304"/>
      <c r="L23" s="304"/>
      <c r="M23" s="304"/>
      <c r="N23" s="304"/>
      <c r="O23" s="304"/>
      <c r="P23" s="304"/>
      <c r="Q23" s="304"/>
      <c r="R23" s="304"/>
      <c r="S23" s="304"/>
      <c r="T23" s="304"/>
      <c r="U23" s="304"/>
      <c r="V23" s="304"/>
      <c r="W23" s="304"/>
      <c r="X23" s="304"/>
      <c r="Y23" s="304"/>
      <c r="Z23" s="304"/>
      <c r="AA23" s="304"/>
      <c r="AB23" s="304"/>
      <c r="AC23" s="304"/>
      <c r="AD23" s="304"/>
      <c r="AE23" s="558"/>
      <c r="AF23" s="558"/>
      <c r="AG23" s="558"/>
      <c r="AH23" s="558"/>
      <c r="AI23" s="558"/>
      <c r="AJ23" s="558"/>
      <c r="AK23" s="558"/>
    </row>
    <row r="24" spans="1:37">
      <c r="A24" s="181"/>
      <c r="B24" s="294"/>
      <c r="C24" s="127"/>
      <c r="D24" s="540"/>
      <c r="F24" s="304"/>
      <c r="G24" s="304"/>
      <c r="H24" s="304"/>
      <c r="I24" s="304"/>
      <c r="J24" s="304"/>
      <c r="K24" s="304"/>
      <c r="L24" s="304"/>
      <c r="M24" s="304"/>
      <c r="N24" s="304"/>
      <c r="O24" s="304"/>
      <c r="P24" s="304"/>
      <c r="Q24" s="304"/>
      <c r="R24" s="304"/>
      <c r="S24" s="304"/>
      <c r="T24" s="304"/>
      <c r="U24" s="304"/>
      <c r="V24" s="304"/>
      <c r="W24" s="304"/>
      <c r="X24" s="304"/>
      <c r="Y24" s="304"/>
      <c r="Z24" s="304"/>
      <c r="AA24" s="304"/>
      <c r="AB24" s="304"/>
      <c r="AC24" s="304"/>
      <c r="AD24" s="304"/>
      <c r="AE24" s="558"/>
      <c r="AF24" s="558"/>
      <c r="AG24" s="558"/>
      <c r="AH24" s="558"/>
      <c r="AI24" s="558"/>
      <c r="AJ24" s="558"/>
      <c r="AK24" s="558"/>
    </row>
    <row r="25" spans="1:37" ht="16.5" thickBot="1">
      <c r="A25" s="181"/>
      <c r="B25" s="294"/>
      <c r="C25" s="127"/>
      <c r="D25" s="540"/>
      <c r="F25" s="305"/>
      <c r="G25" s="305"/>
      <c r="H25" s="305"/>
      <c r="I25" s="305"/>
      <c r="J25" s="305"/>
      <c r="K25" s="305"/>
      <c r="L25" s="305"/>
      <c r="M25" s="305"/>
      <c r="N25" s="305"/>
      <c r="O25" s="305"/>
      <c r="P25" s="305"/>
      <c r="Q25" s="305"/>
      <c r="R25" s="305"/>
      <c r="S25" s="305"/>
      <c r="T25" s="305"/>
      <c r="U25" s="305"/>
      <c r="V25" s="305"/>
      <c r="W25" s="305"/>
      <c r="X25" s="305"/>
      <c r="Y25" s="305"/>
      <c r="Z25" s="305"/>
      <c r="AA25" s="305"/>
      <c r="AB25" s="305"/>
      <c r="AC25" s="305"/>
      <c r="AD25" s="305"/>
      <c r="AE25" s="559"/>
      <c r="AF25" s="559"/>
      <c r="AG25" s="559"/>
      <c r="AH25" s="559"/>
      <c r="AI25" s="559"/>
      <c r="AJ25" s="559"/>
      <c r="AK25" s="559"/>
    </row>
    <row r="26" spans="1:37" ht="9.75" customHeight="1">
      <c r="A26" s="181"/>
      <c r="B26" s="294"/>
      <c r="C26" s="127"/>
      <c r="D26" s="542"/>
      <c r="E26" s="320"/>
      <c r="F26" s="303"/>
      <c r="G26" s="303"/>
      <c r="H26" s="303"/>
      <c r="I26" s="303"/>
      <c r="J26" s="303"/>
      <c r="K26" s="303"/>
      <c r="L26" s="303"/>
      <c r="M26" s="303"/>
      <c r="N26" s="303"/>
      <c r="O26" s="303"/>
      <c r="P26" s="303"/>
      <c r="Q26" s="303"/>
      <c r="R26" s="303"/>
      <c r="S26" s="303"/>
      <c r="T26" s="303"/>
      <c r="U26" s="303"/>
      <c r="V26" s="303"/>
      <c r="W26" s="303"/>
      <c r="X26" s="303"/>
      <c r="Y26" s="303"/>
      <c r="Z26" s="303"/>
      <c r="AA26" s="303"/>
      <c r="AB26" s="303"/>
      <c r="AC26" s="303"/>
      <c r="AD26" s="303"/>
      <c r="AE26" s="557"/>
      <c r="AF26" s="557"/>
      <c r="AG26" s="557"/>
      <c r="AH26" s="557"/>
      <c r="AI26" s="557"/>
      <c r="AJ26" s="557"/>
      <c r="AK26" s="557"/>
    </row>
    <row r="27" spans="1:37">
      <c r="A27" s="181"/>
      <c r="B27" s="294"/>
      <c r="C27" s="265">
        <v>4</v>
      </c>
      <c r="D27" s="538" t="s">
        <v>1169</v>
      </c>
      <c r="E27" s="322"/>
      <c r="F27" s="302"/>
      <c r="G27" s="302"/>
      <c r="H27" s="302"/>
      <c r="I27" s="302"/>
      <c r="J27" s="302"/>
      <c r="K27" s="302"/>
      <c r="L27" s="302"/>
      <c r="M27" s="302"/>
      <c r="N27" s="302"/>
      <c r="O27" s="302"/>
      <c r="P27" s="302"/>
      <c r="Q27" s="302"/>
      <c r="R27" s="302"/>
      <c r="S27" s="302"/>
      <c r="T27" s="302"/>
      <c r="U27" s="302"/>
      <c r="V27" s="302"/>
      <c r="W27" s="302"/>
      <c r="X27" s="302"/>
      <c r="Y27" s="302"/>
      <c r="Z27" s="302"/>
      <c r="AA27" s="302"/>
      <c r="AB27" s="302"/>
      <c r="AC27" s="302"/>
      <c r="AD27" s="302"/>
      <c r="AE27" s="556"/>
      <c r="AF27" s="556"/>
      <c r="AG27" s="556"/>
      <c r="AH27" s="556"/>
      <c r="AI27" s="556"/>
      <c r="AJ27" s="556"/>
      <c r="AK27" s="556"/>
    </row>
    <row r="28" spans="1:37">
      <c r="A28" s="181"/>
      <c r="B28" s="294"/>
      <c r="C28" s="128"/>
      <c r="D28" s="538" t="s">
        <v>1170</v>
      </c>
      <c r="E28" s="322"/>
      <c r="F28" s="302"/>
      <c r="G28" s="302"/>
      <c r="H28" s="302"/>
      <c r="I28" s="302"/>
      <c r="J28" s="302"/>
      <c r="K28" s="302"/>
      <c r="L28" s="302"/>
      <c r="M28" s="302"/>
      <c r="N28" s="302"/>
      <c r="O28" s="302"/>
      <c r="P28" s="302"/>
      <c r="Q28" s="302"/>
      <c r="R28" s="302"/>
      <c r="S28" s="302"/>
      <c r="T28" s="302"/>
      <c r="U28" s="302"/>
      <c r="V28" s="302"/>
      <c r="W28" s="302"/>
      <c r="X28" s="302"/>
      <c r="Y28" s="302"/>
      <c r="Z28" s="302"/>
      <c r="AA28" s="302"/>
      <c r="AB28" s="302"/>
      <c r="AC28" s="302"/>
      <c r="AD28" s="302"/>
      <c r="AE28" s="556"/>
      <c r="AF28" s="556"/>
      <c r="AG28" s="556"/>
      <c r="AH28" s="556"/>
      <c r="AI28" s="556"/>
      <c r="AJ28" s="556"/>
      <c r="AK28" s="556"/>
    </row>
    <row r="29" spans="1:37">
      <c r="A29" s="181"/>
      <c r="B29" s="294"/>
      <c r="C29" s="128"/>
      <c r="D29" s="540" t="s">
        <v>1171</v>
      </c>
      <c r="F29" s="304"/>
      <c r="G29" s="304"/>
      <c r="H29" s="304"/>
      <c r="I29" s="304"/>
      <c r="J29" s="304"/>
      <c r="K29" s="304"/>
      <c r="L29" s="304"/>
      <c r="M29" s="304"/>
      <c r="N29" s="304"/>
      <c r="O29" s="304"/>
      <c r="P29" s="304"/>
      <c r="Q29" s="304"/>
      <c r="R29" s="304"/>
      <c r="S29" s="304"/>
      <c r="T29" s="304"/>
      <c r="U29" s="304"/>
      <c r="V29" s="304"/>
      <c r="W29" s="304"/>
      <c r="X29" s="304"/>
      <c r="Y29" s="304"/>
      <c r="Z29" s="304"/>
      <c r="AA29" s="304"/>
      <c r="AB29" s="304"/>
      <c r="AC29" s="304"/>
      <c r="AD29" s="304"/>
      <c r="AE29" s="558"/>
      <c r="AF29" s="558"/>
      <c r="AG29" s="558"/>
      <c r="AH29" s="558"/>
      <c r="AI29" s="558"/>
      <c r="AJ29" s="558"/>
      <c r="AK29" s="558"/>
    </row>
    <row r="30" spans="1:37">
      <c r="A30" s="181"/>
      <c r="B30" s="294"/>
      <c r="C30" s="128"/>
      <c r="D30" s="540"/>
      <c r="F30" s="304"/>
      <c r="G30" s="304"/>
      <c r="H30" s="304"/>
      <c r="I30" s="304"/>
      <c r="J30" s="304"/>
      <c r="K30" s="304"/>
      <c r="L30" s="304"/>
      <c r="M30" s="304"/>
      <c r="N30" s="304"/>
      <c r="O30" s="304"/>
      <c r="P30" s="304"/>
      <c r="Q30" s="304"/>
      <c r="R30" s="304"/>
      <c r="S30" s="304"/>
      <c r="T30" s="304"/>
      <c r="U30" s="304"/>
      <c r="V30" s="304"/>
      <c r="W30" s="304"/>
      <c r="X30" s="304"/>
      <c r="Y30" s="304"/>
      <c r="Z30" s="304"/>
      <c r="AA30" s="304"/>
      <c r="AB30" s="304"/>
      <c r="AC30" s="304"/>
      <c r="AD30" s="304"/>
      <c r="AE30" s="558"/>
      <c r="AF30" s="558"/>
      <c r="AG30" s="558"/>
      <c r="AH30" s="558"/>
      <c r="AI30" s="558"/>
      <c r="AJ30" s="558"/>
      <c r="AK30" s="558"/>
    </row>
    <row r="31" spans="1:37">
      <c r="A31" s="181"/>
      <c r="B31" s="294"/>
      <c r="C31" s="128"/>
      <c r="D31" s="540"/>
      <c r="F31" s="304"/>
      <c r="G31" s="304"/>
      <c r="H31" s="304"/>
      <c r="I31" s="304"/>
      <c r="J31" s="304"/>
      <c r="K31" s="304"/>
      <c r="L31" s="304"/>
      <c r="M31" s="304"/>
      <c r="N31" s="304"/>
      <c r="O31" s="304"/>
      <c r="P31" s="304"/>
      <c r="Q31" s="304"/>
      <c r="R31" s="304"/>
      <c r="S31" s="304"/>
      <c r="T31" s="304"/>
      <c r="U31" s="304"/>
      <c r="V31" s="304"/>
      <c r="W31" s="304"/>
      <c r="X31" s="304"/>
      <c r="Y31" s="304"/>
      <c r="Z31" s="304"/>
      <c r="AA31" s="304"/>
      <c r="AB31" s="304"/>
      <c r="AC31" s="304"/>
      <c r="AD31" s="304"/>
      <c r="AE31" s="558"/>
      <c r="AF31" s="558"/>
      <c r="AG31" s="558"/>
      <c r="AH31" s="558"/>
      <c r="AI31" s="558"/>
      <c r="AJ31" s="558"/>
      <c r="AK31" s="558"/>
    </row>
    <row r="32" spans="1:37">
      <c r="A32" s="181"/>
      <c r="B32" s="294"/>
      <c r="C32" s="128"/>
      <c r="D32" s="540"/>
      <c r="F32" s="304"/>
      <c r="G32" s="304"/>
      <c r="H32" s="304"/>
      <c r="I32" s="304"/>
      <c r="J32" s="304"/>
      <c r="K32" s="304"/>
      <c r="L32" s="304"/>
      <c r="M32" s="304"/>
      <c r="N32" s="304"/>
      <c r="O32" s="304"/>
      <c r="P32" s="304"/>
      <c r="Q32" s="304"/>
      <c r="R32" s="304"/>
      <c r="S32" s="304"/>
      <c r="T32" s="304"/>
      <c r="U32" s="304"/>
      <c r="V32" s="304"/>
      <c r="W32" s="304"/>
      <c r="X32" s="304"/>
      <c r="Y32" s="304"/>
      <c r="Z32" s="304"/>
      <c r="AA32" s="304"/>
      <c r="AB32" s="304"/>
      <c r="AC32" s="304"/>
      <c r="AD32" s="304"/>
      <c r="AE32" s="558"/>
      <c r="AF32" s="558"/>
      <c r="AG32" s="558"/>
      <c r="AH32" s="558"/>
      <c r="AI32" s="558"/>
      <c r="AJ32" s="558"/>
      <c r="AK32" s="558"/>
    </row>
    <row r="33" spans="1:64">
      <c r="A33" s="181"/>
      <c r="B33" s="294"/>
      <c r="C33" s="128"/>
      <c r="D33" s="540" t="s">
        <v>1172</v>
      </c>
      <c r="F33" s="304"/>
      <c r="G33" s="304"/>
      <c r="H33" s="304"/>
      <c r="I33" s="304"/>
      <c r="J33" s="304"/>
      <c r="K33" s="304"/>
      <c r="L33" s="304"/>
      <c r="M33" s="304"/>
      <c r="N33" s="304"/>
      <c r="O33" s="304"/>
      <c r="P33" s="304"/>
      <c r="Q33" s="304"/>
      <c r="R33" s="304"/>
      <c r="S33" s="304"/>
      <c r="T33" s="304"/>
      <c r="U33" s="304"/>
      <c r="V33" s="304"/>
      <c r="W33" s="304"/>
      <c r="X33" s="304"/>
      <c r="Y33" s="304"/>
      <c r="Z33" s="304"/>
      <c r="AA33" s="304"/>
      <c r="AB33" s="304"/>
      <c r="AC33" s="304"/>
      <c r="AD33" s="304"/>
      <c r="AE33" s="558"/>
      <c r="AF33" s="558"/>
      <c r="AG33" s="558"/>
      <c r="AH33" s="558"/>
      <c r="AI33" s="558"/>
      <c r="AJ33" s="558"/>
      <c r="AK33" s="558"/>
    </row>
    <row r="34" spans="1:64">
      <c r="A34" s="181"/>
      <c r="B34" s="294"/>
      <c r="C34" s="128"/>
      <c r="D34" s="540"/>
      <c r="F34" s="304"/>
      <c r="G34" s="304"/>
      <c r="H34" s="304"/>
      <c r="I34" s="304"/>
      <c r="J34" s="304"/>
      <c r="K34" s="304"/>
      <c r="L34" s="304"/>
      <c r="M34" s="304"/>
      <c r="N34" s="304"/>
      <c r="O34" s="304"/>
      <c r="P34" s="304"/>
      <c r="Q34" s="304"/>
      <c r="R34" s="304"/>
      <c r="S34" s="304"/>
      <c r="T34" s="304"/>
      <c r="U34" s="304"/>
      <c r="V34" s="304"/>
      <c r="W34" s="304"/>
      <c r="X34" s="304"/>
      <c r="Y34" s="304"/>
      <c r="Z34" s="304"/>
      <c r="AA34" s="304"/>
      <c r="AB34" s="304"/>
      <c r="AC34" s="304"/>
      <c r="AD34" s="304"/>
      <c r="AE34" s="558"/>
      <c r="AF34" s="558"/>
      <c r="AG34" s="558"/>
      <c r="AH34" s="558"/>
      <c r="AI34" s="558"/>
      <c r="AJ34" s="558"/>
      <c r="AK34" s="558"/>
    </row>
    <row r="35" spans="1:64">
      <c r="A35" s="181"/>
      <c r="B35" s="294"/>
      <c r="C35" s="128"/>
      <c r="D35" s="543"/>
      <c r="E35" s="322"/>
      <c r="F35" s="304"/>
      <c r="G35" s="304"/>
      <c r="H35" s="304"/>
      <c r="I35" s="304"/>
      <c r="J35" s="304"/>
      <c r="K35" s="304"/>
      <c r="L35" s="304"/>
      <c r="M35" s="304"/>
      <c r="N35" s="304"/>
      <c r="O35" s="304"/>
      <c r="P35" s="304"/>
      <c r="Q35" s="304"/>
      <c r="R35" s="304"/>
      <c r="S35" s="304"/>
      <c r="T35" s="304"/>
      <c r="U35" s="304"/>
      <c r="V35" s="304"/>
      <c r="W35" s="304"/>
      <c r="X35" s="304"/>
      <c r="Y35" s="304"/>
      <c r="Z35" s="304"/>
      <c r="AA35" s="304"/>
      <c r="AB35" s="304"/>
      <c r="AC35" s="304"/>
      <c r="AD35" s="304"/>
      <c r="AE35" s="558"/>
      <c r="AF35" s="558"/>
      <c r="AG35" s="558"/>
      <c r="AH35" s="558"/>
      <c r="AI35" s="558"/>
      <c r="AJ35" s="558"/>
      <c r="AK35" s="558"/>
    </row>
    <row r="36" spans="1:64" ht="16.5" thickBot="1">
      <c r="A36" s="181"/>
      <c r="B36" s="294"/>
      <c r="C36" s="128"/>
      <c r="D36" s="544"/>
      <c r="E36" s="323"/>
      <c r="F36" s="306"/>
      <c r="G36" s="306"/>
      <c r="H36" s="306"/>
      <c r="I36" s="306"/>
      <c r="J36" s="306"/>
      <c r="K36" s="306"/>
      <c r="L36" s="306"/>
      <c r="M36" s="306"/>
      <c r="N36" s="306"/>
      <c r="O36" s="306"/>
      <c r="P36" s="306"/>
      <c r="Q36" s="306"/>
      <c r="R36" s="306"/>
      <c r="S36" s="306"/>
      <c r="T36" s="306"/>
      <c r="U36" s="306"/>
      <c r="V36" s="306"/>
      <c r="W36" s="306"/>
      <c r="X36" s="306"/>
      <c r="Y36" s="306"/>
      <c r="Z36" s="306"/>
      <c r="AA36" s="306"/>
      <c r="AB36" s="306"/>
      <c r="AC36" s="306"/>
      <c r="AD36" s="306"/>
      <c r="AE36" s="560"/>
      <c r="AF36" s="560"/>
      <c r="AG36" s="560"/>
      <c r="AH36" s="560"/>
      <c r="AI36" s="560"/>
      <c r="AJ36" s="560"/>
      <c r="AK36" s="560"/>
    </row>
    <row r="37" spans="1:64">
      <c r="A37" s="181"/>
      <c r="B37" s="294"/>
      <c r="C37" s="128"/>
      <c r="D37" s="540"/>
      <c r="F37" s="302"/>
      <c r="G37" s="302"/>
      <c r="H37" s="302"/>
      <c r="I37" s="302"/>
      <c r="J37" s="302"/>
      <c r="K37" s="302"/>
      <c r="L37" s="302"/>
      <c r="M37" s="302"/>
      <c r="N37" s="302"/>
      <c r="O37" s="302"/>
      <c r="P37" s="302"/>
      <c r="Q37" s="302"/>
      <c r="R37" s="302"/>
      <c r="S37" s="302"/>
      <c r="T37" s="302"/>
      <c r="U37" s="302"/>
      <c r="V37" s="302"/>
      <c r="W37" s="302"/>
      <c r="X37" s="302"/>
      <c r="Y37" s="302"/>
      <c r="Z37" s="302"/>
      <c r="AA37" s="302"/>
      <c r="AB37" s="302"/>
      <c r="AC37" s="302"/>
      <c r="AD37" s="302"/>
      <c r="AE37" s="556"/>
      <c r="AF37" s="556"/>
      <c r="AG37" s="556"/>
      <c r="AH37" s="556"/>
      <c r="AI37" s="556"/>
      <c r="AJ37" s="556"/>
      <c r="AK37" s="556"/>
    </row>
    <row r="38" spans="1:64" ht="18.75">
      <c r="A38" s="181" t="s">
        <v>332</v>
      </c>
      <c r="B38" s="294" t="s">
        <v>809</v>
      </c>
      <c r="C38" s="265">
        <v>10</v>
      </c>
      <c r="D38" s="538" t="s">
        <v>1173</v>
      </c>
      <c r="F38" s="546">
        <v>5613816</v>
      </c>
      <c r="G38" s="546">
        <v>6831224</v>
      </c>
      <c r="H38" s="546">
        <v>8328245</v>
      </c>
      <c r="I38" s="546">
        <v>9809901</v>
      </c>
      <c r="J38" s="546">
        <v>10910480</v>
      </c>
      <c r="K38" s="546">
        <v>12573084</v>
      </c>
      <c r="L38" s="546">
        <v>14528773</v>
      </c>
      <c r="M38" s="546">
        <v>16460483</v>
      </c>
      <c r="N38" s="546">
        <v>18057397</v>
      </c>
      <c r="O38" s="546">
        <v>19813061</v>
      </c>
      <c r="P38" s="546">
        <v>21168784</v>
      </c>
      <c r="Q38" s="546">
        <v>22826170</v>
      </c>
      <c r="R38" s="546">
        <v>23787496</v>
      </c>
      <c r="S38" s="546">
        <v>25465295</v>
      </c>
      <c r="T38" s="546">
        <v>25334605</v>
      </c>
      <c r="U38" s="546">
        <v>26167030</v>
      </c>
      <c r="V38" s="546">
        <v>27167335</v>
      </c>
      <c r="W38" s="546">
        <v>27756581</v>
      </c>
      <c r="X38" s="546">
        <v>29506867</v>
      </c>
      <c r="Y38" s="546">
        <v>31397757</v>
      </c>
      <c r="Z38" s="546">
        <v>33343353</v>
      </c>
      <c r="AA38" s="546">
        <v>35383342</v>
      </c>
      <c r="AB38" s="546">
        <v>37798585</v>
      </c>
      <c r="AC38" s="546">
        <v>41928872</v>
      </c>
      <c r="AD38" s="546">
        <v>46794806</v>
      </c>
      <c r="AE38" s="706">
        <v>47752122</v>
      </c>
      <c r="AF38" s="546"/>
      <c r="AG38" s="546"/>
      <c r="AH38" s="546"/>
      <c r="AI38" s="546"/>
      <c r="AJ38" s="546"/>
      <c r="AK38" s="546"/>
      <c r="AL38" s="428"/>
      <c r="AM38" s="428"/>
      <c r="AN38" s="428"/>
      <c r="BL38" s="146" t="e">
        <f>CountryCode &amp; ".T4.GNI.S1.MNAC." &amp; RefVintage</f>
        <v>#VALUE!</v>
      </c>
    </row>
    <row r="39" spans="1:64">
      <c r="A39" s="181"/>
      <c r="B39" s="313"/>
      <c r="C39" s="324" t="s">
        <v>12</v>
      </c>
      <c r="D39" s="540"/>
    </row>
    <row r="40" spans="1:64">
      <c r="A40" s="181"/>
      <c r="B40" s="313"/>
      <c r="C40" s="324"/>
      <c r="D40" s="545" t="s">
        <v>1174</v>
      </c>
      <c r="F40" s="415"/>
      <c r="G40" s="415"/>
      <c r="H40" s="415"/>
      <c r="I40" s="415"/>
      <c r="J40" s="415"/>
      <c r="K40" s="415"/>
      <c r="L40" s="415"/>
      <c r="M40" s="415"/>
      <c r="N40" s="415"/>
      <c r="O40" s="415"/>
      <c r="P40" s="415"/>
      <c r="Q40" s="415"/>
      <c r="R40" s="415"/>
      <c r="S40" s="415"/>
      <c r="T40" s="415"/>
      <c r="U40" s="415"/>
      <c r="V40" s="415"/>
      <c r="W40" s="415"/>
      <c r="X40" s="415"/>
      <c r="Y40" s="415"/>
      <c r="Z40" s="415"/>
      <c r="AA40" s="415"/>
      <c r="AB40" s="415"/>
      <c r="AC40" s="415"/>
      <c r="AD40" s="415"/>
    </row>
    <row r="41" spans="1:64" ht="25.5">
      <c r="A41" s="181"/>
      <c r="B41" s="313"/>
      <c r="C41" s="128"/>
      <c r="D41" s="545" t="s">
        <v>1175</v>
      </c>
      <c r="F41" s="325"/>
    </row>
    <row r="42" spans="1:64" ht="16.5" thickBot="1">
      <c r="A42" s="326"/>
      <c r="B42" s="327"/>
      <c r="C42" s="129"/>
      <c r="D42" s="328"/>
      <c r="E42" s="328"/>
      <c r="F42" s="328"/>
      <c r="G42" s="328"/>
      <c r="H42" s="328"/>
      <c r="I42" s="328"/>
      <c r="J42" s="328"/>
      <c r="K42" s="328"/>
      <c r="L42" s="328"/>
      <c r="M42" s="328"/>
      <c r="N42" s="328"/>
      <c r="O42" s="328"/>
      <c r="P42" s="328"/>
      <c r="Q42" s="328"/>
      <c r="R42" s="328"/>
      <c r="S42" s="328"/>
      <c r="T42" s="328"/>
      <c r="U42" s="328"/>
      <c r="V42" s="328"/>
      <c r="W42" s="328"/>
      <c r="X42" s="328"/>
      <c r="Y42" s="328"/>
      <c r="Z42" s="328"/>
      <c r="AA42" s="328"/>
      <c r="AB42" s="328"/>
      <c r="AC42" s="328"/>
      <c r="AD42" s="328"/>
      <c r="AE42" s="561"/>
      <c r="AF42" s="561"/>
      <c r="AG42" s="561"/>
      <c r="AH42" s="561"/>
      <c r="AI42" s="561"/>
      <c r="AJ42" s="561"/>
      <c r="AK42" s="561"/>
    </row>
    <row r="43" spans="1:64" ht="16.5" hidden="1" thickTop="1"/>
    <row r="44" spans="1:64" ht="30" hidden="1" customHeight="1">
      <c r="C44" s="329" t="s">
        <v>13</v>
      </c>
      <c r="D44" s="330"/>
      <c r="E44" s="330"/>
      <c r="F44" s="721" t="str">
        <f>IF(COUNTA(F10:AB10,F16:AB16,F38:AB38)/51*100=100,"OK - Table 4 is fully completed","WARNING - Table 4 is not fully completed, please fill in figure, L, M or 0")</f>
        <v>WARNING - Table 4 is not fully completed, please fill in figure, L, M or 0</v>
      </c>
      <c r="G44" s="721"/>
      <c r="H44" s="721"/>
      <c r="I44" s="721"/>
      <c r="J44" s="721"/>
      <c r="K44" s="721"/>
      <c r="L44" s="721"/>
      <c r="M44" s="721"/>
      <c r="N44" s="721"/>
      <c r="O44" s="721"/>
      <c r="P44" s="721"/>
      <c r="Q44" s="721"/>
      <c r="R44" s="721"/>
      <c r="S44" s="721"/>
      <c r="T44" s="721"/>
      <c r="U44" s="721"/>
      <c r="V44" s="721"/>
      <c r="W44" s="721"/>
      <c r="X44" s="721"/>
      <c r="Y44" s="721"/>
      <c r="Z44" s="721"/>
      <c r="AA44" s="721"/>
      <c r="AB44" s="721"/>
      <c r="AC44" s="451"/>
      <c r="AD44" s="442"/>
      <c r="AE44" s="548" t="s">
        <v>1177</v>
      </c>
      <c r="AF44" s="548" t="s">
        <v>1177</v>
      </c>
      <c r="AG44" s="548" t="s">
        <v>1177</v>
      </c>
      <c r="AH44" s="548" t="s">
        <v>1177</v>
      </c>
      <c r="AI44" s="548" t="s">
        <v>1177</v>
      </c>
      <c r="AJ44" s="548" t="s">
        <v>1177</v>
      </c>
      <c r="AK44" s="548" t="s">
        <v>1177</v>
      </c>
    </row>
    <row r="45" spans="1:64" ht="16.5" hidden="1" thickTop="1">
      <c r="AE45" s="562">
        <v>2020</v>
      </c>
      <c r="AF45" s="562">
        <v>2021</v>
      </c>
      <c r="AG45" s="562">
        <v>2022</v>
      </c>
      <c r="AH45" s="562">
        <v>2023</v>
      </c>
      <c r="AI45" s="562">
        <v>2024</v>
      </c>
      <c r="AJ45" s="562">
        <v>2025</v>
      </c>
      <c r="AK45" s="562">
        <v>2026</v>
      </c>
    </row>
    <row r="46" spans="1:64" ht="16.5" thickTop="1"/>
  </sheetData>
  <sheetProtection formatColumns="0" formatRows="0" insertRows="0" insertHyperlinks="0" deleteRows="0"/>
  <mergeCells count="2">
    <mergeCell ref="F44:AB44"/>
    <mergeCell ref="F5:AE5"/>
  </mergeCells>
  <phoneticPr fontId="33" type="noConversion"/>
  <conditionalFormatting sqref="F44">
    <cfRule type="expression" dxfId="18" priority="468" stopIfTrue="1">
      <formula>COUNTA(F10:AB10,F16:AB16,F38:AB38)/51*100&lt;&gt;100</formula>
    </cfRule>
  </conditionalFormatting>
  <conditionalFormatting sqref="V38:AD38">
    <cfRule type="expression" dxfId="17" priority="10">
      <formula>LEN(V$6)=0</formula>
    </cfRule>
  </conditionalFormatting>
  <conditionalFormatting sqref="F10:AD10">
    <cfRule type="cellIs" dxfId="16" priority="15" operator="equal">
      <formula>""</formula>
    </cfRule>
  </conditionalFormatting>
  <conditionalFormatting sqref="V10:AD10">
    <cfRule type="expression" dxfId="15" priority="14">
      <formula>LEN(V$6)=0</formula>
    </cfRule>
  </conditionalFormatting>
  <conditionalFormatting sqref="F16:AD16">
    <cfRule type="cellIs" dxfId="14" priority="13" operator="equal">
      <formula>""</formula>
    </cfRule>
  </conditionalFormatting>
  <conditionalFormatting sqref="V16:AD16">
    <cfRule type="expression" dxfId="13" priority="12">
      <formula>LEN(V$6)=0</formula>
    </cfRule>
  </conditionalFormatting>
  <conditionalFormatting sqref="F38:AD38">
    <cfRule type="cellIs" dxfId="12" priority="11" operator="equal">
      <formula>""</formula>
    </cfRule>
  </conditionalFormatting>
  <conditionalFormatting sqref="AD44">
    <cfRule type="expression" dxfId="11" priority="588" stopIfTrue="1">
      <formula>COUNTA(AD10:BA10,AD16:BA16,AD38:BA38)/51*100&lt;&gt;100</formula>
    </cfRule>
  </conditionalFormatting>
  <conditionalFormatting sqref="G44:AA44">
    <cfRule type="expression" dxfId="10" priority="590" stopIfTrue="1">
      <formula>COUNTA(G10:AK10,G16:AK16,G38:AK38)/51*100&lt;&gt;100</formula>
    </cfRule>
  </conditionalFormatting>
  <conditionalFormatting sqref="AB44:AC44">
    <cfRule type="expression" dxfId="9" priority="591" stopIfTrue="1">
      <formula>COUNTA(AB10:AZ10,AB16:AZ16,AB38:AZ38)/51*100&lt;&gt;100</formula>
    </cfRule>
  </conditionalFormatting>
  <conditionalFormatting sqref="AE44:AK44">
    <cfRule type="containsText" dxfId="8" priority="7" operator="containsText" text="NOT">
      <formula>NOT(ISERROR(SEARCH("NOT",AE44)))</formula>
    </cfRule>
  </conditionalFormatting>
  <conditionalFormatting sqref="AF10:AK10 AF16:AK16 AF38:AK38">
    <cfRule type="cellIs" dxfId="7" priority="9" operator="equal">
      <formula>""</formula>
    </cfRule>
  </conditionalFormatting>
  <conditionalFormatting sqref="AF6:AK7 AF10:AK10 AF16:AK16 AE18:AK24 AE29:AK35 AF38:AK38">
    <cfRule type="expression" dxfId="6" priority="8">
      <formula>LEN(AE$6)=0</formula>
    </cfRule>
  </conditionalFormatting>
  <conditionalFormatting sqref="AE10">
    <cfRule type="cellIs" dxfId="5" priority="6" operator="equal">
      <formula>""</formula>
    </cfRule>
  </conditionalFormatting>
  <conditionalFormatting sqref="AE10">
    <cfRule type="expression" dxfId="4" priority="5">
      <formula>LEN(AE$6)=0</formula>
    </cfRule>
  </conditionalFormatting>
  <conditionalFormatting sqref="AE16">
    <cfRule type="cellIs" dxfId="3" priority="4" operator="equal">
      <formula>""</formula>
    </cfRule>
  </conditionalFormatting>
  <conditionalFormatting sqref="AE16">
    <cfRule type="expression" dxfId="2" priority="3">
      <formula>LEN(AE$6)=0</formula>
    </cfRule>
  </conditionalFormatting>
  <conditionalFormatting sqref="AE38">
    <cfRule type="cellIs" dxfId="1" priority="2" operator="equal">
      <formula>""</formula>
    </cfRule>
  </conditionalFormatting>
  <conditionalFormatting sqref="AE38">
    <cfRule type="expression" dxfId="0" priority="1">
      <formula>LEN(AE$6)=0</formula>
    </cfRule>
  </conditionalFormatting>
  <dataValidations count="2">
    <dataValidation type="list" errorStyle="warning" allowBlank="1" showInputMessage="1" showErrorMessage="1" errorTitle="Please select from the list only" error="Please select one option from the drop-down list only!" promptTitle="Please indicate status of data:" prompt="Please select one option from the drop-down list!" sqref="F7:AE7" xr:uid="{00000000-0002-0000-0C00-000000000000}">
      <formula1>$AM$1:$AM$3</formula1>
    </dataValidation>
    <dataValidation type="list" errorStyle="warning" allowBlank="1" showInputMessage="1" showErrorMessage="1" errorTitle="Please select from the list only" error="Please select one option from the drop-down list only!" promptTitle="Please indicate status of data:" prompt="Please select one option from the drop-down list!" sqref="AF7:AK7" xr:uid="{98A86AFC-76ED-4B6D-BC0A-3C38D5A05259}">
      <formula1>$AN$1:$AN$3</formula1>
    </dataValidation>
  </dataValidations>
  <printOptions horizontalCentered="1" verticalCentered="1"/>
  <pageMargins left="0.31496062992125984" right="0.31496062992125984" top="0.19685039370078741" bottom="0.15748031496062992" header="0" footer="0"/>
  <pageSetup paperSize="9" scale="48" orientation="landscape" r:id="rId1"/>
  <headerFooter alignWithMargins="0"/>
  <ignoredErrors>
    <ignoredError sqref="AF7:AK7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Munkalapok</vt:lpstr>
      </vt:variant>
      <vt:variant>
        <vt:i4>13</vt:i4>
      </vt:variant>
      <vt:variant>
        <vt:lpstr>Névvel ellátott tartományok</vt:lpstr>
      </vt:variant>
      <vt:variant>
        <vt:i4>64</vt:i4>
      </vt:variant>
    </vt:vector>
  </HeadingPairs>
  <TitlesOfParts>
    <vt:vector size="77" baseType="lpstr">
      <vt:lpstr>Fedőlap</vt:lpstr>
      <vt:lpstr>readme</vt:lpstr>
      <vt:lpstr>1. Tábla</vt:lpstr>
      <vt:lpstr>2A Tábla</vt:lpstr>
      <vt:lpstr>2B Tábla</vt:lpstr>
      <vt:lpstr>2C Tábla</vt:lpstr>
      <vt:lpstr>2D Tábla</vt:lpstr>
      <vt:lpstr>3A Tábla</vt:lpstr>
      <vt:lpstr>3B Tábla</vt:lpstr>
      <vt:lpstr>3C Tábla</vt:lpstr>
      <vt:lpstr>3D Tábla</vt:lpstr>
      <vt:lpstr>3E Tábla</vt:lpstr>
      <vt:lpstr>4. Tábla</vt:lpstr>
      <vt:lpstr>'1. Tábla'!_TAB1</vt:lpstr>
      <vt:lpstr>'4. Tábla'!_TAB4</vt:lpstr>
      <vt:lpstr>'1. Tábla'!CodeRng1</vt:lpstr>
      <vt:lpstr>'2A Tábla'!CodeRng1</vt:lpstr>
      <vt:lpstr>'2B Tábla'!CodeRng1</vt:lpstr>
      <vt:lpstr>'2C Tábla'!CodeRng1</vt:lpstr>
      <vt:lpstr>'2D Tábla'!CodeRng1</vt:lpstr>
      <vt:lpstr>'3A Tábla'!CodeRng1</vt:lpstr>
      <vt:lpstr>'3B Tábla'!CodeRng1</vt:lpstr>
      <vt:lpstr>'3C Tábla'!CodeRng1</vt:lpstr>
      <vt:lpstr>'3D Tábla'!CodeRng1</vt:lpstr>
      <vt:lpstr>'3E Tábla'!CodeRng1</vt:lpstr>
      <vt:lpstr>'4. Tábla'!CodeRng1</vt:lpstr>
      <vt:lpstr>readme!CountryArray</vt:lpstr>
      <vt:lpstr>CountryCode</vt:lpstr>
      <vt:lpstr>Fedőlap!COVER</vt:lpstr>
      <vt:lpstr>'1. Tábla'!DataRng1</vt:lpstr>
      <vt:lpstr>'2A Tábla'!DataRng1</vt:lpstr>
      <vt:lpstr>'2B Tábla'!DataRng1</vt:lpstr>
      <vt:lpstr>'2C Tábla'!DataRng1</vt:lpstr>
      <vt:lpstr>'2D Tábla'!DataRng1</vt:lpstr>
      <vt:lpstr>'3A Tábla'!DataRng1</vt:lpstr>
      <vt:lpstr>'3B Tábla'!DataRng1</vt:lpstr>
      <vt:lpstr>'3C Tábla'!DataRng1</vt:lpstr>
      <vt:lpstr>'3D Tábla'!DataRng1</vt:lpstr>
      <vt:lpstr>'3E Tábla'!DataRng1</vt:lpstr>
      <vt:lpstr>'4. Tábla'!DataRng1</vt:lpstr>
      <vt:lpstr>readme!Domain</vt:lpstr>
      <vt:lpstr>readme!FileType</vt:lpstr>
      <vt:lpstr>'1. Tábla'!Nyomtatási_terület</vt:lpstr>
      <vt:lpstr>'2A Tábla'!Nyomtatási_terület</vt:lpstr>
      <vt:lpstr>'2B Tábla'!Nyomtatási_terület</vt:lpstr>
      <vt:lpstr>'2C Tábla'!Nyomtatási_terület</vt:lpstr>
      <vt:lpstr>'2D Tábla'!Nyomtatási_terület</vt:lpstr>
      <vt:lpstr>'3A Tábla'!Nyomtatási_terület</vt:lpstr>
      <vt:lpstr>'3B Tábla'!Nyomtatási_terület</vt:lpstr>
      <vt:lpstr>'3C Tábla'!Nyomtatási_terület</vt:lpstr>
      <vt:lpstr>'3D Tábla'!Nyomtatási_terület</vt:lpstr>
      <vt:lpstr>'3E Tábla'!Nyomtatási_terület</vt:lpstr>
      <vt:lpstr>'4. Tábla'!Nyomtatási_terület</vt:lpstr>
      <vt:lpstr>Fedőlap!Nyomtatási_terület</vt:lpstr>
      <vt:lpstr>readme!OK_to_loadQ</vt:lpstr>
      <vt:lpstr>RefVintage</vt:lpstr>
      <vt:lpstr>StatusTable</vt:lpstr>
      <vt:lpstr>'2A Tábla'!TAB2A</vt:lpstr>
      <vt:lpstr>'2B Tábla'!TAB2B</vt:lpstr>
      <vt:lpstr>'2C Tábla'!TAB2C</vt:lpstr>
      <vt:lpstr>'2D Tábla'!TAB2D</vt:lpstr>
      <vt:lpstr>'3B Tábla'!TAB3A</vt:lpstr>
      <vt:lpstr>'3C Tábla'!TAB3B</vt:lpstr>
      <vt:lpstr>'3D Tábla'!TAB3C</vt:lpstr>
      <vt:lpstr>'3E Tábla'!TAB3D</vt:lpstr>
      <vt:lpstr>'3A Tábla'!TAB3E</vt:lpstr>
      <vt:lpstr>'1. Tábla'!TimeRng1</vt:lpstr>
      <vt:lpstr>'2A Tábla'!TimeRng1</vt:lpstr>
      <vt:lpstr>'2B Tábla'!TimeRng1</vt:lpstr>
      <vt:lpstr>'2C Tábla'!TimeRng1</vt:lpstr>
      <vt:lpstr>'2D Tábla'!TimeRng1</vt:lpstr>
      <vt:lpstr>'3A Tábla'!TimeRng1</vt:lpstr>
      <vt:lpstr>'3B Tábla'!TimeRng1</vt:lpstr>
      <vt:lpstr>'3C Tábla'!TimeRng1</vt:lpstr>
      <vt:lpstr>'3D Tábla'!TimeRng1</vt:lpstr>
      <vt:lpstr>'3E Tábla'!TimeRng1</vt:lpstr>
      <vt:lpstr>'4. Tábla'!TimeRng1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Horváth Balázs Gergely</cp:lastModifiedBy>
  <cp:lastPrinted>2019-10-09T09:44:29Z</cp:lastPrinted>
  <dcterms:created xsi:type="dcterms:W3CDTF">1997-11-05T15:09:39Z</dcterms:created>
  <dcterms:modified xsi:type="dcterms:W3CDTF">2025-10-18T13:54:08Z</dcterms:modified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Érvényességi idő">
    <vt:filetime>2028-03-31T12:36:51Z</vt:filetime>
  </property>
  <property fmtid="{D5CDD505-2E9C-101B-9397-08002B2CF9AE}" pid="3" name="Érvényességet beállító">
    <vt:lpwstr>nagyzs</vt:lpwstr>
  </property>
  <property fmtid="{D5CDD505-2E9C-101B-9397-08002B2CF9AE}" pid="4" name="Érvényességi idő első beállítása">
    <vt:filetime>2023-03-31T12:36:51Z</vt:filetime>
  </property>
</Properties>
</file>